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drawings/drawing14.xml" ContentType="application/vnd.openxmlformats-officedocument.drawing+xml"/>
  <Override PartName="/xl/comments2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fs.ad.pref.shimane.jp\総務部\営繕課\R08\060 入札業務\01 本庁執行（工事）\010 知事部局（10年）\0101 標準型総合評価\02 浜山公園陸上競技場メインスタンド増築外（建築）工事\05 入札公告\PPI掲載\"/>
    </mc:Choice>
  </mc:AlternateContent>
  <xr:revisionPtr revIDLastSave="0" documentId="13_ncr:1_{EE3E932C-9218-4F15-AB82-4793FACA9374}" xr6:coauthVersionLast="47" xr6:coauthVersionMax="47" xr10:uidLastSave="{00000000-0000-0000-0000-000000000000}"/>
  <bookViews>
    <workbookView xWindow="28680" yWindow="-8655" windowWidth="29040" windowHeight="15720" tabRatio="744" firstSheet="35" activeTab="44" xr2:uid="{00000000-000D-0000-FFFF-FFFF00000000}"/>
  </bookViews>
  <sheets>
    <sheet name="発注者入力シート" sheetId="41" r:id="rId1"/>
    <sheet name="企業入力シート" sheetId="42" r:id="rId2"/>
    <sheet name="ファイル使用上の注意事項" sheetId="98" r:id="rId3"/>
    <sheet name="発注者設定内容確認シート" sheetId="53" r:id="rId4"/>
    <sheet name="発注者審査作業用シート (技術提案)" sheetId="54" r:id="rId5"/>
    <sheet name="発注者審査作業用シート（提案以外）" sheetId="49" r:id="rId6"/>
    <sheet name="表紙" sheetId="1" r:id="rId7"/>
    <sheet name="技術提案ｂ①" sheetId="4" state="hidden" r:id="rId8"/>
    <sheet name="技術提案ｂ②" sheetId="67" state="hidden" r:id="rId9"/>
    <sheet name="技術提案ｂ③" sheetId="118" state="hidden" r:id="rId10"/>
    <sheet name="技術提案ｂ④" sheetId="119" state="hidden" r:id="rId11"/>
    <sheet name="技術提案①" sheetId="3" r:id="rId12"/>
    <sheet name="技術提案②" sheetId="45" r:id="rId13"/>
    <sheet name="技術提案③" sheetId="46" r:id="rId14"/>
    <sheet name="【建築】技術提案（技能士活用）" sheetId="55" state="hidden" r:id="rId15"/>
    <sheet name="企業成績評定点 (JV用) " sheetId="76" r:id="rId16"/>
    <sheet name="評定点一覧(第1G用) " sheetId="115" r:id="rId17"/>
    <sheet name="評定点一覧(第2G用)  " sheetId="116" r:id="rId18"/>
    <sheet name="評定点一覧(第3G用) " sheetId="117" r:id="rId19"/>
    <sheet name="同種工事施工実績" sheetId="11" r:id="rId20"/>
    <sheet name="優良工事表彰" sheetId="78" state="hidden" r:id="rId21"/>
    <sheet name="優良工事表彰（JV）" sheetId="123" r:id="rId22"/>
    <sheet name="【建築】継続能力開発（CPD）制度" sheetId="58" r:id="rId23"/>
    <sheet name="【建築】技術者成績評定点 (JV第1G用) " sheetId="80" r:id="rId24"/>
    <sheet name="【建築】技術者評定点一覧表 (JV第1G用)" sheetId="120" r:id="rId25"/>
    <sheet name="【建築】技術者成績評定点 (JV第2G用)" sheetId="81" r:id="rId26"/>
    <sheet name="【建築】技術者評定一覧表(JV第2G用) " sheetId="121" r:id="rId27"/>
    <sheet name="【建築】技術者成績評定点 (JV第3G用) " sheetId="82" r:id="rId28"/>
    <sheet name="【建築】技術者評定一覧表(JV第3G用) " sheetId="122" r:id="rId29"/>
    <sheet name="同種工事施工経験" sheetId="15" r:id="rId30"/>
    <sheet name="技術者継続学習" sheetId="129" r:id="rId31"/>
    <sheet name="ボランティア (JV)" sheetId="85" r:id="rId32"/>
    <sheet name="障がい者雇用 (JV)" sheetId="89" r:id="rId33"/>
    <sheet name="育児・介護休業 (JV) " sheetId="91" r:id="rId34"/>
    <sheet name="育児介護チェック表（第1G用）" sheetId="124" r:id="rId35"/>
    <sheet name="育児介護チェック表（第2G用）" sheetId="125" r:id="rId36"/>
    <sheet name="育児介護チェック表（第3G用）" sheetId="126" r:id="rId37"/>
    <sheet name="登録基幹技能者" sheetId="69" state="hidden" r:id="rId38"/>
    <sheet name="若手技術者・従業員新規雇用（JV)" sheetId="93" r:id="rId39"/>
    <sheet name="消防団" sheetId="30" state="hidden" r:id="rId40"/>
    <sheet name="【建築】応急危険度判定士" sheetId="62" r:id="rId41"/>
    <sheet name="建設キャリアアップシステム(CCUS)" sheetId="127" state="hidden" r:id="rId42"/>
    <sheet name="【建築】応急復旧相談員" sheetId="128" r:id="rId43"/>
    <sheet name="会社所在地" sheetId="32" state="hidden" r:id="rId44"/>
    <sheet name="質問書" sheetId="38" r:id="rId45"/>
    <sheet name="回答書" sheetId="52" r:id="rId46"/>
    <sheet name="不採用説明要求書" sheetId="34" r:id="rId47"/>
    <sheet name="採否通知" sheetId="33" r:id="rId48"/>
    <sheet name="不採用理由回答書" sheetId="35" r:id="rId49"/>
    <sheet name="評価内容説明要求" sheetId="36" r:id="rId50"/>
    <sheet name="評価内容回答" sheetId="37" r:id="rId51"/>
    <sheet name="改善要請" sheetId="39" r:id="rId52"/>
    <sheet name="改善提案" sheetId="40" r:id="rId53"/>
  </sheets>
  <externalReferences>
    <externalReference r:id="rId54"/>
    <externalReference r:id="rId55"/>
    <externalReference r:id="rId56"/>
    <externalReference r:id="rId57"/>
    <externalReference r:id="rId58"/>
  </externalReferences>
  <definedNames>
    <definedName name="【企業】評価項目" localSheetId="42">[1]発注者入力シート!$L$6:$L$13</definedName>
    <definedName name="【企業】評価項目" localSheetId="30">[2]発注者入力シート!$L$6:$L$13</definedName>
    <definedName name="【企業】評価項目">発注者入力シート!$L$6:$L$13</definedName>
    <definedName name="【技術者】評価項目" localSheetId="42">[1]発注者入力シート!$M$6:$M$12</definedName>
    <definedName name="【技術者】評価項目" localSheetId="30">[2]発注者入力シート!$M$6:$M$12</definedName>
    <definedName name="【技術者】評価項目">発注者入力シート!$M$6:$M$12</definedName>
    <definedName name="【地域貢献】評価項目" localSheetId="42">[1]発注者入力シート!$N$6:$N$25</definedName>
    <definedName name="【地域貢献】評価項目" localSheetId="30">[2]発注者入力シート!$N$6:$N$29</definedName>
    <definedName name="【地域貢献】評価項目">発注者入力シート!$N$6:$N$25</definedName>
    <definedName name="【地理的条件】評価項目" localSheetId="42">[1]発注者入力シート!$O$6:$O$11</definedName>
    <definedName name="【地理的条件】評価項目" localSheetId="30">[2]発注者入力シート!$O$6:$O$11</definedName>
    <definedName name="【地理的条件】評価項目">発注者入力シート!$O$6:$O$11</definedName>
    <definedName name="_xlnm.Print_Area" localSheetId="40">【建築】応急危険度判定士!$A$1:$Q$46</definedName>
    <definedName name="_xlnm.Print_Area" localSheetId="42">【建築】応急復旧相談員!$A$1:$T$42</definedName>
    <definedName name="_xlnm.Print_Area" localSheetId="23">'【建築】技術者成績評定点 (JV第1G用) '!$A$1:$Q$59</definedName>
    <definedName name="_xlnm.Print_Area" localSheetId="25">'【建築】技術者成績評定点 (JV第2G用)'!$A$1:$Q$55</definedName>
    <definedName name="_xlnm.Print_Area" localSheetId="27">'【建築】技術者成績評定点 (JV第3G用) '!$A$1:$Q$68</definedName>
    <definedName name="_xlnm.Print_Area" localSheetId="26">'【建築】技術者評定一覧表(JV第2G用) '!$A$1:$Q$59</definedName>
    <definedName name="_xlnm.Print_Area" localSheetId="28">'【建築】技術者評定一覧表(JV第3G用) '!$A$1:$Q$59</definedName>
    <definedName name="_xlnm.Print_Area" localSheetId="24">'【建築】技術者評定点一覧表 (JV第1G用)'!$A$1:$Q$59</definedName>
    <definedName name="_xlnm.Print_Area" localSheetId="14">'【建築】技術提案（技能士活用）'!$A$1:$Q$53</definedName>
    <definedName name="_xlnm.Print_Area" localSheetId="22">'【建築】継続能力開発（CPD）制度'!$A$1:$Q$97</definedName>
    <definedName name="_xlnm.Print_Area" localSheetId="31">'ボランティア (JV)'!$A$1:$R$44</definedName>
    <definedName name="_xlnm.Print_Area" localSheetId="33">'育児・介護休業 (JV) '!$A$1:$Q$58</definedName>
    <definedName name="_xlnm.Print_Area" localSheetId="34">'育児介護チェック表（第1G用）'!$B$1:$I$109</definedName>
    <definedName name="_xlnm.Print_Area" localSheetId="35">'育児介護チェック表（第2G用）'!$B$1:$I$109</definedName>
    <definedName name="_xlnm.Print_Area" localSheetId="36">'育児介護チェック表（第3G用）'!$B$1:$I$109</definedName>
    <definedName name="_xlnm.Print_Area" localSheetId="43">会社所在地!$A$1:$Q$53</definedName>
    <definedName name="_xlnm.Print_Area" localSheetId="45">回答書!$A$1:$Q$50</definedName>
    <definedName name="_xlnm.Print_Area" localSheetId="52">改善提案!$A$1:$Q$51</definedName>
    <definedName name="_xlnm.Print_Area" localSheetId="51">改善要請!$A$1:$Q$51</definedName>
    <definedName name="_xlnm.Print_Area" localSheetId="15">'企業成績評定点 (JV用) '!$A$1:$P$73</definedName>
    <definedName name="_xlnm.Print_Area" localSheetId="1">企業入力シート!$A$1:$J$101</definedName>
    <definedName name="_xlnm.Print_Area" localSheetId="30">技術者継続学習!$A$1:$Q$43</definedName>
    <definedName name="_xlnm.Print_Area" localSheetId="11">技術提案①!$A$1:$Q$50</definedName>
    <definedName name="_xlnm.Print_Area" localSheetId="12">技術提案②!$A$1:$Q$43</definedName>
    <definedName name="_xlnm.Print_Area" localSheetId="13">技術提案③!$A$1:$Q$43</definedName>
    <definedName name="_xlnm.Print_Area" localSheetId="7">技術提案ｂ①!$A$1:$Q$59</definedName>
    <definedName name="_xlnm.Print_Area" localSheetId="8">技術提案ｂ②!$A$1:$Q$59</definedName>
    <definedName name="_xlnm.Print_Area" localSheetId="9">技術提案ｂ③!$A$1:$Q$59</definedName>
    <definedName name="_xlnm.Print_Area" localSheetId="10">技術提案ｂ④!$A$1:$Q$59</definedName>
    <definedName name="_xlnm.Print_Area" localSheetId="41">'建設キャリアアップシステム(CCUS)'!$A$1:$Q$51</definedName>
    <definedName name="_xlnm.Print_Area" localSheetId="47">採否通知!$A$1:$Q$51</definedName>
    <definedName name="_xlnm.Print_Area" localSheetId="44">質問書!$A$1:$Q$50</definedName>
    <definedName name="_xlnm.Print_Area" localSheetId="38">'若手技術者・従業員新規雇用（JV)'!$A$1:$Q$95</definedName>
    <definedName name="_xlnm.Print_Area" localSheetId="39">消防団!$A$1:$Q$50</definedName>
    <definedName name="_xlnm.Print_Area" localSheetId="32">'障がい者雇用 (JV)'!$A$1:$Q$110</definedName>
    <definedName name="_xlnm.Print_Area" localSheetId="37">登録基幹技能者!$A$1:$Q$49</definedName>
    <definedName name="_xlnm.Print_Area" localSheetId="29">同種工事施工経験!$A$1:$S$198</definedName>
    <definedName name="_xlnm.Print_Area" localSheetId="19">同種工事施工実績!$A$1:$T$113</definedName>
    <definedName name="_xlnm.Print_Area" localSheetId="5">'発注者審査作業用シート（提案以外）'!$A$1:$N$34</definedName>
    <definedName name="_xlnm.Print_Area" localSheetId="3">発注者設定内容確認シート!$A$1:$G$42</definedName>
    <definedName name="_xlnm.Print_Area" localSheetId="0">発注者入力シート!$A$1:$AC$99</definedName>
    <definedName name="_xlnm.Print_Area" localSheetId="6">表紙!$A$1:$Q$84</definedName>
    <definedName name="_xlnm.Print_Area" localSheetId="50">評価内容回答!$A$1:$Q$53</definedName>
    <definedName name="_xlnm.Print_Area" localSheetId="49">評価内容説明要求!$A$1:$Q$53</definedName>
    <definedName name="_xlnm.Print_Area" localSheetId="16">'評定点一覧(第1G用) '!$A$1:$Q$70</definedName>
    <definedName name="_xlnm.Print_Area" localSheetId="17">'評定点一覧(第2G用)  '!$A$1:$Q$70</definedName>
    <definedName name="_xlnm.Print_Area" localSheetId="18">'評定点一覧(第3G用) '!$A$1:$Q$70</definedName>
    <definedName name="_xlnm.Print_Area" localSheetId="46">不採用説明要求書!$A$1:$Q$51</definedName>
    <definedName name="_xlnm.Print_Area" localSheetId="48">不採用理由回答書!$A$1:$Q$51</definedName>
    <definedName name="_xlnm.Print_Area" localSheetId="20">優良工事表彰!$A$1:$Q$44</definedName>
    <definedName name="_xlnm.Print_Area" localSheetId="21">'優良工事表彰（JV）'!$A$1:$Q$38</definedName>
    <definedName name="_xlnm.Print_Titles" localSheetId="11">技術提案①!$1:$19</definedName>
    <definedName name="_xlnm.Print_Titles" localSheetId="12">技術提案②!$1:$19</definedName>
    <definedName name="_xlnm.Print_Titles" localSheetId="13">技術提案③!$1:$19</definedName>
    <definedName name="_xlnm.Print_Titles" localSheetId="7">技術提案ｂ①!$1:$19</definedName>
    <definedName name="_xlnm.Print_Titles" localSheetId="8">技術提案ｂ②!$1:$19</definedName>
    <definedName name="_xlnm.Print_Titles" localSheetId="9">技術提案ｂ③!$1:$19</definedName>
    <definedName name="_xlnm.Print_Titles" localSheetId="10">技術提案ｂ④!$1:$19</definedName>
    <definedName name="_xlnm.Print_Titles" localSheetId="3">発注者設定内容確認シート!$1:$5</definedName>
    <definedName name="企業回答" localSheetId="42">[1]発注者入力シート!$Z$6:$Z$9</definedName>
    <definedName name="企業回答">発注者入力シート!$Z$6:$Z$9</definedName>
    <definedName name="企業回答1" localSheetId="42">[1]発注者入力シート!$V$6:$V$8</definedName>
    <definedName name="企業回答1" localSheetId="30">[2]発注者入力シート!$V$6:$V$8</definedName>
    <definedName name="企業回答1">発注者入力シート!$V$6:$V$8</definedName>
    <definedName name="企業回答10" localSheetId="42">[1]発注者入力シート!$AE$6:$AE$9</definedName>
    <definedName name="企業回答10" localSheetId="30">[3]発注者入力シート!$AE$6:$AE$9</definedName>
    <definedName name="企業回答10">発注者入力シート!$AE$6:$AE$9</definedName>
    <definedName name="企業回答11" localSheetId="30">[2]発注者入力シート!$AF$6:$AF$7</definedName>
    <definedName name="企業回答11">発注者入力シート!$AF$6:$AF$9</definedName>
    <definedName name="企業回答12" localSheetId="42">[1]発注者入力シート!$AG$6:$AG$9</definedName>
    <definedName name="企業回答12" localSheetId="30">[3]発注者入力シート!$AG$6:$AG$9</definedName>
    <definedName name="企業回答12">発注者入力シート!$AG$6:$AG$9</definedName>
    <definedName name="企業回答13" localSheetId="42">[4]発注者入力シート!$AH$6:$AH$8</definedName>
    <definedName name="企業回答13" localSheetId="30">[4]発注者入力シート!$AH$6:$AH$8</definedName>
    <definedName name="企業回答13">発注者入力シート!$AH$6:$AH$9</definedName>
    <definedName name="企業回答14" localSheetId="42">[5]発注者入力シート!$AI$6:$AI$8</definedName>
    <definedName name="企業回答14" localSheetId="30">[4]発注者入力シート!$AI$6:$AI$9</definedName>
    <definedName name="企業回答14">発注者入力シート!$AI$5:$AI$8</definedName>
    <definedName name="企業回答2" localSheetId="42">[1]発注者入力シート!$W$6:$W$11</definedName>
    <definedName name="企業回答2" localSheetId="30">[2]発注者入力シート!$W$6:$W$11</definedName>
    <definedName name="企業回答2">発注者入力シート!$W$6:$W$11</definedName>
    <definedName name="企業回答3" localSheetId="30">[2]発注者入力シート!$X$6:$X$11</definedName>
    <definedName name="企業回答3">発注者入力シート!$X$6:$X$11</definedName>
    <definedName name="企業回答4" localSheetId="42">[1]発注者入力シート!$Y$6:$Y$8</definedName>
    <definedName name="企業回答4">発注者入力シート!$Y$6:$Y$8</definedName>
    <definedName name="企業回答5" localSheetId="42">[1]発注者入力シート!$Z$6:$Z$9</definedName>
    <definedName name="企業回答5">発注者入力シート!$Z$6:$Z$9</definedName>
    <definedName name="企業回答6" localSheetId="42">[1]発注者入力シート!$AA$6:$AA$10</definedName>
    <definedName name="企業回答6" localSheetId="30">[2]発注者入力シート!$AA$6:$AA$12</definedName>
    <definedName name="企業回答6">発注者入力シート!$AA$6:$AA$10</definedName>
    <definedName name="企業回答7" localSheetId="42">[1]発注者入力シート!$AB$6:$AB$9</definedName>
    <definedName name="企業回答7" localSheetId="30">[2]発注者入力シート!$AB$6:$AB$9</definedName>
    <definedName name="企業回答7">発注者入力シート!$AB$6:$AB$9</definedName>
    <definedName name="企業回答8" localSheetId="30">[2]発注者入力シート!$AC$6:$AC$17</definedName>
    <definedName name="企業回答8">発注者入力シート!$AC$6:$AC$14</definedName>
    <definedName name="企業回答9" localSheetId="30">[2]発注者入力シート!$AD$6:$AD$8</definedName>
    <definedName name="企業回答9">発注者入力シート!$AD$6:$AD$8</definedName>
    <definedName name="建設工事の種類" localSheetId="42">[1]発注者入力シート!$U$6:$U$13</definedName>
    <definedName name="建設工事の種類" localSheetId="30">[2]発注者入力シート!$U$6:$U$21</definedName>
    <definedName name="建設工事の種類">発注者入力シート!$U$6:$U$13</definedName>
    <definedName name="工事種別" localSheetId="42">[1]発注者入力シート!$T$6:$T$11</definedName>
    <definedName name="工事種別" localSheetId="30">[2]発注者入力シート!$T$6:$T$22</definedName>
    <definedName name="工事種別">発注者入力シート!$T$6:$T$11</definedName>
    <definedName name="地域密着型" localSheetId="30">[2]発注者入力シート!$S$6:$S$7</definedName>
    <definedName name="地域密着型">発注者入力シート!$S$6:$S$7</definedName>
    <definedName name="評価項目番号" localSheetId="42">[1]発注者入力シート!$Q$6:$Q$12</definedName>
    <definedName name="評価項目番号" localSheetId="30">[2]発注者入力シート!$Q$6:$Q$12</definedName>
    <definedName name="評価項目番号">発注者入力シート!$Q$6:$Q$12</definedName>
    <definedName name="評価項目番号_枝番" localSheetId="42">[1]発注者入力シート!$R$6:$R$16</definedName>
    <definedName name="評価項目番号_枝番" localSheetId="30">[2]発注者入力シート!$R$6:$R$16</definedName>
    <definedName name="評価項目番号_枝番">発注者入力シート!$R$6:$R$16</definedName>
    <definedName name="様式番号" localSheetId="42">[1]発注者入力シート!$P$6:$P$32</definedName>
    <definedName name="様式番号" localSheetId="30">[2]発注者入力シート!$P$6:$P$25</definedName>
    <definedName name="様式番号">発注者入力シート!$P$6:$P$32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129" l="1"/>
  <c r="A1" i="129"/>
  <c r="B37" i="129"/>
  <c r="B33" i="129"/>
  <c r="B31" i="129"/>
  <c r="B29" i="129"/>
  <c r="B22" i="129"/>
  <c r="B24" i="129"/>
  <c r="B20" i="129"/>
  <c r="B15" i="129"/>
  <c r="B13" i="129"/>
  <c r="B11" i="129"/>
  <c r="K5" i="129"/>
  <c r="B39" i="128" l="1"/>
  <c r="G6" i="128"/>
  <c r="A2" i="128"/>
  <c r="A1" i="128"/>
  <c r="C31" i="85"/>
  <c r="C30" i="85"/>
  <c r="O75" i="41" l="1"/>
  <c r="N75" i="41"/>
  <c r="A25" i="1"/>
  <c r="A24" i="1"/>
  <c r="A33" i="1"/>
  <c r="C29" i="85" l="1"/>
  <c r="C28" i="85"/>
  <c r="C27" i="85"/>
  <c r="C26" i="85"/>
  <c r="C15" i="85"/>
  <c r="C17" i="85" s="1"/>
  <c r="C14" i="85"/>
  <c r="C16" i="85" s="1"/>
  <c r="B6" i="117"/>
  <c r="B6" i="116"/>
  <c r="L100" i="42"/>
  <c r="L99" i="42"/>
  <c r="L98" i="42"/>
  <c r="L97" i="42"/>
  <c r="L96" i="42"/>
  <c r="L95" i="42"/>
  <c r="L94" i="42"/>
  <c r="L93" i="42"/>
  <c r="L92" i="42"/>
  <c r="L91" i="42"/>
  <c r="A100" i="42"/>
  <c r="A99" i="42"/>
  <c r="A98" i="42"/>
  <c r="A97" i="42"/>
  <c r="A96" i="42"/>
  <c r="A95" i="42"/>
  <c r="A94" i="42"/>
  <c r="A93" i="42"/>
  <c r="A92" i="42"/>
  <c r="A91" i="42"/>
  <c r="A90" i="42"/>
  <c r="A71" i="42"/>
  <c r="A70" i="42"/>
  <c r="A69" i="42"/>
  <c r="A68" i="42"/>
  <c r="A67" i="42"/>
  <c r="A66" i="42"/>
  <c r="A65" i="42"/>
  <c r="A64" i="42"/>
  <c r="A63" i="42"/>
  <c r="A62" i="42"/>
  <c r="A61" i="42"/>
  <c r="A42" i="42"/>
  <c r="A41" i="42"/>
  <c r="A40" i="42"/>
  <c r="A39" i="42"/>
  <c r="A38" i="42"/>
  <c r="A37" i="42"/>
  <c r="A36" i="42"/>
  <c r="A35" i="42"/>
  <c r="A34" i="42"/>
  <c r="A33" i="42"/>
  <c r="A32" i="42"/>
  <c r="A51" i="1" l="1"/>
  <c r="A52" i="1"/>
  <c r="A65" i="1"/>
  <c r="A66" i="1"/>
  <c r="A76" i="1"/>
  <c r="A50" i="1"/>
  <c r="A64" i="1"/>
  <c r="A55" i="1"/>
  <c r="A71" i="1"/>
  <c r="A56" i="1"/>
  <c r="A57" i="1"/>
  <c r="A60" i="1"/>
  <c r="A73" i="1"/>
  <c r="A69" i="1"/>
  <c r="A70" i="1"/>
  <c r="A72" i="1"/>
  <c r="A58" i="1"/>
  <c r="A61" i="1"/>
  <c r="A74" i="1"/>
  <c r="A75" i="1"/>
  <c r="A67" i="1"/>
  <c r="A53" i="1"/>
  <c r="A54" i="1"/>
  <c r="A62" i="1"/>
  <c r="A63" i="1"/>
  <c r="A2" i="127"/>
  <c r="A1" i="127"/>
  <c r="A2" i="62"/>
  <c r="A1" i="62"/>
  <c r="A2" i="69"/>
  <c r="A1" i="69"/>
  <c r="B2" i="126"/>
  <c r="B1" i="126"/>
  <c r="B2" i="125"/>
  <c r="B1" i="125"/>
  <c r="B2" i="124"/>
  <c r="B1" i="124"/>
  <c r="A2" i="91"/>
  <c r="A1" i="91"/>
  <c r="A2" i="89"/>
  <c r="A1" i="89"/>
  <c r="O1" i="85"/>
  <c r="A2" i="85"/>
  <c r="A1" i="85"/>
  <c r="BW18" i="49"/>
  <c r="BT18" i="49"/>
  <c r="BK18" i="49"/>
  <c r="BH18" i="49"/>
  <c r="BE18" i="49"/>
  <c r="A41" i="53"/>
  <c r="C41" i="53"/>
  <c r="C40" i="53"/>
  <c r="A40" i="53"/>
  <c r="C37" i="53"/>
  <c r="A37" i="53"/>
  <c r="A36" i="53"/>
  <c r="C36" i="53"/>
  <c r="C35" i="53"/>
  <c r="A35" i="53"/>
  <c r="A34" i="53"/>
  <c r="C34" i="53"/>
  <c r="M63" i="93" l="1"/>
  <c r="H63" i="93"/>
  <c r="M40" i="93"/>
  <c r="H40" i="93"/>
  <c r="M17" i="93"/>
  <c r="H17" i="93"/>
  <c r="B19" i="117" l="1"/>
  <c r="B19" i="116"/>
  <c r="B19" i="115"/>
  <c r="B32" i="117" l="1"/>
  <c r="B32" i="116"/>
  <c r="B32" i="115"/>
  <c r="A1" i="39" l="1"/>
  <c r="B45" i="117" l="1"/>
  <c r="B45" i="116"/>
  <c r="B45" i="115"/>
  <c r="I24" i="127" l="1"/>
  <c r="K6" i="127"/>
  <c r="L75" i="41" l="1"/>
  <c r="G41" i="53" l="1"/>
  <c r="BX44" i="49"/>
  <c r="BX26" i="49" s="1"/>
  <c r="BW26" i="49"/>
  <c r="BX25" i="49"/>
  <c r="BW25" i="49"/>
  <c r="BY24" i="49"/>
  <c r="BX24" i="49"/>
  <c r="BW24" i="49"/>
  <c r="BY23" i="49"/>
  <c r="BX23" i="49"/>
  <c r="BW23" i="49"/>
  <c r="BY22" i="49"/>
  <c r="BX22" i="49"/>
  <c r="BW22" i="49"/>
  <c r="BY21" i="49"/>
  <c r="BX21" i="49"/>
  <c r="BW21" i="49"/>
  <c r="E37" i="127"/>
  <c r="K30" i="127"/>
  <c r="K29" i="127"/>
  <c r="K28" i="127"/>
  <c r="M19" i="127" l="1"/>
  <c r="B21" i="127"/>
  <c r="B58" i="117" l="1"/>
  <c r="B58" i="116"/>
  <c r="B58" i="115"/>
  <c r="F163" i="15" l="1"/>
  <c r="F161" i="15"/>
  <c r="F117" i="15"/>
  <c r="F115" i="15"/>
  <c r="U181" i="15" l="1"/>
  <c r="U135" i="15"/>
  <c r="U26" i="15"/>
  <c r="V27" i="11"/>
  <c r="A17" i="1"/>
  <c r="H7" i="41" l="1"/>
  <c r="A10" i="89" s="1"/>
  <c r="B42" i="62" l="1"/>
  <c r="B99" i="89"/>
  <c r="B9" i="30"/>
  <c r="B85" i="93"/>
  <c r="B24" i="32"/>
  <c r="B38" i="91"/>
  <c r="B26" i="58"/>
  <c r="B23" i="53"/>
  <c r="B24" i="53" s="1"/>
  <c r="AW40" i="49"/>
  <c r="AK40" i="49"/>
  <c r="Y40" i="49"/>
  <c r="I21" i="49"/>
  <c r="I24" i="49"/>
  <c r="I23" i="49"/>
  <c r="M39" i="49"/>
  <c r="J39" i="49"/>
  <c r="F32" i="49" l="1"/>
  <c r="G40" i="49"/>
  <c r="S41" i="89" l="1"/>
  <c r="S74" i="89"/>
  <c r="S22" i="89"/>
  <c r="D37" i="76" l="1"/>
  <c r="D38" i="76"/>
  <c r="D39" i="76"/>
  <c r="D40" i="76"/>
  <c r="D36" i="76"/>
  <c r="D26" i="76"/>
  <c r="D27" i="76"/>
  <c r="D28" i="76"/>
  <c r="D29" i="76"/>
  <c r="D25" i="76"/>
  <c r="F4" i="126" l="1"/>
  <c r="F2" i="126"/>
  <c r="F51" i="126" s="1"/>
  <c r="F107" i="126"/>
  <c r="F4" i="125"/>
  <c r="F2" i="125"/>
  <c r="F107" i="125"/>
  <c r="F4" i="124"/>
  <c r="F2" i="124"/>
  <c r="F51" i="124" s="1"/>
  <c r="F107" i="124"/>
  <c r="B51" i="125" l="1"/>
  <c r="F51" i="125"/>
  <c r="B98" i="126"/>
  <c r="B51" i="126"/>
  <c r="F98" i="126"/>
  <c r="B98" i="125"/>
  <c r="F98" i="125"/>
  <c r="B51" i="124"/>
  <c r="B98" i="124"/>
  <c r="F98" i="124"/>
  <c r="J25" i="49"/>
  <c r="I25" i="49"/>
  <c r="I18" i="49"/>
  <c r="N53" i="49"/>
  <c r="N52" i="49"/>
  <c r="N51" i="49"/>
  <c r="N50" i="49"/>
  <c r="N49" i="49"/>
  <c r="N48" i="49"/>
  <c r="N47" i="49"/>
  <c r="N46" i="49"/>
  <c r="N45" i="49"/>
  <c r="N44" i="49"/>
  <c r="L53" i="49"/>
  <c r="L52" i="49"/>
  <c r="L51" i="49"/>
  <c r="L50" i="49"/>
  <c r="L49" i="49"/>
  <c r="L48" i="49"/>
  <c r="L47" i="49"/>
  <c r="L46" i="49"/>
  <c r="L45" i="49"/>
  <c r="L44" i="49"/>
  <c r="J45" i="49"/>
  <c r="J21" i="49"/>
  <c r="M28" i="49" l="1"/>
  <c r="J47" i="49"/>
  <c r="I48" i="49"/>
  <c r="I47" i="49"/>
  <c r="J44" i="49"/>
  <c r="J26" i="49" s="1"/>
  <c r="J48" i="49"/>
  <c r="I44" i="49"/>
  <c r="I26" i="49" s="1"/>
  <c r="M26" i="49"/>
  <c r="J29" i="49"/>
  <c r="J46" i="49"/>
  <c r="J30" i="49" s="1"/>
  <c r="M27" i="49"/>
  <c r="I45" i="49"/>
  <c r="I29" i="49" s="1"/>
  <c r="I46" i="49"/>
  <c r="I30" i="49" s="1"/>
  <c r="B28" i="123"/>
  <c r="M53" i="49" s="1"/>
  <c r="B26" i="123"/>
  <c r="M52" i="49" s="1"/>
  <c r="B24" i="123"/>
  <c r="M51" i="49" s="1"/>
  <c r="B22" i="123"/>
  <c r="M50" i="49" s="1"/>
  <c r="B20" i="123"/>
  <c r="M49" i="49" s="1"/>
  <c r="B18" i="123"/>
  <c r="M48" i="49" s="1"/>
  <c r="B16" i="123"/>
  <c r="M47" i="49" s="1"/>
  <c r="B14" i="123"/>
  <c r="M46" i="49" s="1"/>
  <c r="B12" i="123"/>
  <c r="M45" i="49" s="1"/>
  <c r="B10" i="123"/>
  <c r="M44" i="49" s="1"/>
  <c r="F4" i="123"/>
  <c r="A2" i="123"/>
  <c r="A2" i="78"/>
  <c r="A1" i="123"/>
  <c r="A1" i="78"/>
  <c r="J31" i="49" l="1"/>
  <c r="M29" i="49"/>
  <c r="BA9" i="41" l="1"/>
  <c r="BA8" i="41"/>
  <c r="BA7" i="41"/>
  <c r="BA6" i="41"/>
  <c r="AZ5" i="41"/>
  <c r="AZ4" i="41"/>
  <c r="BP47" i="49" l="1"/>
  <c r="BP29" i="49" s="1"/>
  <c r="BP45" i="49"/>
  <c r="BP27" i="49" s="1"/>
  <c r="BO47" i="49"/>
  <c r="BO29" i="49" s="1"/>
  <c r="BO45" i="49"/>
  <c r="BO27" i="49" s="1"/>
  <c r="BN47" i="49"/>
  <c r="BN29" i="49" s="1"/>
  <c r="BN45" i="49"/>
  <c r="BN27" i="49" s="1"/>
  <c r="BO39" i="49"/>
  <c r="BO21" i="49" s="1"/>
  <c r="BN18" i="49"/>
  <c r="BP28" i="49"/>
  <c r="BO28" i="49"/>
  <c r="BN28" i="49"/>
  <c r="BP26" i="49"/>
  <c r="BO26" i="49"/>
  <c r="BN26" i="49"/>
  <c r="BP25" i="49"/>
  <c r="BO25" i="49"/>
  <c r="BN25" i="49"/>
  <c r="BP24" i="49"/>
  <c r="BO24" i="49"/>
  <c r="BN24" i="49"/>
  <c r="BP23" i="49"/>
  <c r="BO23" i="49"/>
  <c r="BN23" i="49"/>
  <c r="BP22" i="49"/>
  <c r="BO22" i="49"/>
  <c r="BN22" i="49"/>
  <c r="BP21" i="49"/>
  <c r="BN21" i="49"/>
  <c r="G38" i="53"/>
  <c r="AY2" i="41" l="1"/>
  <c r="E10" i="78" l="1"/>
  <c r="F9" i="78"/>
  <c r="E9" i="78"/>
  <c r="F12" i="15"/>
  <c r="F10" i="11"/>
  <c r="F11" i="15"/>
  <c r="F9" i="11"/>
  <c r="F10" i="78"/>
  <c r="D9" i="41"/>
  <c r="F10" i="80"/>
  <c r="D10" i="76"/>
  <c r="F9" i="80"/>
  <c r="D9" i="76"/>
  <c r="BJ47" i="49"/>
  <c r="BI47" i="49"/>
  <c r="BH47" i="49"/>
  <c r="CJ42" i="49"/>
  <c r="G43" i="53"/>
  <c r="G20" i="53" l="1"/>
  <c r="G41" i="49"/>
  <c r="AK41" i="49"/>
  <c r="F120" i="15"/>
  <c r="Y41" i="49"/>
  <c r="F166" i="15"/>
  <c r="AW41" i="49"/>
  <c r="G32" i="53"/>
  <c r="G24" i="53"/>
  <c r="J42" i="49"/>
  <c r="J24" i="49" s="1"/>
  <c r="G42" i="49"/>
  <c r="G21" i="53"/>
  <c r="F121" i="15"/>
  <c r="AW42" i="49"/>
  <c r="G33" i="53"/>
  <c r="AK42" i="49"/>
  <c r="Y42" i="49"/>
  <c r="F167" i="15"/>
  <c r="J41" i="49"/>
  <c r="J23" i="49" s="1"/>
  <c r="G23" i="53"/>
  <c r="AT42" i="49"/>
  <c r="AT24" i="49" s="1"/>
  <c r="AT41" i="49"/>
  <c r="AT23" i="49" s="1"/>
  <c r="AT40" i="49"/>
  <c r="AT22" i="49" s="1"/>
  <c r="AT39" i="49"/>
  <c r="AT21" i="49" s="1"/>
  <c r="AS42" i="49"/>
  <c r="AS24" i="49" s="1"/>
  <c r="AS41" i="49"/>
  <c r="AS23" i="49" s="1"/>
  <c r="AS40" i="49"/>
  <c r="AS22" i="49" s="1"/>
  <c r="AS39" i="49"/>
  <c r="AS21" i="49" s="1"/>
  <c r="AH42" i="49"/>
  <c r="AH24" i="49" s="1"/>
  <c r="AH41" i="49"/>
  <c r="AH23" i="49" s="1"/>
  <c r="AH40" i="49"/>
  <c r="AH22" i="49" s="1"/>
  <c r="AG42" i="49"/>
  <c r="AG24" i="49" s="1"/>
  <c r="AG41" i="49"/>
  <c r="AG23" i="49" s="1"/>
  <c r="AG40" i="49"/>
  <c r="AG22" i="49" s="1"/>
  <c r="AG39" i="49"/>
  <c r="AG21" i="49" s="1"/>
  <c r="AH39" i="49"/>
  <c r="AH21" i="49" s="1"/>
  <c r="V42" i="49"/>
  <c r="V24" i="49" s="1"/>
  <c r="V41" i="49"/>
  <c r="V23" i="49" s="1"/>
  <c r="V40" i="49"/>
  <c r="V22" i="49" s="1"/>
  <c r="U42" i="49"/>
  <c r="U24" i="49" s="1"/>
  <c r="U41" i="49"/>
  <c r="U23" i="49" s="1"/>
  <c r="U40" i="49"/>
  <c r="U22" i="49" s="1"/>
  <c r="U39" i="49"/>
  <c r="V39" i="49"/>
  <c r="BJ51" i="49" l="1"/>
  <c r="BI51" i="49"/>
  <c r="BH51" i="49"/>
  <c r="Q28" i="82" l="1"/>
  <c r="P28" i="82"/>
  <c r="O28" i="82"/>
  <c r="N28" i="82"/>
  <c r="M28" i="82"/>
  <c r="L28" i="82"/>
  <c r="K28" i="82"/>
  <c r="J28" i="82"/>
  <c r="I28" i="82"/>
  <c r="H28" i="82"/>
  <c r="G28" i="82"/>
  <c r="F28" i="82"/>
  <c r="Q21" i="82"/>
  <c r="P21" i="82"/>
  <c r="O21" i="82"/>
  <c r="N21" i="82"/>
  <c r="M21" i="82"/>
  <c r="L21" i="82"/>
  <c r="K21" i="82"/>
  <c r="J21" i="82"/>
  <c r="I21" i="82"/>
  <c r="H21" i="82"/>
  <c r="G21" i="82"/>
  <c r="F21" i="82"/>
  <c r="Q14" i="82"/>
  <c r="P14" i="82"/>
  <c r="O14" i="82"/>
  <c r="N14" i="82"/>
  <c r="M14" i="82"/>
  <c r="L14" i="82"/>
  <c r="K14" i="82"/>
  <c r="J14" i="82"/>
  <c r="I14" i="82"/>
  <c r="H14" i="82"/>
  <c r="G14" i="82"/>
  <c r="F14" i="82"/>
  <c r="T55" i="122"/>
  <c r="T54" i="122"/>
  <c r="T38" i="122"/>
  <c r="T37" i="122"/>
  <c r="T21" i="122"/>
  <c r="T20" i="122"/>
  <c r="L6" i="122"/>
  <c r="D6" i="122"/>
  <c r="F10" i="82"/>
  <c r="F9" i="82"/>
  <c r="F8" i="82"/>
  <c r="F7" i="82"/>
  <c r="Q28" i="81"/>
  <c r="P28" i="81"/>
  <c r="O28" i="81"/>
  <c r="N28" i="81"/>
  <c r="M28" i="81"/>
  <c r="L28" i="81"/>
  <c r="K28" i="81"/>
  <c r="J28" i="81"/>
  <c r="I28" i="81"/>
  <c r="H28" i="81"/>
  <c r="G28" i="81"/>
  <c r="F28" i="81"/>
  <c r="T54" i="121"/>
  <c r="Q21" i="81"/>
  <c r="P21" i="81"/>
  <c r="O21" i="81"/>
  <c r="N21" i="81"/>
  <c r="M21" i="81"/>
  <c r="L21" i="81"/>
  <c r="K21" i="81"/>
  <c r="J21" i="81"/>
  <c r="I21" i="81"/>
  <c r="H21" i="81"/>
  <c r="G21" i="81"/>
  <c r="F21" i="81"/>
  <c r="Q14" i="81"/>
  <c r="P14" i="81"/>
  <c r="O14" i="81"/>
  <c r="N14" i="81"/>
  <c r="M14" i="81"/>
  <c r="L14" i="81"/>
  <c r="K14" i="81"/>
  <c r="J14" i="81"/>
  <c r="I14" i="81"/>
  <c r="H14" i="81"/>
  <c r="G14" i="81"/>
  <c r="F14" i="81"/>
  <c r="T55" i="121"/>
  <c r="T38" i="121"/>
  <c r="T37" i="121"/>
  <c r="T21" i="121"/>
  <c r="T20" i="121"/>
  <c r="F10" i="81"/>
  <c r="F9" i="81"/>
  <c r="F8" i="81"/>
  <c r="F7" i="81"/>
  <c r="L6" i="121"/>
  <c r="D6" i="121"/>
  <c r="Q28" i="80"/>
  <c r="P28" i="80"/>
  <c r="O28" i="80"/>
  <c r="N28" i="80"/>
  <c r="M28" i="80"/>
  <c r="L28" i="80"/>
  <c r="K28" i="80"/>
  <c r="J28" i="80"/>
  <c r="I28" i="80"/>
  <c r="H28" i="80"/>
  <c r="G28" i="80"/>
  <c r="F28" i="80"/>
  <c r="Q21" i="80"/>
  <c r="P21" i="80"/>
  <c r="O21" i="80"/>
  <c r="N21" i="80"/>
  <c r="M21" i="80"/>
  <c r="L21" i="80"/>
  <c r="K21" i="80"/>
  <c r="J21" i="80"/>
  <c r="I21" i="80"/>
  <c r="H21" i="80"/>
  <c r="G21" i="80"/>
  <c r="F21" i="80"/>
  <c r="Q14" i="80"/>
  <c r="P14" i="80"/>
  <c r="O14" i="80"/>
  <c r="N14" i="80"/>
  <c r="M14" i="80"/>
  <c r="L14" i="80"/>
  <c r="K14" i="80"/>
  <c r="J14" i="80"/>
  <c r="I14" i="80"/>
  <c r="H14" i="80"/>
  <c r="G14" i="80"/>
  <c r="F14" i="80"/>
  <c r="T55" i="120"/>
  <c r="T54" i="120"/>
  <c r="T38" i="120"/>
  <c r="T37" i="120"/>
  <c r="T21" i="120"/>
  <c r="T20" i="120"/>
  <c r="G29" i="53"/>
  <c r="G28" i="53"/>
  <c r="G27" i="53"/>
  <c r="G26" i="53"/>
  <c r="L6" i="120"/>
  <c r="D6" i="120"/>
  <c r="A1" i="122"/>
  <c r="A1" i="82"/>
  <c r="A1" i="121"/>
  <c r="A1" i="81"/>
  <c r="A1" i="120"/>
  <c r="A1" i="80"/>
  <c r="G42" i="122"/>
  <c r="G25" i="122"/>
  <c r="G8" i="122"/>
  <c r="F4" i="122"/>
  <c r="L2" i="122"/>
  <c r="A2" i="122"/>
  <c r="G42" i="121"/>
  <c r="G25" i="121"/>
  <c r="G8" i="121"/>
  <c r="F4" i="121"/>
  <c r="L2" i="121"/>
  <c r="A2" i="121"/>
  <c r="G42" i="120"/>
  <c r="G25" i="120"/>
  <c r="G8" i="120"/>
  <c r="F4" i="120"/>
  <c r="L2" i="120"/>
  <c r="A2" i="120"/>
  <c r="BL44" i="49" l="1"/>
  <c r="BR44" i="49"/>
  <c r="AV34" i="49" l="1"/>
  <c r="AX44" i="49" s="1"/>
  <c r="AU34" i="49"/>
  <c r="AT34" i="49"/>
  <c r="AS34" i="49"/>
  <c r="AJ34" i="49"/>
  <c r="AL44" i="49" s="1"/>
  <c r="AI34" i="49"/>
  <c r="AG49" i="49" s="1"/>
  <c r="AI33" i="49" s="1"/>
  <c r="AH34" i="49"/>
  <c r="AG48" i="49" s="1"/>
  <c r="AH33" i="49" s="1"/>
  <c r="AG34" i="49"/>
  <c r="AG47" i="49" s="1"/>
  <c r="AG33" i="49" s="1"/>
  <c r="X34" i="49"/>
  <c r="W34" i="49"/>
  <c r="V34" i="49"/>
  <c r="U34" i="49"/>
  <c r="U47" i="49" s="1"/>
  <c r="U33" i="49" s="1"/>
  <c r="AL48" i="49" l="1"/>
  <c r="AL49" i="49"/>
  <c r="AL59" i="49"/>
  <c r="AL50" i="49"/>
  <c r="AL51" i="49"/>
  <c r="Z44" i="49"/>
  <c r="Z49" i="49" s="1"/>
  <c r="Y44" i="49"/>
  <c r="AX50" i="49"/>
  <c r="AX51" i="49"/>
  <c r="AK44" i="49"/>
  <c r="AS49" i="49"/>
  <c r="AU33" i="49" s="1"/>
  <c r="U49" i="49"/>
  <c r="W33" i="49" s="1"/>
  <c r="AS48" i="49"/>
  <c r="AT33" i="49" s="1"/>
  <c r="U48" i="49"/>
  <c r="V33" i="49" s="1"/>
  <c r="AX58" i="49"/>
  <c r="AX54" i="49"/>
  <c r="AX46" i="49"/>
  <c r="AX57" i="49"/>
  <c r="AX53" i="49"/>
  <c r="AX49" i="49"/>
  <c r="AX45" i="49"/>
  <c r="AX56" i="49"/>
  <c r="AX52" i="49"/>
  <c r="AX48" i="49"/>
  <c r="AX59" i="49"/>
  <c r="AX55" i="49"/>
  <c r="AX47" i="49"/>
  <c r="AS47" i="49"/>
  <c r="AS33" i="49" s="1"/>
  <c r="AW44" i="49"/>
  <c r="AL52" i="49"/>
  <c r="AL56" i="49"/>
  <c r="AL45" i="49"/>
  <c r="AL53" i="49"/>
  <c r="AL57" i="49"/>
  <c r="AL46" i="49"/>
  <c r="AL54" i="49"/>
  <c r="AL58" i="49"/>
  <c r="AL47" i="49"/>
  <c r="AL55" i="49"/>
  <c r="H44" i="49"/>
  <c r="G44" i="49"/>
  <c r="AX33" i="49" l="1"/>
  <c r="AL33" i="49"/>
  <c r="Z52" i="49"/>
  <c r="Z54" i="49"/>
  <c r="Z45" i="49"/>
  <c r="Z47" i="49"/>
  <c r="Z53" i="49"/>
  <c r="Z59" i="49"/>
  <c r="Z46" i="49"/>
  <c r="Z55" i="49"/>
  <c r="Z56" i="49"/>
  <c r="Z57" i="49"/>
  <c r="Z58" i="49"/>
  <c r="Z48" i="49"/>
  <c r="AW51" i="49"/>
  <c r="AW50" i="49"/>
  <c r="AX31" i="49"/>
  <c r="Y48" i="49"/>
  <c r="Y45" i="49"/>
  <c r="Y51" i="49"/>
  <c r="Y46" i="49"/>
  <c r="Y50" i="49"/>
  <c r="AL31" i="49"/>
  <c r="AK59" i="49"/>
  <c r="AK51" i="49"/>
  <c r="AK50" i="49"/>
  <c r="Z50" i="49"/>
  <c r="Z51" i="49"/>
  <c r="G48" i="49"/>
  <c r="G52" i="49"/>
  <c r="G56" i="49"/>
  <c r="G53" i="49"/>
  <c r="G58" i="49"/>
  <c r="G60" i="49"/>
  <c r="G47" i="49"/>
  <c r="G51" i="49"/>
  <c r="G55" i="49"/>
  <c r="G45" i="49"/>
  <c r="G46" i="49"/>
  <c r="G49" i="49"/>
  <c r="G50" i="49"/>
  <c r="G54" i="49"/>
  <c r="G57" i="49"/>
  <c r="G32" i="49" s="1"/>
  <c r="G59" i="49"/>
  <c r="H46" i="49"/>
  <c r="H50" i="49"/>
  <c r="H47" i="49"/>
  <c r="H51" i="49"/>
  <c r="H53" i="49"/>
  <c r="H49" i="49"/>
  <c r="H56" i="49"/>
  <c r="H57" i="49"/>
  <c r="H32" i="49" s="1"/>
  <c r="H59" i="49"/>
  <c r="H48" i="49"/>
  <c r="H54" i="49"/>
  <c r="H58" i="49"/>
  <c r="H55" i="49"/>
  <c r="H52" i="49"/>
  <c r="H60" i="49"/>
  <c r="AK49" i="49"/>
  <c r="AK47" i="49"/>
  <c r="AK46" i="49"/>
  <c r="AK45" i="49"/>
  <c r="AK56" i="49"/>
  <c r="AK58" i="49"/>
  <c r="AK57" i="49"/>
  <c r="AK52" i="49"/>
  <c r="AK55" i="49"/>
  <c r="AK54" i="49"/>
  <c r="AK53" i="49"/>
  <c r="AK48" i="49"/>
  <c r="AW58" i="49"/>
  <c r="AW54" i="49"/>
  <c r="AW46" i="49"/>
  <c r="AW57" i="49"/>
  <c r="AW53" i="49"/>
  <c r="AW49" i="49"/>
  <c r="AW56" i="49"/>
  <c r="AW52" i="49"/>
  <c r="AW48" i="49"/>
  <c r="AW59" i="49"/>
  <c r="AW55" i="49"/>
  <c r="AW47" i="49"/>
  <c r="AW45" i="49"/>
  <c r="Y57" i="49"/>
  <c r="Y53" i="49"/>
  <c r="Y49" i="49"/>
  <c r="Y56" i="49"/>
  <c r="Y52" i="49"/>
  <c r="Y54" i="49"/>
  <c r="Y59" i="49"/>
  <c r="Y55" i="49"/>
  <c r="Y47" i="49"/>
  <c r="Y58" i="49"/>
  <c r="H45" i="49"/>
  <c r="H31" i="49" l="1"/>
  <c r="AW33" i="49"/>
  <c r="Z33" i="49"/>
  <c r="Y33" i="49"/>
  <c r="AK33" i="49"/>
  <c r="G31" i="49"/>
  <c r="Y31" i="49"/>
  <c r="AW31" i="49"/>
  <c r="AK31" i="49"/>
  <c r="Z31" i="49"/>
  <c r="H30" i="49"/>
  <c r="G30" i="49"/>
  <c r="AG29" i="49"/>
  <c r="AG30" i="49"/>
  <c r="AG31" i="49"/>
  <c r="E19" i="54"/>
  <c r="E18" i="54"/>
  <c r="E17" i="54"/>
  <c r="E16" i="54"/>
  <c r="E15" i="54"/>
  <c r="E14" i="54"/>
  <c r="E13" i="54"/>
  <c r="E12" i="54"/>
  <c r="E11" i="54"/>
  <c r="E10" i="54"/>
  <c r="E9" i="54"/>
  <c r="E8" i="54"/>
  <c r="D19" i="54"/>
  <c r="D18" i="54"/>
  <c r="D17" i="54"/>
  <c r="D16" i="54"/>
  <c r="D15" i="54"/>
  <c r="D14" i="54"/>
  <c r="D13" i="54"/>
  <c r="D12" i="54"/>
  <c r="D11" i="54"/>
  <c r="D10" i="54"/>
  <c r="D9" i="54"/>
  <c r="D8" i="54"/>
  <c r="A2" i="119"/>
  <c r="A1" i="119"/>
  <c r="A2" i="118"/>
  <c r="A1" i="118"/>
  <c r="B5" i="119"/>
  <c r="E9" i="53" s="1"/>
  <c r="B5" i="118"/>
  <c r="E8" i="53" s="1"/>
  <c r="C7" i="53"/>
  <c r="C8" i="53"/>
  <c r="C9" i="53"/>
  <c r="C10" i="53"/>
  <c r="C11" i="53"/>
  <c r="C12" i="53"/>
  <c r="A12" i="53"/>
  <c r="A7" i="53"/>
  <c r="A8" i="53"/>
  <c r="A9" i="53"/>
  <c r="A10" i="53"/>
  <c r="A11" i="53"/>
  <c r="A13" i="53"/>
  <c r="A6" i="53"/>
  <c r="H2" i="119"/>
  <c r="H2" i="118"/>
  <c r="AS31" i="49"/>
  <c r="AS30" i="49"/>
  <c r="AS29" i="49"/>
  <c r="U31" i="49"/>
  <c r="U30" i="49"/>
  <c r="U29" i="49"/>
  <c r="C30" i="49"/>
  <c r="C31" i="49"/>
  <c r="C29" i="49"/>
  <c r="BG57" i="49"/>
  <c r="BG54" i="49" s="1"/>
  <c r="BG58" i="49" s="1"/>
  <c r="BG52" i="49"/>
  <c r="BG49" i="49" s="1"/>
  <c r="BG53" i="49" s="1"/>
  <c r="BG47" i="49"/>
  <c r="BG44" i="49" s="1"/>
  <c r="BG48" i="49" s="1"/>
  <c r="BF55" i="49"/>
  <c r="BF57" i="49"/>
  <c r="BF54" i="49" s="1"/>
  <c r="BF58" i="49" s="1"/>
  <c r="BF56" i="49"/>
  <c r="BF52" i="49"/>
  <c r="BF49" i="49" s="1"/>
  <c r="BF53" i="49" s="1"/>
  <c r="BF51" i="49"/>
  <c r="BF50" i="49"/>
  <c r="BF47" i="49"/>
  <c r="BF44" i="49" s="1"/>
  <c r="BF48" i="49" s="1"/>
  <c r="BF46" i="49"/>
  <c r="BF45" i="49"/>
  <c r="BF29" i="49" l="1"/>
  <c r="BG29" i="49"/>
  <c r="BG28" i="49"/>
  <c r="BG30" i="49"/>
  <c r="BG31" i="49"/>
  <c r="BF30" i="49"/>
  <c r="BF31" i="49"/>
  <c r="BF28" i="49"/>
  <c r="E4" i="54"/>
  <c r="D4" i="54"/>
  <c r="C19" i="54"/>
  <c r="C18" i="54"/>
  <c r="C17" i="54"/>
  <c r="B19" i="54"/>
  <c r="B18" i="54"/>
  <c r="B17" i="54"/>
  <c r="C16" i="54"/>
  <c r="C15" i="54"/>
  <c r="C14" i="54"/>
  <c r="C13" i="54"/>
  <c r="C12" i="54"/>
  <c r="C11" i="54"/>
  <c r="C10" i="54"/>
  <c r="C9" i="54"/>
  <c r="C8" i="54"/>
  <c r="B16" i="54"/>
  <c r="B15" i="54"/>
  <c r="B14" i="54"/>
  <c r="B13" i="54"/>
  <c r="B12" i="54"/>
  <c r="B11" i="54"/>
  <c r="B10" i="54"/>
  <c r="B9" i="54"/>
  <c r="B8" i="54"/>
  <c r="H10" i="54"/>
  <c r="H9" i="54"/>
  <c r="H8" i="54"/>
  <c r="G10" i="54"/>
  <c r="G9" i="54"/>
  <c r="G8" i="54"/>
  <c r="F10" i="54"/>
  <c r="F9" i="54"/>
  <c r="F8" i="54"/>
  <c r="P40" i="76" l="1"/>
  <c r="O40" i="76"/>
  <c r="N40" i="76"/>
  <c r="M40" i="76"/>
  <c r="L40" i="76"/>
  <c r="K40" i="76"/>
  <c r="J40" i="76"/>
  <c r="I40" i="76"/>
  <c r="H40" i="76"/>
  <c r="G40" i="76"/>
  <c r="P39" i="76"/>
  <c r="O39" i="76"/>
  <c r="N39" i="76"/>
  <c r="M39" i="76"/>
  <c r="L39" i="76"/>
  <c r="K39" i="76"/>
  <c r="J39" i="76"/>
  <c r="I39" i="76"/>
  <c r="H39" i="76"/>
  <c r="G39" i="76"/>
  <c r="P38" i="76"/>
  <c r="O38" i="76"/>
  <c r="N38" i="76"/>
  <c r="M38" i="76"/>
  <c r="L38" i="76"/>
  <c r="K38" i="76"/>
  <c r="J38" i="76"/>
  <c r="I38" i="76"/>
  <c r="H38" i="76"/>
  <c r="G38" i="76"/>
  <c r="P37" i="76" l="1"/>
  <c r="O37" i="76"/>
  <c r="N37" i="76"/>
  <c r="M37" i="76"/>
  <c r="L37" i="76"/>
  <c r="K37" i="76"/>
  <c r="J37" i="76"/>
  <c r="I37" i="76"/>
  <c r="H37" i="76"/>
  <c r="G37" i="76"/>
  <c r="P36" i="76"/>
  <c r="O36" i="76"/>
  <c r="N36" i="76"/>
  <c r="M36" i="76"/>
  <c r="L36" i="76"/>
  <c r="K36" i="76"/>
  <c r="J36" i="76"/>
  <c r="I36" i="76"/>
  <c r="H36" i="76"/>
  <c r="G36" i="76"/>
  <c r="P29" i="76"/>
  <c r="O29" i="76"/>
  <c r="N29" i="76"/>
  <c r="M29" i="76"/>
  <c r="L29" i="76"/>
  <c r="K29" i="76"/>
  <c r="J29" i="76"/>
  <c r="I29" i="76"/>
  <c r="H29" i="76"/>
  <c r="G29" i="76"/>
  <c r="P28" i="76"/>
  <c r="O28" i="76"/>
  <c r="N28" i="76"/>
  <c r="M28" i="76"/>
  <c r="L28" i="76"/>
  <c r="K28" i="76"/>
  <c r="J28" i="76"/>
  <c r="I28" i="76"/>
  <c r="H28" i="76"/>
  <c r="G28" i="76"/>
  <c r="P27" i="76"/>
  <c r="O27" i="76"/>
  <c r="N27" i="76"/>
  <c r="M27" i="76"/>
  <c r="L27" i="76"/>
  <c r="K27" i="76"/>
  <c r="J27" i="76"/>
  <c r="I27" i="76"/>
  <c r="H27" i="76"/>
  <c r="G27" i="76"/>
  <c r="P26" i="76"/>
  <c r="O26" i="76"/>
  <c r="N26" i="76"/>
  <c r="M26" i="76"/>
  <c r="L26" i="76"/>
  <c r="K26" i="76"/>
  <c r="J26" i="76"/>
  <c r="I26" i="76"/>
  <c r="H26" i="76"/>
  <c r="G26" i="76"/>
  <c r="P25" i="76"/>
  <c r="O25" i="76"/>
  <c r="N25" i="76"/>
  <c r="M25" i="76"/>
  <c r="L25" i="76"/>
  <c r="K25" i="76"/>
  <c r="J25" i="76"/>
  <c r="I25" i="76"/>
  <c r="H25" i="76"/>
  <c r="G25" i="76"/>
  <c r="P18" i="76"/>
  <c r="O18" i="76"/>
  <c r="N18" i="76"/>
  <c r="M18" i="76"/>
  <c r="L18" i="76"/>
  <c r="K18" i="76"/>
  <c r="J18" i="76"/>
  <c r="I18" i="76"/>
  <c r="H18" i="76"/>
  <c r="G18" i="76"/>
  <c r="P17" i="76"/>
  <c r="O17" i="76"/>
  <c r="N17" i="76"/>
  <c r="M17" i="76"/>
  <c r="L17" i="76"/>
  <c r="K17" i="76"/>
  <c r="J17" i="76"/>
  <c r="I17" i="76"/>
  <c r="H17" i="76"/>
  <c r="G17" i="76"/>
  <c r="P16" i="76"/>
  <c r="O16" i="76"/>
  <c r="N16" i="76"/>
  <c r="M16" i="76"/>
  <c r="L16" i="76"/>
  <c r="K16" i="76"/>
  <c r="J16" i="76"/>
  <c r="I16" i="76"/>
  <c r="H16" i="76"/>
  <c r="G16" i="76"/>
  <c r="P15" i="76"/>
  <c r="O15" i="76"/>
  <c r="N15" i="76"/>
  <c r="M15" i="76"/>
  <c r="L15" i="76"/>
  <c r="K15" i="76"/>
  <c r="J15" i="76"/>
  <c r="I15" i="76"/>
  <c r="H15" i="76"/>
  <c r="G15" i="76"/>
  <c r="P14" i="76"/>
  <c r="O14" i="76"/>
  <c r="N14" i="76"/>
  <c r="M14" i="76"/>
  <c r="L14" i="76"/>
  <c r="K14" i="76"/>
  <c r="J14" i="76"/>
  <c r="I14" i="76"/>
  <c r="H14" i="76"/>
  <c r="G14" i="76"/>
  <c r="K6" i="117"/>
  <c r="L4" i="117"/>
  <c r="D4" i="117"/>
  <c r="H2" i="117"/>
  <c r="A2" i="117"/>
  <c r="A1" i="117"/>
  <c r="K6" i="116"/>
  <c r="L4" i="116"/>
  <c r="D4" i="116"/>
  <c r="H2" i="116"/>
  <c r="A2" i="116"/>
  <c r="A1" i="116"/>
  <c r="L4" i="115"/>
  <c r="D4" i="115"/>
  <c r="K6" i="115"/>
  <c r="H2" i="115"/>
  <c r="A2" i="115"/>
  <c r="A1" i="115"/>
  <c r="G41" i="76" l="1"/>
  <c r="G30" i="76"/>
  <c r="G19" i="76"/>
  <c r="CJ39" i="49" l="1"/>
  <c r="BK39" i="49"/>
  <c r="BF39" i="49"/>
  <c r="AW39" i="49"/>
  <c r="AK39" i="49"/>
  <c r="Y39" i="49"/>
  <c r="G39" i="49"/>
  <c r="D42" i="49"/>
  <c r="D41" i="49"/>
  <c r="D40" i="49"/>
  <c r="D39" i="49"/>
  <c r="E13" i="53" l="1"/>
  <c r="C13" i="53"/>
  <c r="A2" i="55" l="1"/>
  <c r="A1" i="55"/>
  <c r="A30" i="1"/>
  <c r="A1" i="67"/>
  <c r="A1" i="4"/>
  <c r="A1" i="46"/>
  <c r="A1" i="45"/>
  <c r="A1" i="3"/>
  <c r="A26" i="1"/>
  <c r="A27" i="1"/>
  <c r="A28" i="1"/>
  <c r="A29" i="1"/>
  <c r="A23" i="1"/>
  <c r="K58" i="93" l="1"/>
  <c r="K35" i="93"/>
  <c r="K12" i="93"/>
  <c r="K65" i="89"/>
  <c r="K32" i="89"/>
  <c r="K13" i="89"/>
  <c r="F113" i="15"/>
  <c r="F4" i="15"/>
  <c r="F159" i="15" s="1"/>
  <c r="L2" i="82"/>
  <c r="L2" i="81"/>
  <c r="L2" i="80"/>
  <c r="K35" i="76"/>
  <c r="K24" i="76"/>
  <c r="K13" i="76"/>
  <c r="A1" i="40"/>
  <c r="A1" i="37"/>
  <c r="A1" i="36"/>
  <c r="A1" i="35"/>
  <c r="A1" i="34"/>
  <c r="A1" i="33"/>
  <c r="F7" i="32"/>
  <c r="F6" i="69"/>
  <c r="F6" i="62"/>
  <c r="F6" i="30"/>
  <c r="F5" i="93"/>
  <c r="F6" i="91"/>
  <c r="F5" i="89"/>
  <c r="F5" i="85"/>
  <c r="G27" i="82"/>
  <c r="G20" i="82"/>
  <c r="G13" i="82"/>
  <c r="F4" i="82"/>
  <c r="G27" i="81"/>
  <c r="G20" i="81"/>
  <c r="G13" i="81"/>
  <c r="F4" i="81"/>
  <c r="G27" i="80"/>
  <c r="G20" i="80"/>
  <c r="G13" i="80"/>
  <c r="F4" i="80"/>
  <c r="F6" i="58"/>
  <c r="F4" i="78"/>
  <c r="F5" i="11"/>
  <c r="F4" i="76"/>
  <c r="F3" i="55"/>
  <c r="H2" i="67"/>
  <c r="H2" i="4"/>
  <c r="H2" i="46"/>
  <c r="H2" i="45"/>
  <c r="H2" i="3"/>
  <c r="F8" i="1"/>
  <c r="G34" i="53"/>
  <c r="G22" i="53"/>
  <c r="G17" i="53"/>
  <c r="G16" i="53"/>
  <c r="G15" i="53"/>
  <c r="G14" i="53"/>
  <c r="AY18" i="49" l="1"/>
  <c r="AM18" i="49"/>
  <c r="BJ33" i="49" l="1"/>
  <c r="BI33" i="49"/>
  <c r="BH33" i="49"/>
  <c r="BJ50" i="49"/>
  <c r="BI50" i="49"/>
  <c r="BH50" i="49"/>
  <c r="BJ49" i="49"/>
  <c r="BI49" i="49"/>
  <c r="BH49" i="49"/>
  <c r="BJ48" i="49"/>
  <c r="BJ29" i="49" s="1"/>
  <c r="BI48" i="49"/>
  <c r="BI29" i="49" s="1"/>
  <c r="BH48" i="49"/>
  <c r="BH29" i="49" s="1"/>
  <c r="BJ25" i="49"/>
  <c r="BI25" i="49"/>
  <c r="BH25" i="49"/>
  <c r="BJ24" i="49"/>
  <c r="BI24" i="49"/>
  <c r="BH24" i="49"/>
  <c r="BJ23" i="49"/>
  <c r="BI23" i="49"/>
  <c r="BH23" i="49"/>
  <c r="BJ22" i="49"/>
  <c r="BI22" i="49"/>
  <c r="BH22" i="49"/>
  <c r="BJ21" i="49"/>
  <c r="BI21" i="49"/>
  <c r="BH21" i="49"/>
  <c r="BG25" i="49"/>
  <c r="BF25" i="49"/>
  <c r="BE25" i="49"/>
  <c r="BG24" i="49"/>
  <c r="BF24" i="49"/>
  <c r="BE24" i="49"/>
  <c r="BG23" i="49"/>
  <c r="BF23" i="49"/>
  <c r="BE23" i="49"/>
  <c r="BG22" i="49"/>
  <c r="BF22" i="49"/>
  <c r="BE22" i="49"/>
  <c r="BG21" i="49"/>
  <c r="BE21" i="49"/>
  <c r="BF21" i="49"/>
  <c r="AS25" i="49"/>
  <c r="AS28" i="49"/>
  <c r="AS27" i="49"/>
  <c r="AS26" i="49"/>
  <c r="AU25" i="49"/>
  <c r="AT25" i="49"/>
  <c r="AG28" i="49"/>
  <c r="AG27" i="49"/>
  <c r="AG26" i="49"/>
  <c r="AI25" i="49"/>
  <c r="AH25" i="49"/>
  <c r="AG25" i="49"/>
  <c r="W25" i="49"/>
  <c r="U27" i="49"/>
  <c r="U28" i="49"/>
  <c r="U26" i="49"/>
  <c r="V25" i="49"/>
  <c r="U25" i="49"/>
  <c r="V21" i="49"/>
  <c r="U21" i="49"/>
  <c r="AS18" i="49"/>
  <c r="AG18" i="49"/>
  <c r="U18" i="49"/>
  <c r="BH31" i="49" l="1"/>
  <c r="BI31" i="49"/>
  <c r="BJ31" i="49"/>
  <c r="BG26" i="49"/>
  <c r="BG27" i="49"/>
  <c r="BF26" i="49"/>
  <c r="BF27" i="49"/>
  <c r="M21" i="49" l="1"/>
  <c r="M25" i="49"/>
  <c r="L25" i="49"/>
  <c r="N24" i="49"/>
  <c r="M24" i="49"/>
  <c r="L24" i="49"/>
  <c r="N23" i="49"/>
  <c r="M23" i="49"/>
  <c r="L23" i="49"/>
  <c r="N22" i="49"/>
  <c r="M22" i="49"/>
  <c r="L22" i="49"/>
  <c r="N21" i="49"/>
  <c r="L21" i="49"/>
  <c r="L18" i="49"/>
  <c r="C18" i="49"/>
  <c r="E24" i="49"/>
  <c r="E23" i="49"/>
  <c r="E22" i="49"/>
  <c r="E21" i="49"/>
  <c r="C28" i="49"/>
  <c r="C27" i="49"/>
  <c r="C26" i="49"/>
  <c r="E25" i="49"/>
  <c r="D25" i="49"/>
  <c r="C25" i="49"/>
  <c r="C24" i="49"/>
  <c r="C23" i="49"/>
  <c r="C22" i="49"/>
  <c r="C21" i="49"/>
  <c r="D24" i="49"/>
  <c r="D23" i="49"/>
  <c r="D22" i="49"/>
  <c r="D21" i="49"/>
  <c r="A2" i="93" l="1"/>
  <c r="A1" i="93"/>
  <c r="A2" i="82"/>
  <c r="A2" i="81"/>
  <c r="A2" i="80"/>
  <c r="D46" i="49" l="1"/>
  <c r="D28" i="49" s="1"/>
  <c r="E31" i="49" s="1"/>
  <c r="D45" i="49"/>
  <c r="D27" i="49" s="1"/>
  <c r="E30" i="49" s="1"/>
  <c r="D44" i="49"/>
  <c r="D26" i="49" s="1"/>
  <c r="E29" i="49" s="1"/>
  <c r="A2" i="76"/>
  <c r="A1" i="76"/>
  <c r="S69" i="89"/>
  <c r="A60" i="89"/>
  <c r="F57" i="89"/>
  <c r="A54" i="89"/>
  <c r="A53" i="89"/>
  <c r="S36" i="89"/>
  <c r="S17" i="89"/>
  <c r="J41" i="76"/>
  <c r="J30" i="76"/>
  <c r="E45" i="49" s="1"/>
  <c r="E27" i="49" s="1"/>
  <c r="J19" i="76"/>
  <c r="E44" i="49" s="1"/>
  <c r="E26" i="49" s="1"/>
  <c r="E46" i="49" l="1"/>
  <c r="E28" i="49" s="1"/>
  <c r="F15" i="82"/>
  <c r="F22" i="82"/>
  <c r="F15" i="81"/>
  <c r="F29" i="82"/>
  <c r="F29" i="81"/>
  <c r="F29" i="80"/>
  <c r="F22" i="81"/>
  <c r="AH45" i="49" s="1"/>
  <c r="F22" i="80"/>
  <c r="F15" i="80"/>
  <c r="G42" i="53"/>
  <c r="G37" i="53"/>
  <c r="G31" i="53"/>
  <c r="G30" i="53"/>
  <c r="G25" i="53"/>
  <c r="G19" i="53"/>
  <c r="G18" i="53"/>
  <c r="B5" i="67"/>
  <c r="C4" i="54" s="1"/>
  <c r="B5" i="4"/>
  <c r="B4" i="54" s="1"/>
  <c r="B5" i="46"/>
  <c r="H4" i="54" s="1"/>
  <c r="B5" i="45"/>
  <c r="G4" i="54" s="1"/>
  <c r="B5" i="3"/>
  <c r="F4" i="54" s="1"/>
  <c r="V45" i="49" l="1"/>
  <c r="V27" i="49" s="1"/>
  <c r="AT44" i="49"/>
  <c r="AT26" i="49" s="1"/>
  <c r="AH44" i="49"/>
  <c r="AH26" i="49" s="1"/>
  <c r="V44" i="49"/>
  <c r="V26" i="49" s="1"/>
  <c r="AT46" i="49"/>
  <c r="AT28" i="49" s="1"/>
  <c r="AH46" i="49"/>
  <c r="AH28" i="49" s="1"/>
  <c r="V46" i="49"/>
  <c r="V28" i="49" s="1"/>
  <c r="AT45" i="49"/>
  <c r="AT27" i="49" s="1"/>
  <c r="E32" i="49"/>
  <c r="BR39" i="49"/>
  <c r="A62" i="89"/>
  <c r="E12" i="53"/>
  <c r="E11" i="53"/>
  <c r="E10" i="53"/>
  <c r="J22" i="82"/>
  <c r="J29" i="82"/>
  <c r="J15" i="82"/>
  <c r="J22" i="81"/>
  <c r="AH27" i="49"/>
  <c r="J29" i="81"/>
  <c r="J15" i="81"/>
  <c r="J15" i="80"/>
  <c r="J22" i="80"/>
  <c r="J29" i="80"/>
  <c r="N2" i="1"/>
  <c r="W45" i="49" l="1"/>
  <c r="W27" i="49" s="1"/>
  <c r="W30" i="49" s="1"/>
  <c r="AU44" i="49"/>
  <c r="AU26" i="49" s="1"/>
  <c r="AU29" i="49" s="1"/>
  <c r="AI44" i="49"/>
  <c r="AI26" i="49" s="1"/>
  <c r="AI29" i="49" s="1"/>
  <c r="W44" i="49"/>
  <c r="W26" i="49" s="1"/>
  <c r="W29" i="49" s="1"/>
  <c r="AU46" i="49"/>
  <c r="AU28" i="49" s="1"/>
  <c r="AU31" i="49" s="1"/>
  <c r="AI46" i="49"/>
  <c r="AI28" i="49" s="1"/>
  <c r="AI31" i="49" s="1"/>
  <c r="W46" i="49"/>
  <c r="W28" i="49" s="1"/>
  <c r="W31" i="49" s="1"/>
  <c r="AU45" i="49"/>
  <c r="AU27" i="49" s="1"/>
  <c r="AU30" i="49" s="1"/>
  <c r="AI45" i="49"/>
  <c r="AI27" i="49" s="1"/>
  <c r="AI30" i="49" s="1"/>
  <c r="E18" i="39"/>
  <c r="E17" i="39"/>
  <c r="E18" i="35"/>
  <c r="E17" i="35"/>
  <c r="E19" i="34"/>
  <c r="E18" i="34"/>
  <c r="E15" i="33"/>
  <c r="E13" i="33"/>
  <c r="E11" i="52"/>
  <c r="E10" i="52"/>
  <c r="E11" i="38"/>
  <c r="E10" i="38"/>
  <c r="W32" i="49" l="1"/>
  <c r="AU32" i="49"/>
  <c r="AI32" i="49"/>
  <c r="G168" i="15"/>
  <c r="G122" i="15"/>
  <c r="G13" i="15"/>
  <c r="D83" i="1"/>
  <c r="D82" i="1"/>
  <c r="D81" i="1"/>
  <c r="D80" i="1"/>
  <c r="D79" i="1"/>
  <c r="J14" i="1"/>
  <c r="J13" i="1"/>
  <c r="J11" i="1"/>
  <c r="CJ25" i="49" l="1"/>
  <c r="O21" i="49" l="1"/>
  <c r="B35" i="55" l="1"/>
  <c r="B36" i="55"/>
  <c r="B37" i="55"/>
  <c r="B38" i="55"/>
  <c r="B39" i="55"/>
  <c r="B40" i="55"/>
  <c r="B41" i="55"/>
  <c r="B42" i="55"/>
  <c r="B43" i="55"/>
  <c r="B44" i="55"/>
  <c r="B45" i="55"/>
  <c r="B46" i="55"/>
  <c r="B47" i="55"/>
  <c r="B48" i="55"/>
  <c r="B49" i="55"/>
  <c r="B50" i="55"/>
  <c r="B34" i="55"/>
  <c r="B33" i="55"/>
  <c r="Q1" i="11" l="1"/>
  <c r="Q157" i="15"/>
  <c r="Q111" i="15"/>
  <c r="Q2" i="15"/>
  <c r="A2" i="32"/>
  <c r="A1" i="32"/>
  <c r="A2" i="30"/>
  <c r="A1" i="30"/>
  <c r="A157" i="15"/>
  <c r="A111" i="15"/>
  <c r="A2" i="15"/>
  <c r="A2" i="58"/>
  <c r="A2" i="11"/>
  <c r="A156" i="15"/>
  <c r="A110" i="15"/>
  <c r="A1" i="15"/>
  <c r="A1" i="58"/>
  <c r="A1" i="11"/>
  <c r="CI18" i="49"/>
  <c r="C42" i="53"/>
  <c r="C43" i="53" s="1"/>
  <c r="A42" i="53"/>
  <c r="A43" i="53" s="1"/>
  <c r="C39" i="53"/>
  <c r="A39" i="53"/>
  <c r="C38" i="53"/>
  <c r="A38" i="53"/>
  <c r="BQ18" i="49"/>
  <c r="BB18" i="49"/>
  <c r="AV18" i="49"/>
  <c r="AP18" i="49"/>
  <c r="AJ18" i="49"/>
  <c r="AD18" i="49"/>
  <c r="X18" i="49"/>
  <c r="R18" i="49"/>
  <c r="O18" i="49"/>
  <c r="F18" i="49"/>
  <c r="C26" i="53"/>
  <c r="A26" i="53"/>
  <c r="C30" i="53"/>
  <c r="A30" i="53"/>
  <c r="C25" i="53"/>
  <c r="A25" i="53"/>
  <c r="C22" i="53"/>
  <c r="C23" i="53" s="1"/>
  <c r="C24" i="53" s="1"/>
  <c r="A22" i="53"/>
  <c r="A23" i="53" s="1"/>
  <c r="A24" i="53" s="1"/>
  <c r="C18" i="53"/>
  <c r="A18" i="53"/>
  <c r="C14" i="53"/>
  <c r="A14" i="53"/>
  <c r="A27" i="53" l="1"/>
  <c r="A28" i="53"/>
  <c r="A29" i="53"/>
  <c r="C28" i="53"/>
  <c r="C29" i="53"/>
  <c r="C27" i="53"/>
  <c r="A1" i="52"/>
  <c r="A1" i="38"/>
  <c r="BK26" i="49" l="1"/>
  <c r="BK21" i="49"/>
  <c r="BL26" i="49"/>
  <c r="O49" i="49" l="1"/>
  <c r="O48" i="49"/>
  <c r="O47" i="49"/>
  <c r="O46" i="49"/>
  <c r="O45" i="49"/>
  <c r="O44" i="49"/>
  <c r="P49" i="49"/>
  <c r="P48" i="49"/>
  <c r="P47" i="49"/>
  <c r="P46" i="49"/>
  <c r="P45" i="49"/>
  <c r="P44" i="49"/>
  <c r="CJ45" i="49"/>
  <c r="CJ44" i="49" s="1"/>
  <c r="P26" i="49" l="1"/>
  <c r="AX32" i="49"/>
  <c r="AX30" i="49"/>
  <c r="AW32" i="49"/>
  <c r="AW30" i="49"/>
  <c r="AL32" i="49"/>
  <c r="AL30" i="49"/>
  <c r="AK32" i="49"/>
  <c r="AK30" i="49"/>
  <c r="Z32" i="49"/>
  <c r="Z30" i="49"/>
  <c r="Y32" i="49"/>
  <c r="Y30" i="49"/>
  <c r="BT25" i="49" l="1"/>
  <c r="BU55" i="49"/>
  <c r="BU54" i="49"/>
  <c r="BU53" i="49"/>
  <c r="BU52" i="49"/>
  <c r="BU51" i="49"/>
  <c r="BU50" i="49"/>
  <c r="BU49" i="49"/>
  <c r="BU48" i="49"/>
  <c r="BU47" i="49"/>
  <c r="BU46" i="49"/>
  <c r="BU45" i="49"/>
  <c r="BU44" i="49"/>
  <c r="BU26" i="49" l="1"/>
  <c r="N48" i="41" l="1"/>
  <c r="L48" i="41" s="1"/>
  <c r="N73" i="41" l="1"/>
  <c r="L73" i="41" s="1"/>
  <c r="N74" i="41"/>
  <c r="L74" i="41" s="1"/>
  <c r="N58" i="41"/>
  <c r="L58" i="41" s="1"/>
  <c r="O58" i="41" s="1"/>
  <c r="N59" i="41"/>
  <c r="L59" i="41" s="1"/>
  <c r="O59" i="41" s="1"/>
  <c r="N60" i="41"/>
  <c r="N61" i="41"/>
  <c r="N62" i="41"/>
  <c r="N63" i="41"/>
  <c r="N64" i="41"/>
  <c r="N65" i="41"/>
  <c r="N66" i="41"/>
  <c r="N67" i="41"/>
  <c r="N68" i="41"/>
  <c r="N69" i="41"/>
  <c r="N70" i="41"/>
  <c r="N71" i="41"/>
  <c r="N72" i="41"/>
  <c r="L70" i="41" l="1"/>
  <c r="O70" i="41" s="1"/>
  <c r="L66" i="41"/>
  <c r="O66" i="41" s="1"/>
  <c r="L62" i="41"/>
  <c r="L69" i="41"/>
  <c r="O69" i="41" s="1"/>
  <c r="L65" i="41"/>
  <c r="O65" i="41" s="1"/>
  <c r="L61" i="41"/>
  <c r="O61" i="41" s="1"/>
  <c r="L72" i="41"/>
  <c r="O72" i="41" s="1"/>
  <c r="L68" i="41"/>
  <c r="O68" i="41" s="1"/>
  <c r="L64" i="41"/>
  <c r="O64" i="41" s="1"/>
  <c r="L60" i="41"/>
  <c r="O60" i="41" s="1"/>
  <c r="L71" i="41"/>
  <c r="O71" i="41" s="1"/>
  <c r="L67" i="41"/>
  <c r="O67" i="41" s="1"/>
  <c r="L63" i="41"/>
  <c r="O63" i="41" s="1"/>
  <c r="C31" i="53"/>
  <c r="C32" i="53" s="1"/>
  <c r="C33" i="53" s="1"/>
  <c r="A31" i="53"/>
  <c r="A32" i="53" s="1"/>
  <c r="A33" i="53" s="1"/>
  <c r="E25" i="53"/>
  <c r="E22" i="53"/>
  <c r="E18" i="53"/>
  <c r="E14" i="53"/>
  <c r="C19" i="53"/>
  <c r="C20" i="53" s="1"/>
  <c r="C21" i="53" s="1"/>
  <c r="A19" i="53"/>
  <c r="A20" i="53" s="1"/>
  <c r="A21" i="53" s="1"/>
  <c r="C17" i="53"/>
  <c r="A15" i="53"/>
  <c r="C6" i="53"/>
  <c r="E7" i="53"/>
  <c r="E6" i="53"/>
  <c r="O62" i="41" l="1"/>
  <c r="C15" i="53"/>
  <c r="C16" i="53"/>
  <c r="A17" i="53"/>
  <c r="A16" i="53"/>
  <c r="A2" i="67" l="1"/>
  <c r="A2" i="4"/>
  <c r="A2" i="46"/>
  <c r="A2" i="45"/>
  <c r="A2" i="3"/>
  <c r="N41" i="41" l="1"/>
  <c r="L41" i="41" s="1"/>
  <c r="N77" i="41"/>
  <c r="N78" i="41"/>
  <c r="N79" i="41"/>
  <c r="N80" i="41"/>
  <c r="L80" i="41" s="1"/>
  <c r="N81" i="41"/>
  <c r="L81" i="41" s="1"/>
  <c r="N76" i="41"/>
  <c r="L76" i="41" s="1"/>
  <c r="CI27" i="49"/>
  <c r="CI26" i="49"/>
  <c r="CJ27" i="49"/>
  <c r="L78" i="41" l="1"/>
  <c r="O78" i="41" s="1"/>
  <c r="L79" i="41"/>
  <c r="O79" i="41" s="1"/>
  <c r="L77" i="41"/>
  <c r="O77" i="41" s="1"/>
  <c r="O76" i="41"/>
  <c r="N57" i="41"/>
  <c r="L57" i="41" s="1"/>
  <c r="O57" i="41" s="1"/>
  <c r="N56" i="41"/>
  <c r="L56" i="41" s="1"/>
  <c r="O56" i="41" s="1"/>
  <c r="N54" i="41"/>
  <c r="L54" i="41" s="1"/>
  <c r="N55" i="41"/>
  <c r="L55" i="41" s="1"/>
  <c r="N47" i="41"/>
  <c r="L47" i="41" s="1"/>
  <c r="N50" i="41"/>
  <c r="L50" i="41" s="1"/>
  <c r="N51" i="41"/>
  <c r="L51" i="41" s="1"/>
  <c r="N52" i="41"/>
  <c r="L52" i="41" s="1"/>
  <c r="N53" i="41"/>
  <c r="L53" i="41" s="1"/>
  <c r="O53" i="41" s="1"/>
  <c r="N49" i="41"/>
  <c r="L49" i="41" s="1"/>
  <c r="N42" i="41"/>
  <c r="L42" i="41" s="1"/>
  <c r="N43" i="41"/>
  <c r="L43" i="41" s="1"/>
  <c r="N44" i="41"/>
  <c r="L44" i="41" s="1"/>
  <c r="N45" i="41"/>
  <c r="L45" i="41" s="1"/>
  <c r="N46" i="41"/>
  <c r="L46" i="41" s="1"/>
  <c r="A43" i="1" l="1"/>
  <c r="A40" i="1"/>
  <c r="A45" i="1"/>
  <c r="A44" i="1"/>
  <c r="A46" i="1"/>
  <c r="A48" i="1"/>
  <c r="A47" i="1"/>
  <c r="A32" i="1"/>
  <c r="A41" i="1"/>
  <c r="A37" i="1"/>
  <c r="A31" i="1"/>
  <c r="A42" i="1"/>
  <c r="O44" i="41"/>
  <c r="O52" i="41"/>
  <c r="A39" i="1" s="1"/>
  <c r="O46" i="41"/>
  <c r="A36" i="1" s="1"/>
  <c r="O51" i="41"/>
  <c r="O45" i="41"/>
  <c r="O49" i="41"/>
  <c r="O50" i="41"/>
  <c r="A38" i="1" s="1"/>
  <c r="O42" i="41"/>
  <c r="A34" i="1" s="1"/>
  <c r="O41" i="41"/>
  <c r="F21" i="49"/>
  <c r="P21" i="49"/>
  <c r="Q21" i="49"/>
  <c r="X21" i="49"/>
  <c r="AJ21" i="49"/>
  <c r="AV21" i="49"/>
  <c r="BT21" i="49"/>
  <c r="BU21" i="49"/>
  <c r="BV21" i="49"/>
  <c r="BQ21" i="49"/>
  <c r="BR21" i="49"/>
  <c r="BS21" i="49"/>
  <c r="CI21" i="49"/>
  <c r="CJ21" i="49"/>
  <c r="F22" i="49"/>
  <c r="G22" i="49"/>
  <c r="O22" i="49"/>
  <c r="P22" i="49"/>
  <c r="Q22" i="49"/>
  <c r="X22" i="49"/>
  <c r="Y22" i="49"/>
  <c r="AJ22" i="49"/>
  <c r="AK22" i="49"/>
  <c r="AV22" i="49"/>
  <c r="AW22" i="49"/>
  <c r="BT22" i="49"/>
  <c r="BU22" i="49"/>
  <c r="BV22" i="49"/>
  <c r="BQ22" i="49"/>
  <c r="BR22" i="49"/>
  <c r="BS22" i="49"/>
  <c r="F23" i="49"/>
  <c r="O23" i="49"/>
  <c r="P23" i="49"/>
  <c r="Q23" i="49"/>
  <c r="X23" i="49"/>
  <c r="AJ23" i="49"/>
  <c r="AV23" i="49"/>
  <c r="BT23" i="49"/>
  <c r="BU23" i="49"/>
  <c r="BV23" i="49"/>
  <c r="BQ23" i="49"/>
  <c r="BR23" i="49"/>
  <c r="BS23" i="49"/>
  <c r="F24" i="49"/>
  <c r="G24" i="49"/>
  <c r="O24" i="49"/>
  <c r="P24" i="49"/>
  <c r="Q24" i="49"/>
  <c r="X24" i="49"/>
  <c r="Y24" i="49"/>
  <c r="AJ24" i="49"/>
  <c r="AK24" i="49"/>
  <c r="AV24" i="49"/>
  <c r="AW24" i="49"/>
  <c r="BT24" i="49"/>
  <c r="BU24" i="49"/>
  <c r="BV24" i="49"/>
  <c r="BQ24" i="49"/>
  <c r="BR24" i="49"/>
  <c r="BS24" i="49"/>
  <c r="CI24" i="49"/>
  <c r="CJ24" i="49"/>
  <c r="F25" i="49"/>
  <c r="G25" i="49"/>
  <c r="H25" i="49"/>
  <c r="X25" i="49"/>
  <c r="Y25" i="49"/>
  <c r="Z25" i="49"/>
  <c r="AJ25" i="49"/>
  <c r="AK25" i="49"/>
  <c r="AL25" i="49"/>
  <c r="AV25" i="49"/>
  <c r="AW25" i="49"/>
  <c r="AX25" i="49"/>
  <c r="BQ25" i="49"/>
  <c r="BR25" i="49"/>
  <c r="CI25" i="49"/>
  <c r="AV29" i="49"/>
  <c r="AJ29" i="49"/>
  <c r="X29" i="49"/>
  <c r="F29" i="49"/>
  <c r="AV28" i="49"/>
  <c r="AJ28" i="49"/>
  <c r="X28" i="49"/>
  <c r="F28" i="49"/>
  <c r="AV27" i="49"/>
  <c r="AJ27" i="49"/>
  <c r="X27" i="49"/>
  <c r="F27" i="49"/>
  <c r="BQ26" i="49"/>
  <c r="AV26" i="49"/>
  <c r="AJ26" i="49"/>
  <c r="X26" i="49"/>
  <c r="F26" i="49"/>
  <c r="O43" i="41" l="1"/>
  <c r="A35" i="1" s="1"/>
  <c r="B51" i="55" l="1"/>
  <c r="AX29" i="49" l="1"/>
  <c r="AW29" i="49"/>
  <c r="AX28" i="49"/>
  <c r="AW28" i="49"/>
  <c r="AX27" i="49"/>
  <c r="AW27" i="49"/>
  <c r="AX26" i="49"/>
  <c r="AW26" i="49"/>
  <c r="AL29" i="49"/>
  <c r="AK29" i="49"/>
  <c r="AL28" i="49"/>
  <c r="AK28" i="49"/>
  <c r="AL27" i="49"/>
  <c r="AK27" i="49"/>
  <c r="AL26" i="49"/>
  <c r="AK26" i="49"/>
  <c r="AK23" i="49"/>
  <c r="AK21" i="49"/>
  <c r="D1" i="53"/>
  <c r="D2" i="53"/>
  <c r="CJ26" i="49" l="1"/>
  <c r="BR26" i="49"/>
  <c r="Z29" i="49" l="1"/>
  <c r="Z28" i="49"/>
  <c r="Z27" i="49"/>
  <c r="Z26" i="49"/>
  <c r="Y29" i="49"/>
  <c r="Y28" i="49"/>
  <c r="Y27" i="49"/>
  <c r="Y26" i="49"/>
  <c r="Y23" i="49"/>
  <c r="Y21" i="49"/>
  <c r="H29" i="49"/>
  <c r="H28" i="49"/>
  <c r="H27" i="49"/>
  <c r="H26" i="49"/>
  <c r="G29" i="49"/>
  <c r="G28" i="49"/>
  <c r="G27" i="49"/>
  <c r="G26" i="49"/>
  <c r="G23" i="49"/>
  <c r="G21" i="49"/>
  <c r="E18" i="40" l="1"/>
  <c r="E17" i="40"/>
  <c r="E18" i="37"/>
  <c r="E17" i="37"/>
  <c r="E18" i="36"/>
  <c r="E17" i="36"/>
  <c r="AW23" i="49" l="1"/>
  <c r="AW21" i="49"/>
  <c r="C20"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970387</author>
    <author>Initialinstall</author>
    <author>福島　琢二</author>
  </authors>
  <commentList>
    <comment ref="AI5" authorId="0" shapeId="0" xr:uid="{00000000-0006-0000-0000-000001000000}">
      <text>
        <r>
          <rPr>
            <b/>
            <sz val="18"/>
            <color indexed="10"/>
            <rFont val="ＭＳ Ｐゴシック"/>
            <family val="3"/>
            <charset val="128"/>
          </rPr>
          <t>評価項目の設定がない場合、ここで編集</t>
        </r>
      </text>
    </comment>
    <comment ref="C6" authorId="1" shapeId="0" xr:uid="{00000000-0006-0000-0000-000002000000}">
      <text>
        <r>
          <rPr>
            <b/>
            <sz val="22"/>
            <color indexed="10"/>
            <rFont val="ＭＳ Ｐゴシック"/>
            <family val="3"/>
            <charset val="128"/>
          </rPr>
          <t>ここに入力</t>
        </r>
      </text>
    </comment>
    <comment ref="B8" authorId="2" shapeId="0" xr:uid="{00000000-0006-0000-0000-000003000000}">
      <text>
        <r>
          <rPr>
            <b/>
            <sz val="9"/>
            <color indexed="81"/>
            <rFont val="ＭＳ Ｐゴシック"/>
            <family val="3"/>
            <charset val="128"/>
          </rPr>
          <t>島根県が定める発注工事種別</t>
        </r>
      </text>
    </comment>
    <comment ref="AD8" authorId="1" shapeId="0" xr:uid="{00000000-0006-0000-0000-000004000000}">
      <text>
        <r>
          <rPr>
            <sz val="14"/>
            <color indexed="81"/>
            <rFont val="ＭＳ Ｐゴシック"/>
            <family val="3"/>
            <charset val="128"/>
          </rPr>
          <t>項目が不足する場合
ここに入力</t>
        </r>
      </text>
    </comment>
    <comment ref="B9" authorId="2" shapeId="0" xr:uid="{00000000-0006-0000-0000-000005000000}">
      <text>
        <r>
          <rPr>
            <b/>
            <sz val="9"/>
            <color indexed="81"/>
            <rFont val="ＭＳ Ｐゴシック"/>
            <family val="3"/>
            <charset val="128"/>
          </rPr>
          <t>建設業法に基づく許可業種</t>
        </r>
      </text>
    </comment>
    <comment ref="O11" authorId="1" shapeId="0" xr:uid="{00000000-0006-0000-0000-000006000000}">
      <text>
        <r>
          <rPr>
            <sz val="14"/>
            <color indexed="81"/>
            <rFont val="ＭＳ Ｐゴシック"/>
            <family val="3"/>
            <charset val="128"/>
          </rPr>
          <t>項目が不足する場合
ここに入力</t>
        </r>
      </text>
    </comment>
    <comment ref="T11" authorId="1" shapeId="0" xr:uid="{00000000-0006-0000-0000-000007000000}">
      <text>
        <r>
          <rPr>
            <sz val="14"/>
            <color indexed="81"/>
            <rFont val="ＭＳ Ｐゴシック"/>
            <family val="3"/>
            <charset val="128"/>
          </rPr>
          <t>項目が不足する場合
ここに入力</t>
        </r>
      </text>
    </comment>
    <comment ref="M12" authorId="1" shapeId="0" xr:uid="{00000000-0006-0000-0000-000008000000}">
      <text>
        <r>
          <rPr>
            <sz val="14"/>
            <color indexed="81"/>
            <rFont val="ＭＳ Ｐゴシック"/>
            <family val="3"/>
            <charset val="128"/>
          </rPr>
          <t>項目が不足する場合
ここに入力</t>
        </r>
      </text>
    </comment>
    <comment ref="O12" authorId="1" shapeId="0" xr:uid="{00000000-0006-0000-0000-000009000000}">
      <text>
        <r>
          <rPr>
            <sz val="14"/>
            <color indexed="81"/>
            <rFont val="ＭＳ Ｐゴシック"/>
            <family val="3"/>
            <charset val="128"/>
          </rPr>
          <t>項目が不足する場合
ここに入力</t>
        </r>
      </text>
    </comment>
    <comment ref="Q12" authorId="1" shapeId="0" xr:uid="{00000000-0006-0000-0000-00000A000000}">
      <text>
        <r>
          <rPr>
            <sz val="14"/>
            <color indexed="81"/>
            <rFont val="ＭＳ Ｐゴシック"/>
            <family val="3"/>
            <charset val="128"/>
          </rPr>
          <t>項目が不足する場合
ここに入力</t>
        </r>
      </text>
    </comment>
    <comment ref="L13" authorId="1" shapeId="0" xr:uid="{00000000-0006-0000-0000-00000B000000}">
      <text>
        <r>
          <rPr>
            <sz val="14"/>
            <color indexed="81"/>
            <rFont val="ＭＳ Ｐゴシック"/>
            <family val="3"/>
            <charset val="128"/>
          </rPr>
          <t>項目が不足する場合
ここに入力</t>
        </r>
      </text>
    </comment>
    <comment ref="U13" authorId="1" shapeId="0" xr:uid="{00000000-0006-0000-0000-00000C000000}">
      <text>
        <r>
          <rPr>
            <sz val="14"/>
            <color indexed="81"/>
            <rFont val="ＭＳ Ｐゴシック"/>
            <family val="3"/>
            <charset val="128"/>
          </rPr>
          <t>項目が不足する場合
ここに入力</t>
        </r>
      </text>
    </comment>
    <comment ref="AC14" authorId="1" shapeId="0" xr:uid="{00000000-0006-0000-0000-00000D000000}">
      <text>
        <r>
          <rPr>
            <sz val="14"/>
            <color indexed="81"/>
            <rFont val="ＭＳ Ｐゴシック"/>
            <family val="3"/>
            <charset val="128"/>
          </rPr>
          <t>項目が不足する場合
ここに入力</t>
        </r>
      </text>
    </comment>
    <comment ref="R16" authorId="1" shapeId="0" xr:uid="{00000000-0006-0000-0000-00000E000000}">
      <text>
        <r>
          <rPr>
            <sz val="14"/>
            <color indexed="81"/>
            <rFont val="ＭＳ Ｐゴシック"/>
            <family val="3"/>
            <charset val="128"/>
          </rPr>
          <t>項目が不足する場合
ここに入力</t>
        </r>
      </text>
    </comment>
    <comment ref="G20" authorId="1" shapeId="0" xr:uid="{00000000-0006-0000-0000-00000F000000}">
      <text>
        <r>
          <rPr>
            <b/>
            <sz val="22"/>
            <color indexed="10"/>
            <rFont val="ＭＳ Ｐゴシック"/>
            <family val="3"/>
            <charset val="128"/>
          </rPr>
          <t>ここに入力</t>
        </r>
      </text>
    </comment>
    <comment ref="N25" authorId="1" shapeId="0" xr:uid="{00000000-0006-0000-0000-000010000000}">
      <text>
        <r>
          <rPr>
            <sz val="14"/>
            <color indexed="81"/>
            <rFont val="ＭＳ Ｐゴシック"/>
            <family val="3"/>
            <charset val="128"/>
          </rPr>
          <t>項目が不足する場合
ここに入力</t>
        </r>
      </text>
    </comment>
    <comment ref="P32" authorId="1" shapeId="0" xr:uid="{00000000-0006-0000-0000-000011000000}">
      <text>
        <r>
          <rPr>
            <sz val="14"/>
            <color indexed="81"/>
            <rFont val="ＭＳ Ｐゴシック"/>
            <family val="3"/>
            <charset val="128"/>
          </rPr>
          <t>項目が不足する場合
ここに入力</t>
        </r>
      </text>
    </comment>
    <comment ref="O40" authorId="1" shapeId="0" xr:uid="{00000000-0006-0000-0000-000012000000}">
      <text>
        <r>
          <rPr>
            <b/>
            <sz val="18"/>
            <color indexed="10"/>
            <rFont val="ＭＳ Ｐゴシック"/>
            <family val="3"/>
            <charset val="128"/>
          </rPr>
          <t>表紙記載文をここで編集（必要に応じて）</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福島　琢二</author>
    <author>嘉田　一貴</author>
  </authors>
  <commentList>
    <comment ref="D25" authorId="0" shapeId="0" xr:uid="{00000000-0006-0000-0100-000001000000}">
      <text>
        <r>
          <rPr>
            <b/>
            <sz val="9"/>
            <color indexed="81"/>
            <rFont val="ＭＳ Ｐゴシック"/>
            <family val="3"/>
            <charset val="128"/>
          </rPr>
          <t>配置予定技術者②、配置予定技術者③を申請しない場合は、「氏名記入欄」及び「生年月日欄」に何も記入しないで下さい</t>
        </r>
      </text>
    </comment>
    <comment ref="B32" authorId="1" shapeId="0" xr:uid="{FBB44E19-A1F0-43F8-B340-DE29A2860D1B}">
      <text>
        <r>
          <rPr>
            <b/>
            <sz val="9"/>
            <color indexed="81"/>
            <rFont val="ＭＳ Ｐゴシック"/>
            <family val="3"/>
            <charset val="128"/>
            <scheme val="minor"/>
          </rPr>
          <t>リストから「○」を選択してください。
証明書による申請をしない場合は、何も記入しないで下さい。</t>
        </r>
      </text>
    </comment>
    <comment ref="D54" authorId="0" shapeId="0" xr:uid="{00000000-0006-0000-0100-000002000000}">
      <text>
        <r>
          <rPr>
            <b/>
            <sz val="9"/>
            <color indexed="81"/>
            <rFont val="ＭＳ Ｐゴシック"/>
            <family val="3"/>
            <charset val="128"/>
          </rPr>
          <t>配置予定技術者②、配置予定技術者③を申請しない場合は、「氏名記入欄」及び「生年月日欄」に何も記入しないで下さい</t>
        </r>
        <r>
          <rPr>
            <sz val="9"/>
            <color indexed="81"/>
            <rFont val="ＭＳ Ｐゴシック"/>
            <family val="3"/>
            <charset val="128"/>
          </rPr>
          <t xml:space="preserve">
</t>
        </r>
      </text>
    </comment>
    <comment ref="B61" authorId="1" shapeId="0" xr:uid="{9C9F5711-7F49-4888-89B3-11B4C6E4846B}">
      <text>
        <r>
          <rPr>
            <b/>
            <sz val="9"/>
            <color indexed="81"/>
            <rFont val="ＭＳ Ｐゴシック"/>
            <family val="3"/>
            <charset val="128"/>
            <scheme val="minor"/>
          </rPr>
          <t>リストから「○」を選択してください。
証明書による申請をしない場合は、何も記入しないで下さい。</t>
        </r>
      </text>
    </comment>
    <comment ref="D83" authorId="0" shapeId="0" xr:uid="{00000000-0006-0000-0100-000003000000}">
      <text>
        <r>
          <rPr>
            <b/>
            <sz val="9"/>
            <color indexed="81"/>
            <rFont val="ＭＳ Ｐゴシック"/>
            <family val="3"/>
            <charset val="128"/>
          </rPr>
          <t>配置予定技術者②、配置予定技術者③を申請しない場合は、「氏名記入欄」及び「生年月日欄」に何も記入しないで下さい</t>
        </r>
        <r>
          <rPr>
            <sz val="9"/>
            <color indexed="81"/>
            <rFont val="ＭＳ Ｐゴシック"/>
            <family val="3"/>
            <charset val="128"/>
          </rPr>
          <t xml:space="preserve">
</t>
        </r>
      </text>
    </comment>
    <comment ref="B90" authorId="1" shapeId="0" xr:uid="{15E154D0-3718-4239-8E81-1AA9DEF81D92}">
      <text>
        <r>
          <rPr>
            <b/>
            <sz val="9"/>
            <color indexed="81"/>
            <rFont val="ＭＳ Ｐゴシック"/>
            <family val="3"/>
            <charset val="128"/>
            <scheme val="minor"/>
          </rPr>
          <t>リストから「○」を選択してください。
証明書による申請をしない場合は、何も記入しないで下さい。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970387</author>
    <author>福島　琢二</author>
  </authors>
  <commentList>
    <comment ref="I44" authorId="0" shapeId="0" xr:uid="{00000000-0006-0000-0500-000001000000}">
      <text>
        <r>
          <rPr>
            <b/>
            <sz val="9"/>
            <color indexed="81"/>
            <rFont val="ＭＳ Ｐゴシック"/>
            <family val="3"/>
            <charset val="128"/>
          </rPr>
          <t>工事名</t>
        </r>
      </text>
    </comment>
    <comment ref="I45" authorId="0" shapeId="0" xr:uid="{00000000-0006-0000-0500-000003000000}">
      <text>
        <r>
          <rPr>
            <b/>
            <sz val="9"/>
            <color indexed="81"/>
            <rFont val="ＭＳ Ｐゴシック"/>
            <family val="3"/>
            <charset val="128"/>
          </rPr>
          <t>表彰種類</t>
        </r>
      </text>
    </comment>
    <comment ref="I46" authorId="0" shapeId="0" xr:uid="{00000000-0006-0000-0500-000005000000}">
      <text>
        <r>
          <rPr>
            <b/>
            <sz val="9"/>
            <color indexed="81"/>
            <rFont val="ＭＳ Ｐゴシック"/>
            <family val="3"/>
            <charset val="128"/>
          </rPr>
          <t>受賞年度</t>
        </r>
      </text>
    </comment>
    <comment ref="BJ47" authorId="1" shapeId="0" xr:uid="{00000000-0006-0000-0500-000007000000}">
      <text>
        <r>
          <rPr>
            <b/>
            <sz val="9"/>
            <color indexed="81"/>
            <rFont val="ＭＳ Ｐゴシック"/>
            <family val="3"/>
            <charset val="128"/>
          </rPr>
          <t>障がい者数</t>
        </r>
        <r>
          <rPr>
            <sz val="9"/>
            <color indexed="81"/>
            <rFont val="ＭＳ Ｐゴシック"/>
            <family val="3"/>
            <charset val="128"/>
          </rPr>
          <t xml:space="preserve">
</t>
        </r>
      </text>
    </comment>
    <comment ref="BJ48" authorId="1" shapeId="0" xr:uid="{00000000-0006-0000-0500-000008000000}">
      <text>
        <r>
          <rPr>
            <b/>
            <sz val="9"/>
            <color indexed="81"/>
            <rFont val="ＭＳ Ｐゴシック"/>
            <family val="3"/>
            <charset val="128"/>
          </rPr>
          <t>雇用義務数</t>
        </r>
      </text>
    </comment>
    <comment ref="BH49" authorId="1" shapeId="0" xr:uid="{00000000-0006-0000-0500-000009000000}">
      <text>
        <r>
          <rPr>
            <b/>
            <sz val="9"/>
            <color indexed="81"/>
            <rFont val="ＭＳ Ｐゴシック"/>
            <family val="3"/>
            <charset val="128"/>
          </rPr>
          <t>育児・介護</t>
        </r>
      </text>
    </comment>
    <comment ref="BH50" authorId="1" shapeId="0" xr:uid="{00000000-0006-0000-0500-00000A000000}">
      <text>
        <r>
          <rPr>
            <b/>
            <sz val="9"/>
            <color indexed="81"/>
            <rFont val="ＭＳ Ｐゴシック"/>
            <family val="3"/>
            <charset val="128"/>
          </rPr>
          <t>こっころ</t>
        </r>
      </text>
    </comment>
    <comment ref="BH51" authorId="1" shapeId="0" xr:uid="{00000000-0006-0000-0500-00000B000000}">
      <text>
        <r>
          <rPr>
            <sz val="9"/>
            <color indexed="81"/>
            <rFont val="ＭＳ Ｐゴシック"/>
            <family val="3"/>
            <charset val="128"/>
          </rPr>
          <t xml:space="preserve">若手新規雇用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H7" authorId="0" shapeId="0" xr:uid="{00000000-0006-0000-0800-000001000000}">
      <text>
        <r>
          <rPr>
            <b/>
            <sz val="9"/>
            <color indexed="81"/>
            <rFont val="ＭＳ Ｐゴシック"/>
            <family val="3"/>
            <charset val="128"/>
          </rPr>
          <t>「有」、「無」を選択</t>
        </r>
      </text>
    </comment>
    <comment ref="H9" authorId="0" shapeId="0" xr:uid="{00000000-0006-0000-0800-000002000000}">
      <text>
        <r>
          <rPr>
            <b/>
            <sz val="9"/>
            <color indexed="81"/>
            <rFont val="ＭＳ Ｐゴシック"/>
            <family val="3"/>
            <charset val="128"/>
          </rPr>
          <t>「有」、「無」を選択</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H7" authorId="0" shapeId="0" xr:uid="{00000000-0006-0000-0900-000001000000}">
      <text>
        <r>
          <rPr>
            <b/>
            <sz val="9"/>
            <color indexed="81"/>
            <rFont val="ＭＳ Ｐゴシック"/>
            <family val="3"/>
            <charset val="128"/>
          </rPr>
          <t>「有」、「無」を選択</t>
        </r>
      </text>
    </comment>
    <comment ref="H9" authorId="0" shapeId="0" xr:uid="{00000000-0006-0000-0900-000002000000}">
      <text>
        <r>
          <rPr>
            <b/>
            <sz val="9"/>
            <color indexed="81"/>
            <rFont val="ＭＳ Ｐゴシック"/>
            <family val="3"/>
            <charset val="128"/>
          </rPr>
          <t>「有」、「無」を選択</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H7" authorId="0" shapeId="0" xr:uid="{00000000-0006-0000-0A00-000001000000}">
      <text>
        <r>
          <rPr>
            <b/>
            <sz val="9"/>
            <color indexed="81"/>
            <rFont val="ＭＳ Ｐゴシック"/>
            <family val="3"/>
            <charset val="128"/>
          </rPr>
          <t>「有」、「無」を選択</t>
        </r>
        <r>
          <rPr>
            <sz val="9"/>
            <color indexed="81"/>
            <rFont val="ＭＳ Ｐゴシック"/>
            <family val="3"/>
            <charset val="128"/>
          </rPr>
          <t xml:space="preserve">
</t>
        </r>
      </text>
    </comment>
    <comment ref="H9" authorId="0" shapeId="0" xr:uid="{00000000-0006-0000-0A00-000002000000}">
      <text>
        <r>
          <rPr>
            <b/>
            <sz val="9"/>
            <color indexed="81"/>
            <rFont val="ＭＳ Ｐゴシック"/>
            <family val="3"/>
            <charset val="128"/>
          </rPr>
          <t>「有」、「無」を選択</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H7" authorId="0" shapeId="0" xr:uid="{00000000-0006-0000-0B00-000001000000}">
      <text>
        <r>
          <rPr>
            <b/>
            <sz val="9"/>
            <color indexed="81"/>
            <rFont val="ＭＳ Ｐゴシック"/>
            <family val="3"/>
            <charset val="128"/>
          </rPr>
          <t>「有」、「無」を選択</t>
        </r>
      </text>
    </comment>
    <comment ref="H9" authorId="0" shapeId="0" xr:uid="{00000000-0006-0000-0B00-000002000000}">
      <text>
        <r>
          <rPr>
            <b/>
            <sz val="9"/>
            <color indexed="81"/>
            <rFont val="ＭＳ Ｐゴシック"/>
            <family val="3"/>
            <charset val="128"/>
          </rPr>
          <t>「有」、「無」を選択</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H7" authorId="0" shapeId="0" xr:uid="{00000000-0006-0000-0C00-000001000000}">
      <text>
        <r>
          <rPr>
            <b/>
            <sz val="9"/>
            <color indexed="81"/>
            <rFont val="ＭＳ Ｐゴシック"/>
            <family val="3"/>
            <charset val="128"/>
          </rPr>
          <t>「有」、「無」を選択</t>
        </r>
      </text>
    </comment>
    <comment ref="H9" authorId="0" shapeId="0" xr:uid="{00000000-0006-0000-0C00-000002000000}">
      <text>
        <r>
          <rPr>
            <b/>
            <sz val="9"/>
            <color indexed="81"/>
            <rFont val="ＭＳ Ｐゴシック"/>
            <family val="3"/>
            <charset val="128"/>
          </rPr>
          <t>「有」、「無」を選択</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H7" authorId="0" shapeId="0" xr:uid="{00000000-0006-0000-0D00-000001000000}">
      <text>
        <r>
          <rPr>
            <b/>
            <sz val="9"/>
            <color indexed="81"/>
            <rFont val="ＭＳ Ｐゴシック"/>
            <family val="3"/>
            <charset val="128"/>
          </rPr>
          <t>「有」、「無」を選択</t>
        </r>
      </text>
    </comment>
    <comment ref="H9" authorId="0" shapeId="0" xr:uid="{00000000-0006-0000-0D00-000002000000}">
      <text>
        <r>
          <rPr>
            <b/>
            <sz val="9"/>
            <color indexed="81"/>
            <rFont val="ＭＳ Ｐゴシック"/>
            <family val="3"/>
            <charset val="128"/>
          </rPr>
          <t>「有」、「無」を選択</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H7" authorId="0" shapeId="0" xr:uid="{00000000-0006-0000-0E00-000001000000}">
      <text>
        <r>
          <rPr>
            <b/>
            <sz val="9"/>
            <color indexed="81"/>
            <rFont val="ＭＳ Ｐゴシック"/>
            <family val="3"/>
            <charset val="128"/>
          </rPr>
          <t>「有」、「無」を選択</t>
        </r>
      </text>
    </comment>
    <comment ref="H9" authorId="0" shapeId="0" xr:uid="{00000000-0006-0000-0E00-000002000000}">
      <text>
        <r>
          <rPr>
            <b/>
            <sz val="9"/>
            <color indexed="81"/>
            <rFont val="ＭＳ Ｐゴシック"/>
            <family val="3"/>
            <charset val="128"/>
          </rPr>
          <t>「有」、「無」を選択</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G19" authorId="0" shapeId="0" xr:uid="{00000000-0006-0000-1000-000001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19" authorId="0" shapeId="0" xr:uid="{00000000-0006-0000-1000-000002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G30" authorId="0" shapeId="0" xr:uid="{00000000-0006-0000-1000-000003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30" authorId="0" shapeId="0" xr:uid="{00000000-0006-0000-1000-000004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G41" authorId="0" shapeId="0" xr:uid="{00000000-0006-0000-1000-000005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41" authorId="0" shapeId="0" xr:uid="{00000000-0006-0000-1000-000006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B7" authorId="0" shapeId="0" xr:uid="{00000000-0006-0000-1100-000001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B7" authorId="0" shapeId="0" xr:uid="{00000000-0006-0000-1200-000001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B7" authorId="0" shapeId="0" xr:uid="{00000000-0006-0000-1300-000001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福島　琢二</author>
    <author>Windows ユーザー</author>
    <author>津森　崇行</author>
  </authors>
  <commentList>
    <comment ref="Q1" authorId="0" shapeId="0" xr:uid="{00000000-0006-0000-14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F25" authorId="1" shapeId="0" xr:uid="{00000000-0006-0000-1400-000002000000}">
      <text>
        <r>
          <rPr>
            <b/>
            <sz val="9"/>
            <color indexed="81"/>
            <rFont val="MS P ゴシック"/>
            <family val="3"/>
            <charset val="128"/>
          </rPr>
          <t>プルダウンから選んでください</t>
        </r>
      </text>
    </comment>
    <comment ref="M25" authorId="1" shapeId="0" xr:uid="{00000000-0006-0000-1400-000003000000}">
      <text>
        <r>
          <rPr>
            <b/>
            <sz val="9"/>
            <color indexed="81"/>
            <rFont val="MS P ゴシック"/>
            <family val="3"/>
            <charset val="128"/>
          </rPr>
          <t>プルダウンから選んでください</t>
        </r>
      </text>
    </comment>
    <comment ref="F26" authorId="1" shapeId="0" xr:uid="{00000000-0006-0000-1400-000004000000}">
      <text>
        <r>
          <rPr>
            <b/>
            <sz val="9"/>
            <color indexed="81"/>
            <rFont val="MS P ゴシック"/>
            <family val="3"/>
            <charset val="128"/>
          </rPr>
          <t>プルダウンから選んでください</t>
        </r>
      </text>
    </comment>
    <comment ref="M26" authorId="1" shapeId="0" xr:uid="{00000000-0006-0000-1400-000005000000}">
      <text>
        <r>
          <rPr>
            <b/>
            <sz val="9"/>
            <color indexed="81"/>
            <rFont val="MS P ゴシック"/>
            <family val="3"/>
            <charset val="128"/>
          </rPr>
          <t>プルダウンから選んでください</t>
        </r>
      </text>
    </comment>
    <comment ref="F29" authorId="0" shapeId="0" xr:uid="{00000000-0006-0000-1400-000006000000}">
      <text>
        <r>
          <rPr>
            <b/>
            <sz val="9"/>
            <color indexed="81"/>
            <rFont val="ＭＳ Ｐゴシック"/>
            <family val="3"/>
            <charset val="128"/>
          </rPr>
          <t>島根県が発注した工事のみ記入が必要</t>
        </r>
        <r>
          <rPr>
            <sz val="9"/>
            <color indexed="81"/>
            <rFont val="ＭＳ Ｐゴシック"/>
            <family val="3"/>
            <charset val="128"/>
          </rPr>
          <t xml:space="preserve">
</t>
        </r>
      </text>
    </comment>
    <comment ref="M29" authorId="0" shapeId="0" xr:uid="{00000000-0006-0000-1400-000007000000}">
      <text>
        <r>
          <rPr>
            <b/>
            <sz val="9"/>
            <color indexed="81"/>
            <rFont val="ＭＳ Ｐゴシック"/>
            <family val="3"/>
            <charset val="128"/>
          </rPr>
          <t>島根県が発注した工事のみ記入が必要</t>
        </r>
        <r>
          <rPr>
            <sz val="9"/>
            <color indexed="81"/>
            <rFont val="ＭＳ Ｐゴシック"/>
            <family val="3"/>
            <charset val="128"/>
          </rPr>
          <t xml:space="preserve">
</t>
        </r>
      </text>
    </comment>
    <comment ref="B31" authorId="2" shapeId="0" xr:uid="{0EF434CD-8946-473D-9766-D1734844471F}">
      <text>
        <r>
          <rPr>
            <b/>
            <sz val="9"/>
            <color indexed="81"/>
            <rFont val="MS P ゴシック"/>
            <family val="3"/>
            <charset val="128"/>
          </rPr>
          <t>必ず記載してください。
※記載がない場合は評価なしとなります。</t>
        </r>
        <r>
          <rPr>
            <sz val="9"/>
            <color indexed="81"/>
            <rFont val="MS P ゴシック"/>
            <family val="3"/>
            <charset val="128"/>
          </rPr>
          <t xml:space="preserve">
</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福島　琢二</author>
    <author>Windows ユーザー</author>
  </authors>
  <commentList>
    <comment ref="E12" authorId="0" shapeId="0" xr:uid="{00000000-0006-0000-1500-000001000000}">
      <text>
        <r>
          <rPr>
            <b/>
            <sz val="9"/>
            <color indexed="81"/>
            <rFont val="ＭＳ Ｐゴシック"/>
            <family val="3"/>
            <charset val="128"/>
          </rPr>
          <t>表彰者の区分を選択</t>
        </r>
      </text>
    </comment>
    <comment ref="E16" authorId="1" shapeId="0" xr:uid="{00000000-0006-0000-1500-000003000000}">
      <text>
        <r>
          <rPr>
            <b/>
            <sz val="9"/>
            <color indexed="81"/>
            <rFont val="MS P ゴシック"/>
            <family val="3"/>
            <charset val="128"/>
          </rPr>
          <t>上記”対象の工事種別”と同じであることを確認してください。異なる場合は、評定対象となりませんのでご注意ください。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970387</author>
    <author>Windows ユーザー</author>
  </authors>
  <commentList>
    <comment ref="B10" authorId="0" shapeId="0" xr:uid="{00000000-0006-0000-1600-000001000000}">
      <text>
        <r>
          <rPr>
            <b/>
            <sz val="9"/>
            <color indexed="81"/>
            <rFont val="ＭＳ Ｐゴシック"/>
            <family val="3"/>
            <charset val="128"/>
          </rPr>
          <t>下欄を入力すると自動的に会社名が表示</t>
        </r>
      </text>
    </comment>
    <comment ref="F10" authorId="0" shapeId="0" xr:uid="{00000000-0006-0000-1600-000002000000}">
      <text>
        <r>
          <rPr>
            <b/>
            <sz val="9"/>
            <color indexed="81"/>
            <rFont val="ＭＳ Ｐゴシック"/>
            <family val="3"/>
            <charset val="128"/>
          </rPr>
          <t>表彰者の区分を選択</t>
        </r>
      </text>
    </comment>
    <comment ref="L10" authorId="1" shapeId="0" xr:uid="{EB0C6240-872E-46C9-9D2F-B4C52284D405}">
      <text>
        <r>
          <rPr>
            <sz val="9"/>
            <color indexed="81"/>
            <rFont val="MS P ゴシック"/>
            <family val="3"/>
            <charset val="128"/>
          </rPr>
          <t>工事名に続いて、当該工事の</t>
        </r>
        <r>
          <rPr>
            <b/>
            <sz val="9"/>
            <color indexed="81"/>
            <rFont val="MS P ゴシック"/>
            <family val="3"/>
            <charset val="128"/>
          </rPr>
          <t>工事種別、建設工事の種類</t>
        </r>
        <r>
          <rPr>
            <sz val="9"/>
            <color indexed="81"/>
            <rFont val="MS P ゴシック"/>
            <family val="3"/>
            <charset val="128"/>
          </rPr>
          <t>を記載してください。</t>
        </r>
      </text>
    </comment>
    <comment ref="B11" authorId="0" shapeId="0" xr:uid="{00000000-0006-0000-1600-000005000000}">
      <text>
        <r>
          <rPr>
            <b/>
            <sz val="9"/>
            <color indexed="81"/>
            <rFont val="ＭＳ Ｐゴシック"/>
            <family val="3"/>
            <charset val="128"/>
          </rPr>
          <t>「第1ｸﾞﾙｰﾌﾟ」、「第2ｸﾞﾙｰﾌﾟ」および「第3ｸﾞﾙｰﾌﾟ」を選択</t>
        </r>
      </text>
    </comment>
    <comment ref="B12" authorId="0" shapeId="0" xr:uid="{00000000-0006-0000-1600-000006000000}">
      <text>
        <r>
          <rPr>
            <b/>
            <sz val="9"/>
            <color indexed="81"/>
            <rFont val="ＭＳ Ｐゴシック"/>
            <family val="3"/>
            <charset val="128"/>
          </rPr>
          <t>下欄を入力すると自動的に会社名が表示</t>
        </r>
      </text>
    </comment>
    <comment ref="F12" authorId="0" shapeId="0" xr:uid="{00000000-0006-0000-1600-000007000000}">
      <text>
        <r>
          <rPr>
            <b/>
            <sz val="9"/>
            <color indexed="81"/>
            <rFont val="ＭＳ Ｐゴシック"/>
            <family val="3"/>
            <charset val="128"/>
          </rPr>
          <t>表彰者の区分を選択</t>
        </r>
      </text>
    </comment>
    <comment ref="L12" authorId="1" shapeId="0" xr:uid="{E62BB6B7-B87B-4C4B-975C-2F19D7BDB3F8}">
      <text>
        <r>
          <rPr>
            <sz val="9"/>
            <color indexed="81"/>
            <rFont val="MS P ゴシック"/>
            <family val="3"/>
            <charset val="128"/>
          </rPr>
          <t>工事名に続いて、当該工事の</t>
        </r>
        <r>
          <rPr>
            <b/>
            <sz val="9"/>
            <color indexed="81"/>
            <rFont val="MS P ゴシック"/>
            <family val="3"/>
            <charset val="128"/>
          </rPr>
          <t>工事種別、建設工事の種類</t>
        </r>
        <r>
          <rPr>
            <sz val="9"/>
            <color indexed="81"/>
            <rFont val="MS P ゴシック"/>
            <family val="3"/>
            <charset val="128"/>
          </rPr>
          <t>を記載してください。</t>
        </r>
      </text>
    </comment>
    <comment ref="B13" authorId="0" shapeId="0" xr:uid="{00000000-0006-0000-1600-000009000000}">
      <text>
        <r>
          <rPr>
            <b/>
            <sz val="9"/>
            <color indexed="81"/>
            <rFont val="ＭＳ Ｐゴシック"/>
            <family val="3"/>
            <charset val="128"/>
          </rPr>
          <t>「第1ｸﾞﾙｰﾌﾟ」、「第2ｸﾞﾙｰﾌﾟ」および「第3ｸﾞﾙｰﾌﾟ」を選択</t>
        </r>
      </text>
    </comment>
    <comment ref="B14" authorId="0" shapeId="0" xr:uid="{00000000-0006-0000-1600-00000A000000}">
      <text>
        <r>
          <rPr>
            <b/>
            <sz val="9"/>
            <color indexed="81"/>
            <rFont val="ＭＳ Ｐゴシック"/>
            <family val="3"/>
            <charset val="128"/>
          </rPr>
          <t>下欄を入力すると自動的に会社名が表示</t>
        </r>
      </text>
    </comment>
    <comment ref="F14" authorId="0" shapeId="0" xr:uid="{00000000-0006-0000-1600-00000B000000}">
      <text>
        <r>
          <rPr>
            <b/>
            <sz val="9"/>
            <color indexed="81"/>
            <rFont val="ＭＳ Ｐゴシック"/>
            <family val="3"/>
            <charset val="128"/>
          </rPr>
          <t>表彰者の区分を選択</t>
        </r>
      </text>
    </comment>
    <comment ref="L14" authorId="1" shapeId="0" xr:uid="{CE9522BC-D8B7-4554-96A4-A8A991B591BC}">
      <text>
        <r>
          <rPr>
            <sz val="9"/>
            <color indexed="81"/>
            <rFont val="MS P ゴシック"/>
            <family val="3"/>
            <charset val="128"/>
          </rPr>
          <t>工事名に続いて、当該工事の</t>
        </r>
        <r>
          <rPr>
            <b/>
            <sz val="9"/>
            <color indexed="81"/>
            <rFont val="MS P ゴシック"/>
            <family val="3"/>
            <charset val="128"/>
          </rPr>
          <t>工事種別、建設工事の種類</t>
        </r>
        <r>
          <rPr>
            <sz val="9"/>
            <color indexed="81"/>
            <rFont val="MS P ゴシック"/>
            <family val="3"/>
            <charset val="128"/>
          </rPr>
          <t>を記載してください。</t>
        </r>
      </text>
    </comment>
    <comment ref="B15" authorId="0" shapeId="0" xr:uid="{00000000-0006-0000-1600-00000D000000}">
      <text>
        <r>
          <rPr>
            <b/>
            <sz val="9"/>
            <color indexed="81"/>
            <rFont val="ＭＳ Ｐゴシック"/>
            <family val="3"/>
            <charset val="128"/>
          </rPr>
          <t>「第1ｸﾞﾙｰﾌﾟ」、「第2ｸﾞﾙｰﾌﾟ」および「第3ｸﾞﾙｰﾌﾟ」を選択</t>
        </r>
      </text>
    </comment>
    <comment ref="B16" authorId="0" shapeId="0" xr:uid="{00000000-0006-0000-1600-00000E000000}">
      <text>
        <r>
          <rPr>
            <b/>
            <sz val="9"/>
            <color indexed="81"/>
            <rFont val="ＭＳ Ｐゴシック"/>
            <family val="3"/>
            <charset val="128"/>
          </rPr>
          <t>下欄を入力すると自動的に会社名が表示</t>
        </r>
      </text>
    </comment>
    <comment ref="F16" authorId="0" shapeId="0" xr:uid="{00000000-0006-0000-1600-00000F000000}">
      <text>
        <r>
          <rPr>
            <b/>
            <sz val="9"/>
            <color indexed="81"/>
            <rFont val="ＭＳ Ｐゴシック"/>
            <family val="3"/>
            <charset val="128"/>
          </rPr>
          <t>表彰者の区分を選択</t>
        </r>
      </text>
    </comment>
    <comment ref="L16" authorId="1" shapeId="0" xr:uid="{A6B4E08D-69F3-467E-88DD-5CD394F171FA}">
      <text>
        <r>
          <rPr>
            <sz val="9"/>
            <color indexed="81"/>
            <rFont val="MS P ゴシック"/>
            <family val="3"/>
            <charset val="128"/>
          </rPr>
          <t>工事名に続いて、当該工事の</t>
        </r>
        <r>
          <rPr>
            <b/>
            <sz val="9"/>
            <color indexed="81"/>
            <rFont val="MS P ゴシック"/>
            <family val="3"/>
            <charset val="128"/>
          </rPr>
          <t>工事種別、建設工事の種類</t>
        </r>
        <r>
          <rPr>
            <sz val="9"/>
            <color indexed="81"/>
            <rFont val="MS P ゴシック"/>
            <family val="3"/>
            <charset val="128"/>
          </rPr>
          <t>を記載してください。</t>
        </r>
      </text>
    </comment>
    <comment ref="B17" authorId="0" shapeId="0" xr:uid="{00000000-0006-0000-1600-000010000000}">
      <text>
        <r>
          <rPr>
            <b/>
            <sz val="9"/>
            <color indexed="81"/>
            <rFont val="ＭＳ Ｐゴシック"/>
            <family val="3"/>
            <charset val="128"/>
          </rPr>
          <t>「第1ｸﾞﾙｰﾌﾟ」、「第2ｸﾞﾙｰﾌﾟ」および「第3ｸﾞﾙｰﾌﾟ」を選択</t>
        </r>
      </text>
    </comment>
    <comment ref="B18" authorId="0" shapeId="0" xr:uid="{00000000-0006-0000-1600-000011000000}">
      <text>
        <r>
          <rPr>
            <b/>
            <sz val="9"/>
            <color indexed="81"/>
            <rFont val="ＭＳ Ｐゴシック"/>
            <family val="3"/>
            <charset val="128"/>
          </rPr>
          <t>下欄を入力すると自動的に会社名が表示</t>
        </r>
      </text>
    </comment>
    <comment ref="F18" authorId="0" shapeId="0" xr:uid="{00000000-0006-0000-1600-000012000000}">
      <text>
        <r>
          <rPr>
            <b/>
            <sz val="9"/>
            <color indexed="81"/>
            <rFont val="ＭＳ Ｐゴシック"/>
            <family val="3"/>
            <charset val="128"/>
          </rPr>
          <t>表彰者の区分を選択</t>
        </r>
      </text>
    </comment>
    <comment ref="L18" authorId="1" shapeId="0" xr:uid="{DC1A3A13-4972-4EE8-9496-DD425800CA3D}">
      <text>
        <r>
          <rPr>
            <sz val="9"/>
            <color indexed="81"/>
            <rFont val="MS P ゴシック"/>
            <family val="3"/>
            <charset val="128"/>
          </rPr>
          <t>工事名に続いて、当該工事の</t>
        </r>
        <r>
          <rPr>
            <b/>
            <sz val="9"/>
            <color indexed="81"/>
            <rFont val="MS P ゴシック"/>
            <family val="3"/>
            <charset val="128"/>
          </rPr>
          <t>工事種別、建設工事の種類</t>
        </r>
        <r>
          <rPr>
            <sz val="9"/>
            <color indexed="81"/>
            <rFont val="MS P ゴシック"/>
            <family val="3"/>
            <charset val="128"/>
          </rPr>
          <t>を記載してください。</t>
        </r>
      </text>
    </comment>
    <comment ref="B19" authorId="0" shapeId="0" xr:uid="{00000000-0006-0000-1600-000013000000}">
      <text>
        <r>
          <rPr>
            <b/>
            <sz val="9"/>
            <color indexed="81"/>
            <rFont val="ＭＳ Ｐゴシック"/>
            <family val="3"/>
            <charset val="128"/>
          </rPr>
          <t>「第1ｸﾞﾙｰﾌﾟ」、「第2ｸﾞﾙｰﾌﾟ」および「第3ｸﾞﾙｰﾌﾟ」を選択</t>
        </r>
      </text>
    </comment>
    <comment ref="B20" authorId="0" shapeId="0" xr:uid="{00000000-0006-0000-1600-000014000000}">
      <text>
        <r>
          <rPr>
            <b/>
            <sz val="9"/>
            <color indexed="81"/>
            <rFont val="ＭＳ Ｐゴシック"/>
            <family val="3"/>
            <charset val="128"/>
          </rPr>
          <t>下欄を入力すると自動的に会社名が表示</t>
        </r>
      </text>
    </comment>
    <comment ref="F20" authorId="0" shapeId="0" xr:uid="{00000000-0006-0000-1600-000015000000}">
      <text>
        <r>
          <rPr>
            <b/>
            <sz val="9"/>
            <color indexed="81"/>
            <rFont val="ＭＳ Ｐゴシック"/>
            <family val="3"/>
            <charset val="128"/>
          </rPr>
          <t>表彰者の区分を選択</t>
        </r>
      </text>
    </comment>
    <comment ref="L20" authorId="1" shapeId="0" xr:uid="{0C09C381-1971-4836-8481-E15F5F1D461E}">
      <text>
        <r>
          <rPr>
            <sz val="9"/>
            <color indexed="81"/>
            <rFont val="MS P ゴシック"/>
            <family val="3"/>
            <charset val="128"/>
          </rPr>
          <t>工事名に続いて、当該工事の</t>
        </r>
        <r>
          <rPr>
            <b/>
            <sz val="9"/>
            <color indexed="81"/>
            <rFont val="MS P ゴシック"/>
            <family val="3"/>
            <charset val="128"/>
          </rPr>
          <t>工事種別、建設工事の種類</t>
        </r>
        <r>
          <rPr>
            <sz val="9"/>
            <color indexed="81"/>
            <rFont val="MS P ゴシック"/>
            <family val="3"/>
            <charset val="128"/>
          </rPr>
          <t>を記載してください。</t>
        </r>
      </text>
    </comment>
    <comment ref="B21" authorId="0" shapeId="0" xr:uid="{00000000-0006-0000-1600-000016000000}">
      <text>
        <r>
          <rPr>
            <b/>
            <sz val="9"/>
            <color indexed="81"/>
            <rFont val="ＭＳ Ｐゴシック"/>
            <family val="3"/>
            <charset val="128"/>
          </rPr>
          <t>「第1ｸﾞﾙｰﾌﾟ」、「第2ｸﾞﾙｰﾌﾟ」および「第3ｸﾞﾙｰﾌﾟ」を選択</t>
        </r>
      </text>
    </comment>
    <comment ref="B22" authorId="0" shapeId="0" xr:uid="{00000000-0006-0000-1600-000017000000}">
      <text>
        <r>
          <rPr>
            <b/>
            <sz val="9"/>
            <color indexed="81"/>
            <rFont val="ＭＳ Ｐゴシック"/>
            <family val="3"/>
            <charset val="128"/>
          </rPr>
          <t>下欄を入力すると自動的に会社名が表示</t>
        </r>
      </text>
    </comment>
    <comment ref="F22" authorId="0" shapeId="0" xr:uid="{00000000-0006-0000-1600-000018000000}">
      <text>
        <r>
          <rPr>
            <b/>
            <sz val="9"/>
            <color indexed="81"/>
            <rFont val="ＭＳ Ｐゴシック"/>
            <family val="3"/>
            <charset val="128"/>
          </rPr>
          <t>表彰者の区分を選択</t>
        </r>
      </text>
    </comment>
    <comment ref="L22" authorId="1" shapeId="0" xr:uid="{0A2B5CAA-9FD2-47FD-A0B3-8FECBFCAE1B4}">
      <text>
        <r>
          <rPr>
            <sz val="9"/>
            <color indexed="81"/>
            <rFont val="MS P ゴシック"/>
            <family val="3"/>
            <charset val="128"/>
          </rPr>
          <t>工事名に続いて、当該工事の</t>
        </r>
        <r>
          <rPr>
            <b/>
            <sz val="9"/>
            <color indexed="81"/>
            <rFont val="MS P ゴシック"/>
            <family val="3"/>
            <charset val="128"/>
          </rPr>
          <t>工事種別、建設工事の種類</t>
        </r>
        <r>
          <rPr>
            <sz val="9"/>
            <color indexed="81"/>
            <rFont val="MS P ゴシック"/>
            <family val="3"/>
            <charset val="128"/>
          </rPr>
          <t>を記載してください。</t>
        </r>
      </text>
    </comment>
    <comment ref="B23" authorId="0" shapeId="0" xr:uid="{00000000-0006-0000-1600-000019000000}">
      <text>
        <r>
          <rPr>
            <b/>
            <sz val="9"/>
            <color indexed="81"/>
            <rFont val="ＭＳ Ｐゴシック"/>
            <family val="3"/>
            <charset val="128"/>
          </rPr>
          <t>「第1ｸﾞﾙｰﾌﾟ」、「第2ｸﾞﾙｰﾌﾟ」および「第3ｸﾞﾙｰﾌﾟ」を選択</t>
        </r>
      </text>
    </comment>
    <comment ref="B24" authorId="0" shapeId="0" xr:uid="{00000000-0006-0000-1600-00001A000000}">
      <text>
        <r>
          <rPr>
            <b/>
            <sz val="9"/>
            <color indexed="81"/>
            <rFont val="ＭＳ Ｐゴシック"/>
            <family val="3"/>
            <charset val="128"/>
          </rPr>
          <t>下欄を入力すると自動的に会社名が表示</t>
        </r>
      </text>
    </comment>
    <comment ref="F24" authorId="0" shapeId="0" xr:uid="{00000000-0006-0000-1600-00001B000000}">
      <text>
        <r>
          <rPr>
            <b/>
            <sz val="9"/>
            <color indexed="81"/>
            <rFont val="ＭＳ Ｐゴシック"/>
            <family val="3"/>
            <charset val="128"/>
          </rPr>
          <t>表彰者の区分を選択</t>
        </r>
      </text>
    </comment>
    <comment ref="L24" authorId="1" shapeId="0" xr:uid="{81B037BA-14AD-4634-9BF1-E87284B3EB76}">
      <text>
        <r>
          <rPr>
            <sz val="9"/>
            <color indexed="81"/>
            <rFont val="MS P ゴシック"/>
            <family val="3"/>
            <charset val="128"/>
          </rPr>
          <t>工事名に続いて、当該工事の</t>
        </r>
        <r>
          <rPr>
            <b/>
            <sz val="9"/>
            <color indexed="81"/>
            <rFont val="MS P ゴシック"/>
            <family val="3"/>
            <charset val="128"/>
          </rPr>
          <t>工事種別、建設工事の種類</t>
        </r>
        <r>
          <rPr>
            <sz val="9"/>
            <color indexed="81"/>
            <rFont val="MS P ゴシック"/>
            <family val="3"/>
            <charset val="128"/>
          </rPr>
          <t>を記載してください。</t>
        </r>
      </text>
    </comment>
    <comment ref="B25" authorId="0" shapeId="0" xr:uid="{00000000-0006-0000-1600-00001C000000}">
      <text>
        <r>
          <rPr>
            <b/>
            <sz val="9"/>
            <color indexed="81"/>
            <rFont val="ＭＳ Ｐゴシック"/>
            <family val="3"/>
            <charset val="128"/>
          </rPr>
          <t>「第1ｸﾞﾙｰﾌﾟ」、「第2ｸﾞﾙｰﾌﾟ」および「第3ｸﾞﾙｰﾌﾟ」を選択</t>
        </r>
      </text>
    </comment>
    <comment ref="B26" authorId="0" shapeId="0" xr:uid="{00000000-0006-0000-1600-00001D000000}">
      <text>
        <r>
          <rPr>
            <b/>
            <sz val="9"/>
            <color indexed="81"/>
            <rFont val="ＭＳ Ｐゴシック"/>
            <family val="3"/>
            <charset val="128"/>
          </rPr>
          <t>下欄を入力すると自動的に会社名が表示</t>
        </r>
      </text>
    </comment>
    <comment ref="F26" authorId="0" shapeId="0" xr:uid="{00000000-0006-0000-1600-00001E000000}">
      <text>
        <r>
          <rPr>
            <b/>
            <sz val="9"/>
            <color indexed="81"/>
            <rFont val="ＭＳ Ｐゴシック"/>
            <family val="3"/>
            <charset val="128"/>
          </rPr>
          <t>表彰者の区分を選択</t>
        </r>
      </text>
    </comment>
    <comment ref="L26" authorId="1" shapeId="0" xr:uid="{4A996284-27F9-4EA7-8C64-165D92D21937}">
      <text>
        <r>
          <rPr>
            <sz val="9"/>
            <color indexed="81"/>
            <rFont val="MS P ゴシック"/>
            <family val="3"/>
            <charset val="128"/>
          </rPr>
          <t>工事名に続いて、当該工事の</t>
        </r>
        <r>
          <rPr>
            <b/>
            <sz val="9"/>
            <color indexed="81"/>
            <rFont val="MS P ゴシック"/>
            <family val="3"/>
            <charset val="128"/>
          </rPr>
          <t>工事種別、建設工事の種類</t>
        </r>
        <r>
          <rPr>
            <sz val="9"/>
            <color indexed="81"/>
            <rFont val="MS P ゴシック"/>
            <family val="3"/>
            <charset val="128"/>
          </rPr>
          <t>を記載してください。</t>
        </r>
      </text>
    </comment>
    <comment ref="B27" authorId="0" shapeId="0" xr:uid="{00000000-0006-0000-1600-00001F000000}">
      <text>
        <r>
          <rPr>
            <b/>
            <sz val="9"/>
            <color indexed="81"/>
            <rFont val="ＭＳ Ｐゴシック"/>
            <family val="3"/>
            <charset val="128"/>
          </rPr>
          <t>「第1ｸﾞﾙｰﾌﾟ」、「第2ｸﾞﾙｰﾌﾟ」および「第3ｸﾞﾙｰﾌﾟ」を選択</t>
        </r>
      </text>
    </comment>
    <comment ref="B28" authorId="0" shapeId="0" xr:uid="{00000000-0006-0000-1600-000020000000}">
      <text>
        <r>
          <rPr>
            <b/>
            <sz val="9"/>
            <color indexed="81"/>
            <rFont val="ＭＳ Ｐゴシック"/>
            <family val="3"/>
            <charset val="128"/>
          </rPr>
          <t>下欄を入力すると自動的に会社名が表示</t>
        </r>
      </text>
    </comment>
    <comment ref="F28" authorId="0" shapeId="0" xr:uid="{00000000-0006-0000-1600-000021000000}">
      <text>
        <r>
          <rPr>
            <b/>
            <sz val="9"/>
            <color indexed="81"/>
            <rFont val="ＭＳ Ｐゴシック"/>
            <family val="3"/>
            <charset val="128"/>
          </rPr>
          <t>表彰者の区分を選択</t>
        </r>
      </text>
    </comment>
    <comment ref="L28" authorId="1" shapeId="0" xr:uid="{A6523532-A5FE-4615-BEFF-F6BEDE499987}">
      <text>
        <r>
          <rPr>
            <sz val="9"/>
            <color indexed="81"/>
            <rFont val="MS P ゴシック"/>
            <family val="3"/>
            <charset val="128"/>
          </rPr>
          <t>工事名に続いて、当該工事の</t>
        </r>
        <r>
          <rPr>
            <b/>
            <sz val="9"/>
            <color indexed="81"/>
            <rFont val="MS P ゴシック"/>
            <family val="3"/>
            <charset val="128"/>
          </rPr>
          <t>工事種別、建設工事の種類</t>
        </r>
        <r>
          <rPr>
            <sz val="9"/>
            <color indexed="81"/>
            <rFont val="MS P ゴシック"/>
            <family val="3"/>
            <charset val="128"/>
          </rPr>
          <t>を記載してください。</t>
        </r>
      </text>
    </comment>
    <comment ref="B29" authorId="0" shapeId="0" xr:uid="{00000000-0006-0000-1600-000022000000}">
      <text>
        <r>
          <rPr>
            <b/>
            <sz val="9"/>
            <color indexed="81"/>
            <rFont val="ＭＳ Ｐゴシック"/>
            <family val="3"/>
            <charset val="128"/>
          </rPr>
          <t>「第1ｸﾞﾙｰﾌﾟ」、「第2ｸﾞﾙｰﾌﾟ」および「第3ｸﾞﾙｰﾌﾟ」を選択</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F15" authorId="0" shapeId="0" xr:uid="{00000000-0006-0000-1800-000001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15" authorId="0" shapeId="0" xr:uid="{00000000-0006-0000-1800-000002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F22" authorId="0" shapeId="0" xr:uid="{00000000-0006-0000-1800-000003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22" authorId="0" shapeId="0" xr:uid="{00000000-0006-0000-1800-000004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F29" authorId="0" shapeId="0" xr:uid="{00000000-0006-0000-1800-000005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29" authorId="0" shapeId="0" xr:uid="{00000000-0006-0000-1800-000006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F15" authorId="0" shapeId="0" xr:uid="{00000000-0006-0000-1A00-000001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15" authorId="0" shapeId="0" xr:uid="{00000000-0006-0000-1A00-000002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F22" authorId="0" shapeId="0" xr:uid="{00000000-0006-0000-1A00-000003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22" authorId="0" shapeId="0" xr:uid="{00000000-0006-0000-1A00-000004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F29" authorId="0" shapeId="0" xr:uid="{00000000-0006-0000-1A00-000005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29" authorId="0" shapeId="0" xr:uid="{00000000-0006-0000-1A00-000006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F15" authorId="0" shapeId="0" xr:uid="{00000000-0006-0000-1C00-000001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15" authorId="0" shapeId="0" xr:uid="{00000000-0006-0000-1C00-000002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F22" authorId="0" shapeId="0" xr:uid="{00000000-0006-0000-1C00-000003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22" authorId="0" shapeId="0" xr:uid="{00000000-0006-0000-1C00-000004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F29" authorId="0" shapeId="0" xr:uid="{00000000-0006-0000-1C00-000005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29" authorId="0" shapeId="0" xr:uid="{00000000-0006-0000-1C00-000006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福島　琢二</author>
    <author>Windows ユーザー</author>
    <author>津森　崇行</author>
  </authors>
  <commentList>
    <comment ref="Q2" authorId="0" shapeId="0" xr:uid="{00000000-0006-0000-1E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F24" authorId="1" shapeId="0" xr:uid="{00000000-0006-0000-1E00-000002000000}">
      <text>
        <r>
          <rPr>
            <b/>
            <sz val="9"/>
            <color indexed="81"/>
            <rFont val="MS P ゴシック"/>
            <family val="3"/>
            <charset val="128"/>
          </rPr>
          <t>プルダウンで選んでください</t>
        </r>
      </text>
    </comment>
    <comment ref="M24" authorId="1" shapeId="0" xr:uid="{00000000-0006-0000-1E00-000003000000}">
      <text>
        <r>
          <rPr>
            <b/>
            <sz val="9"/>
            <color indexed="81"/>
            <rFont val="MS P ゴシック"/>
            <family val="3"/>
            <charset val="128"/>
          </rPr>
          <t>プルダウンで選んでください</t>
        </r>
      </text>
    </comment>
    <comment ref="F25" authorId="1" shapeId="0" xr:uid="{00000000-0006-0000-1E00-000004000000}">
      <text>
        <r>
          <rPr>
            <b/>
            <sz val="9"/>
            <color indexed="81"/>
            <rFont val="MS P ゴシック"/>
            <family val="3"/>
            <charset val="128"/>
          </rPr>
          <t>プルダウンで選んでください</t>
        </r>
      </text>
    </comment>
    <comment ref="M25" authorId="1" shapeId="0" xr:uid="{00000000-0006-0000-1E00-000005000000}">
      <text>
        <r>
          <rPr>
            <b/>
            <sz val="9"/>
            <color indexed="81"/>
            <rFont val="MS P ゴシック"/>
            <family val="3"/>
            <charset val="128"/>
          </rPr>
          <t>プルダウンで選んでください</t>
        </r>
      </text>
    </comment>
    <comment ref="F26" authorId="1" shapeId="0" xr:uid="{00000000-0006-0000-1E00-000006000000}">
      <text>
        <r>
          <rPr>
            <b/>
            <sz val="9"/>
            <color indexed="81"/>
            <rFont val="MS P ゴシック"/>
            <family val="3"/>
            <charset val="128"/>
          </rPr>
          <t>プルダウンで選んでください</t>
        </r>
      </text>
    </comment>
    <comment ref="M26" authorId="1" shapeId="0" xr:uid="{00000000-0006-0000-1E00-000007000000}">
      <text>
        <r>
          <rPr>
            <b/>
            <sz val="9"/>
            <color indexed="81"/>
            <rFont val="MS P ゴシック"/>
            <family val="3"/>
            <charset val="128"/>
          </rPr>
          <t>プルダウンで選んでください</t>
        </r>
      </text>
    </comment>
    <comment ref="F27" authorId="1" shapeId="0" xr:uid="{00000000-0006-0000-1E00-000008000000}">
      <text>
        <r>
          <rPr>
            <b/>
            <sz val="9"/>
            <color indexed="81"/>
            <rFont val="MS P ゴシック"/>
            <family val="3"/>
            <charset val="128"/>
          </rPr>
          <t>プルダウンで選んでください</t>
        </r>
      </text>
    </comment>
    <comment ref="M27" authorId="1" shapeId="0" xr:uid="{00000000-0006-0000-1E00-000009000000}">
      <text>
        <r>
          <rPr>
            <b/>
            <sz val="9"/>
            <color indexed="81"/>
            <rFont val="MS P ゴシック"/>
            <family val="3"/>
            <charset val="128"/>
          </rPr>
          <t>プルダウンで選んでください</t>
        </r>
      </text>
    </comment>
    <comment ref="F28" authorId="0" shapeId="0" xr:uid="{00000000-0006-0000-1E00-00000A000000}">
      <text>
        <r>
          <rPr>
            <b/>
            <sz val="9"/>
            <color indexed="81"/>
            <rFont val="ＭＳ Ｐゴシック"/>
            <family val="3"/>
            <charset val="128"/>
          </rPr>
          <t>従事時の役職を選択</t>
        </r>
      </text>
    </comment>
    <comment ref="M28" authorId="0" shapeId="0" xr:uid="{00000000-0006-0000-1E00-00000B000000}">
      <text>
        <r>
          <rPr>
            <b/>
            <sz val="9"/>
            <color indexed="81"/>
            <rFont val="ＭＳ Ｐゴシック"/>
            <family val="3"/>
            <charset val="128"/>
          </rPr>
          <t>従事時の役職を選択</t>
        </r>
      </text>
    </comment>
    <comment ref="F33" authorId="0" shapeId="0" xr:uid="{00000000-0006-0000-1E00-00000C000000}">
      <text>
        <r>
          <rPr>
            <b/>
            <sz val="9"/>
            <color indexed="81"/>
            <rFont val="ＭＳ Ｐゴシック"/>
            <family val="3"/>
            <charset val="128"/>
          </rPr>
          <t>島根県が発注した工事のみ記入が必要</t>
        </r>
        <r>
          <rPr>
            <sz val="9"/>
            <color indexed="81"/>
            <rFont val="ＭＳ Ｐゴシック"/>
            <family val="3"/>
            <charset val="128"/>
          </rPr>
          <t xml:space="preserve">
</t>
        </r>
      </text>
    </comment>
    <comment ref="M33" authorId="0" shapeId="0" xr:uid="{00000000-0006-0000-1E00-00000D000000}">
      <text>
        <r>
          <rPr>
            <b/>
            <sz val="9"/>
            <color indexed="81"/>
            <rFont val="ＭＳ Ｐゴシック"/>
            <family val="3"/>
            <charset val="128"/>
          </rPr>
          <t>島根県が発注した工事のみ記入が必要</t>
        </r>
        <r>
          <rPr>
            <sz val="9"/>
            <color indexed="81"/>
            <rFont val="ＭＳ Ｐゴシック"/>
            <family val="3"/>
            <charset val="128"/>
          </rPr>
          <t xml:space="preserve">
</t>
        </r>
      </text>
    </comment>
    <comment ref="B34" authorId="2" shapeId="0" xr:uid="{72DAF315-F82A-4437-A4BF-171FACB74147}">
      <text>
        <r>
          <rPr>
            <b/>
            <sz val="9"/>
            <color indexed="81"/>
            <rFont val="MS P ゴシック"/>
            <family val="3"/>
            <charset val="128"/>
          </rPr>
          <t>必ず記載してください。
※記載がない場合は評価なしとなります。</t>
        </r>
        <r>
          <rPr>
            <sz val="9"/>
            <color indexed="81"/>
            <rFont val="MS P ゴシック"/>
            <family val="3"/>
            <charset val="128"/>
          </rPr>
          <t xml:space="preserve">
</t>
        </r>
      </text>
    </comment>
    <comment ref="Q111" authorId="0" shapeId="0" xr:uid="{00000000-0006-0000-1E00-00000E000000}">
      <text>
        <r>
          <rPr>
            <b/>
            <sz val="9"/>
            <color indexed="81"/>
            <rFont val="ＭＳ Ｐゴシック"/>
            <family val="3"/>
            <charset val="128"/>
          </rPr>
          <t>地域密着型表示箇所</t>
        </r>
        <r>
          <rPr>
            <sz val="9"/>
            <color indexed="81"/>
            <rFont val="ＭＳ Ｐゴシック"/>
            <family val="3"/>
            <charset val="128"/>
          </rPr>
          <t xml:space="preserve">
</t>
        </r>
      </text>
    </comment>
    <comment ref="F133" authorId="1" shapeId="0" xr:uid="{00000000-0006-0000-1E00-00000F000000}">
      <text>
        <r>
          <rPr>
            <b/>
            <sz val="9"/>
            <color indexed="81"/>
            <rFont val="MS P ゴシック"/>
            <family val="3"/>
            <charset val="128"/>
          </rPr>
          <t>プルダウンで選んでください</t>
        </r>
      </text>
    </comment>
    <comment ref="M133" authorId="1" shapeId="0" xr:uid="{00000000-0006-0000-1E00-000010000000}">
      <text>
        <r>
          <rPr>
            <b/>
            <sz val="9"/>
            <color indexed="81"/>
            <rFont val="MS P ゴシック"/>
            <family val="3"/>
            <charset val="128"/>
          </rPr>
          <t>プルダウンで選んでください</t>
        </r>
      </text>
    </comment>
    <comment ref="F134" authorId="1" shapeId="0" xr:uid="{00000000-0006-0000-1E00-000011000000}">
      <text>
        <r>
          <rPr>
            <b/>
            <sz val="9"/>
            <color indexed="81"/>
            <rFont val="MS P ゴシック"/>
            <family val="3"/>
            <charset val="128"/>
          </rPr>
          <t>プルダウンで選んでください</t>
        </r>
      </text>
    </comment>
    <comment ref="M134" authorId="1" shapeId="0" xr:uid="{00000000-0006-0000-1E00-000012000000}">
      <text>
        <r>
          <rPr>
            <b/>
            <sz val="9"/>
            <color indexed="81"/>
            <rFont val="MS P ゴシック"/>
            <family val="3"/>
            <charset val="128"/>
          </rPr>
          <t>プルダウンで選んでください</t>
        </r>
      </text>
    </comment>
    <comment ref="F135" authorId="1" shapeId="0" xr:uid="{00000000-0006-0000-1E00-000013000000}">
      <text>
        <r>
          <rPr>
            <b/>
            <sz val="9"/>
            <color indexed="81"/>
            <rFont val="MS P ゴシック"/>
            <family val="3"/>
            <charset val="128"/>
          </rPr>
          <t>プルダウンで選んでください</t>
        </r>
      </text>
    </comment>
    <comment ref="M135" authorId="1" shapeId="0" xr:uid="{00000000-0006-0000-1E00-000014000000}">
      <text>
        <r>
          <rPr>
            <b/>
            <sz val="9"/>
            <color indexed="81"/>
            <rFont val="MS P ゴシック"/>
            <family val="3"/>
            <charset val="128"/>
          </rPr>
          <t>プルダウンで選んでください</t>
        </r>
      </text>
    </comment>
    <comment ref="F136" authorId="1" shapeId="0" xr:uid="{00000000-0006-0000-1E00-000015000000}">
      <text>
        <r>
          <rPr>
            <b/>
            <sz val="9"/>
            <color indexed="81"/>
            <rFont val="MS P ゴシック"/>
            <family val="3"/>
            <charset val="128"/>
          </rPr>
          <t>プルダウンで選んでください</t>
        </r>
      </text>
    </comment>
    <comment ref="M136" authorId="1" shapeId="0" xr:uid="{00000000-0006-0000-1E00-000016000000}">
      <text>
        <r>
          <rPr>
            <b/>
            <sz val="9"/>
            <color indexed="81"/>
            <rFont val="MS P ゴシック"/>
            <family val="3"/>
            <charset val="128"/>
          </rPr>
          <t>プルダウンで選んでください</t>
        </r>
      </text>
    </comment>
    <comment ref="F137" authorId="0" shapeId="0" xr:uid="{00000000-0006-0000-1E00-000017000000}">
      <text>
        <r>
          <rPr>
            <b/>
            <sz val="9"/>
            <color indexed="81"/>
            <rFont val="ＭＳ Ｐゴシック"/>
            <family val="3"/>
            <charset val="128"/>
          </rPr>
          <t>従事時の役職を選択</t>
        </r>
      </text>
    </comment>
    <comment ref="M137" authorId="0" shapeId="0" xr:uid="{00000000-0006-0000-1E00-000018000000}">
      <text>
        <r>
          <rPr>
            <b/>
            <sz val="9"/>
            <color indexed="81"/>
            <rFont val="ＭＳ Ｐゴシック"/>
            <family val="3"/>
            <charset val="128"/>
          </rPr>
          <t>従事時の役職を選択</t>
        </r>
      </text>
    </comment>
    <comment ref="F142" authorId="0" shapeId="0" xr:uid="{00000000-0006-0000-1E00-000019000000}">
      <text>
        <r>
          <rPr>
            <b/>
            <sz val="9"/>
            <color indexed="81"/>
            <rFont val="ＭＳ Ｐゴシック"/>
            <family val="3"/>
            <charset val="128"/>
          </rPr>
          <t>島根県が発注した工事のみ記入が必要</t>
        </r>
        <r>
          <rPr>
            <sz val="9"/>
            <color indexed="81"/>
            <rFont val="ＭＳ Ｐゴシック"/>
            <family val="3"/>
            <charset val="128"/>
          </rPr>
          <t xml:space="preserve">
</t>
        </r>
      </text>
    </comment>
    <comment ref="M142" authorId="0" shapeId="0" xr:uid="{00000000-0006-0000-1E00-00001A000000}">
      <text>
        <r>
          <rPr>
            <b/>
            <sz val="9"/>
            <color indexed="81"/>
            <rFont val="ＭＳ Ｐゴシック"/>
            <family val="3"/>
            <charset val="128"/>
          </rPr>
          <t>島根県が発注した工事のみ記入が必要</t>
        </r>
        <r>
          <rPr>
            <sz val="9"/>
            <color indexed="81"/>
            <rFont val="ＭＳ Ｐゴシック"/>
            <family val="3"/>
            <charset val="128"/>
          </rPr>
          <t xml:space="preserve">
</t>
        </r>
      </text>
    </comment>
    <comment ref="B143" authorId="2" shapeId="0" xr:uid="{D640BBA6-7E44-4732-9E7F-9A22E685432C}">
      <text>
        <r>
          <rPr>
            <b/>
            <sz val="9"/>
            <color indexed="81"/>
            <rFont val="MS P ゴシック"/>
            <family val="3"/>
            <charset val="128"/>
          </rPr>
          <t>必ず記載してください。
※記載がない場合は評価なしとなります。</t>
        </r>
        <r>
          <rPr>
            <sz val="9"/>
            <color indexed="81"/>
            <rFont val="MS P ゴシック"/>
            <family val="3"/>
            <charset val="128"/>
          </rPr>
          <t xml:space="preserve">
</t>
        </r>
      </text>
    </comment>
    <comment ref="Q157" authorId="0" shapeId="0" xr:uid="{00000000-0006-0000-1E00-00001B000000}">
      <text>
        <r>
          <rPr>
            <b/>
            <sz val="9"/>
            <color indexed="81"/>
            <rFont val="ＭＳ Ｐゴシック"/>
            <family val="3"/>
            <charset val="128"/>
          </rPr>
          <t>地域密着型表示箇所</t>
        </r>
        <r>
          <rPr>
            <sz val="9"/>
            <color indexed="81"/>
            <rFont val="ＭＳ Ｐゴシック"/>
            <family val="3"/>
            <charset val="128"/>
          </rPr>
          <t xml:space="preserve">
</t>
        </r>
      </text>
    </comment>
    <comment ref="F179" authorId="1" shapeId="0" xr:uid="{00000000-0006-0000-1E00-00001C000000}">
      <text>
        <r>
          <rPr>
            <b/>
            <sz val="9"/>
            <color indexed="81"/>
            <rFont val="MS P ゴシック"/>
            <family val="3"/>
            <charset val="128"/>
          </rPr>
          <t>プルダウンで選んでください</t>
        </r>
      </text>
    </comment>
    <comment ref="M179" authorId="1" shapeId="0" xr:uid="{00000000-0006-0000-1E00-00001D000000}">
      <text>
        <r>
          <rPr>
            <b/>
            <sz val="9"/>
            <color indexed="81"/>
            <rFont val="MS P ゴシック"/>
            <family val="3"/>
            <charset val="128"/>
          </rPr>
          <t>プルダウンで選んでください</t>
        </r>
      </text>
    </comment>
    <comment ref="F180" authorId="1" shapeId="0" xr:uid="{00000000-0006-0000-1E00-00001E000000}">
      <text>
        <r>
          <rPr>
            <b/>
            <sz val="9"/>
            <color indexed="81"/>
            <rFont val="MS P ゴシック"/>
            <family val="3"/>
            <charset val="128"/>
          </rPr>
          <t>プルダウンで選んでください</t>
        </r>
      </text>
    </comment>
    <comment ref="M180" authorId="1" shapeId="0" xr:uid="{00000000-0006-0000-1E00-00001F000000}">
      <text>
        <r>
          <rPr>
            <b/>
            <sz val="9"/>
            <color indexed="81"/>
            <rFont val="MS P ゴシック"/>
            <family val="3"/>
            <charset val="128"/>
          </rPr>
          <t>プルダウンで選んでください</t>
        </r>
      </text>
    </comment>
    <comment ref="F181" authorId="1" shapeId="0" xr:uid="{00000000-0006-0000-1E00-000020000000}">
      <text>
        <r>
          <rPr>
            <b/>
            <sz val="9"/>
            <color indexed="81"/>
            <rFont val="MS P ゴシック"/>
            <family val="3"/>
            <charset val="128"/>
          </rPr>
          <t>プルダウンで選んでください</t>
        </r>
      </text>
    </comment>
    <comment ref="M181" authorId="1" shapeId="0" xr:uid="{00000000-0006-0000-1E00-000021000000}">
      <text>
        <r>
          <rPr>
            <b/>
            <sz val="9"/>
            <color indexed="81"/>
            <rFont val="MS P ゴシック"/>
            <family val="3"/>
            <charset val="128"/>
          </rPr>
          <t>プルダウンで選んでください</t>
        </r>
      </text>
    </comment>
    <comment ref="F182" authorId="1" shapeId="0" xr:uid="{00000000-0006-0000-1E00-000022000000}">
      <text>
        <r>
          <rPr>
            <b/>
            <sz val="9"/>
            <color indexed="81"/>
            <rFont val="MS P ゴシック"/>
            <family val="3"/>
            <charset val="128"/>
          </rPr>
          <t>プルダウンで選んでください</t>
        </r>
      </text>
    </comment>
    <comment ref="M182" authorId="1" shapeId="0" xr:uid="{00000000-0006-0000-1E00-000023000000}">
      <text>
        <r>
          <rPr>
            <b/>
            <sz val="9"/>
            <color indexed="81"/>
            <rFont val="MS P ゴシック"/>
            <family val="3"/>
            <charset val="128"/>
          </rPr>
          <t>プルダウンで選んでください</t>
        </r>
      </text>
    </comment>
    <comment ref="F183" authorId="0" shapeId="0" xr:uid="{00000000-0006-0000-1E00-000024000000}">
      <text>
        <r>
          <rPr>
            <b/>
            <sz val="9"/>
            <color indexed="81"/>
            <rFont val="ＭＳ Ｐゴシック"/>
            <family val="3"/>
            <charset val="128"/>
          </rPr>
          <t>従事時の役職を選択</t>
        </r>
      </text>
    </comment>
    <comment ref="M183" authorId="0" shapeId="0" xr:uid="{00000000-0006-0000-1E00-000025000000}">
      <text>
        <r>
          <rPr>
            <b/>
            <sz val="9"/>
            <color indexed="81"/>
            <rFont val="ＭＳ Ｐゴシック"/>
            <family val="3"/>
            <charset val="128"/>
          </rPr>
          <t>従事時の役職を選択</t>
        </r>
      </text>
    </comment>
    <comment ref="F188" authorId="0" shapeId="0" xr:uid="{00000000-0006-0000-1E00-000026000000}">
      <text>
        <r>
          <rPr>
            <b/>
            <sz val="9"/>
            <color indexed="81"/>
            <rFont val="ＭＳ Ｐゴシック"/>
            <family val="3"/>
            <charset val="128"/>
          </rPr>
          <t>島根県が発注した工事のみ記入が必要</t>
        </r>
        <r>
          <rPr>
            <sz val="9"/>
            <color indexed="81"/>
            <rFont val="ＭＳ Ｐゴシック"/>
            <family val="3"/>
            <charset val="128"/>
          </rPr>
          <t xml:space="preserve">
</t>
        </r>
      </text>
    </comment>
    <comment ref="M188" authorId="0" shapeId="0" xr:uid="{00000000-0006-0000-1E00-000027000000}">
      <text>
        <r>
          <rPr>
            <b/>
            <sz val="9"/>
            <color indexed="81"/>
            <rFont val="ＭＳ Ｐゴシック"/>
            <family val="3"/>
            <charset val="128"/>
          </rPr>
          <t>島根県が発注した工事のみ記入が必要</t>
        </r>
        <r>
          <rPr>
            <sz val="9"/>
            <color indexed="81"/>
            <rFont val="ＭＳ Ｐゴシック"/>
            <family val="3"/>
            <charset val="128"/>
          </rPr>
          <t xml:space="preserve">
</t>
        </r>
      </text>
    </comment>
    <comment ref="B189" authorId="2" shapeId="0" xr:uid="{99559D81-635A-4C57-821B-473E0264B71F}">
      <text>
        <r>
          <rPr>
            <b/>
            <sz val="9"/>
            <color indexed="81"/>
            <rFont val="MS P ゴシック"/>
            <family val="3"/>
            <charset val="128"/>
          </rPr>
          <t>必ず記載してください。
※記載がない場合は評価なしとなります。</t>
        </r>
        <r>
          <rPr>
            <sz val="9"/>
            <color indexed="81"/>
            <rFont val="MS P ゴシック"/>
            <family val="3"/>
            <charset val="128"/>
          </rPr>
          <t xml:space="preserve">
</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福島　琢二</author>
    <author>310361</author>
  </authors>
  <commentList>
    <comment ref="O1" authorId="0" shapeId="0" xr:uid="{00000000-0006-0000-1F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K12" authorId="1" shapeId="0" xr:uid="{00000000-0006-0000-1F00-000002000000}">
      <text>
        <r>
          <rPr>
            <b/>
            <sz val="9"/>
            <color indexed="81"/>
            <rFont val="ＭＳ Ｐゴシック"/>
            <family val="3"/>
            <charset val="128"/>
          </rPr>
          <t>評価対象地域内であることが分かるよう記載
(例)○○市△△町</t>
        </r>
      </text>
    </comment>
    <comment ref="K14" authorId="1" shapeId="0" xr:uid="{00000000-0006-0000-1F00-000004000000}">
      <text>
        <r>
          <rPr>
            <b/>
            <sz val="9"/>
            <color indexed="81"/>
            <rFont val="ＭＳ Ｐゴシック"/>
            <family val="3"/>
            <charset val="128"/>
          </rPr>
          <t>評価対象地域内であることが分かるよう記載
(例)○○市△△町</t>
        </r>
      </text>
    </comment>
    <comment ref="K16" authorId="1" shapeId="0" xr:uid="{E7095C9C-F943-4630-910A-E8DDF0723465}">
      <text>
        <r>
          <rPr>
            <b/>
            <sz val="9"/>
            <color indexed="81"/>
            <rFont val="ＭＳ Ｐゴシック"/>
            <family val="3"/>
            <charset val="128"/>
          </rPr>
          <t>評価対象地域内であることが分かるよう記載
(例)○○市△△町</t>
        </r>
      </text>
    </comment>
    <comment ref="I26" authorId="1" shapeId="0" xr:uid="{00000000-0006-0000-1F00-000005000000}">
      <text>
        <r>
          <rPr>
            <b/>
            <sz val="9"/>
            <color indexed="81"/>
            <rFont val="ＭＳ Ｐゴシック"/>
            <family val="3"/>
            <charset val="128"/>
          </rPr>
          <t>評価対象地域内であることが分かるよう記載
(例)○○市△△町</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E13" authorId="0" shapeId="0" xr:uid="{00000000-0006-0000-2200-000001000000}">
      <text>
        <r>
          <rPr>
            <b/>
            <sz val="9"/>
            <color indexed="81"/>
            <rFont val="ＭＳ Ｐゴシック"/>
            <family val="3"/>
            <charset val="128"/>
          </rPr>
          <t>「有」、「無」を選択</t>
        </r>
      </text>
    </comment>
    <comment ref="L13" authorId="0" shapeId="0" xr:uid="{00000000-0006-0000-2200-000002000000}">
      <text>
        <r>
          <rPr>
            <b/>
            <sz val="9"/>
            <color indexed="81"/>
            <rFont val="ＭＳ Ｐゴシック"/>
            <family val="3"/>
            <charset val="128"/>
          </rPr>
          <t>「有」、「無」を選択</t>
        </r>
      </text>
    </comment>
    <comment ref="N15" authorId="0" shapeId="0" xr:uid="{00000000-0006-0000-2200-000003000000}">
      <text>
        <r>
          <rPr>
            <b/>
            <sz val="9"/>
            <color indexed="81"/>
            <rFont val="ＭＳ Ｐゴシック"/>
            <family val="3"/>
            <charset val="128"/>
          </rPr>
          <t>認定期間を記入
（例）令和○年○月○日</t>
        </r>
      </text>
    </comment>
    <comment ref="E17" authorId="0" shapeId="0" xr:uid="{00000000-0006-0000-2200-000004000000}">
      <text>
        <r>
          <rPr>
            <b/>
            <sz val="9"/>
            <color indexed="81"/>
            <rFont val="ＭＳ Ｐゴシック"/>
            <family val="3"/>
            <charset val="128"/>
          </rPr>
          <t>「有」、「無」を選択</t>
        </r>
      </text>
    </comment>
    <comment ref="L17" authorId="0" shapeId="0" xr:uid="{00000000-0006-0000-2200-000005000000}">
      <text>
        <r>
          <rPr>
            <b/>
            <sz val="9"/>
            <color indexed="81"/>
            <rFont val="ＭＳ Ｐゴシック"/>
            <family val="3"/>
            <charset val="128"/>
          </rPr>
          <t>「有」、「無」を選択</t>
        </r>
      </text>
    </comment>
    <comment ref="N19" authorId="0" shapeId="0" xr:uid="{00000000-0006-0000-2200-000006000000}">
      <text>
        <r>
          <rPr>
            <b/>
            <sz val="9"/>
            <color indexed="81"/>
            <rFont val="ＭＳ Ｐゴシック"/>
            <family val="3"/>
            <charset val="128"/>
          </rPr>
          <t>認定期間を記入
（例）令和○年○月○日</t>
        </r>
      </text>
    </comment>
    <comment ref="E21" authorId="0" shapeId="0" xr:uid="{00000000-0006-0000-2200-000007000000}">
      <text>
        <r>
          <rPr>
            <b/>
            <sz val="9"/>
            <color indexed="81"/>
            <rFont val="ＭＳ Ｐゴシック"/>
            <family val="3"/>
            <charset val="128"/>
          </rPr>
          <t>「有」、「無」を選択</t>
        </r>
      </text>
    </comment>
    <comment ref="L21" authorId="0" shapeId="0" xr:uid="{00000000-0006-0000-2200-000008000000}">
      <text>
        <r>
          <rPr>
            <b/>
            <sz val="9"/>
            <color indexed="81"/>
            <rFont val="ＭＳ Ｐゴシック"/>
            <family val="3"/>
            <charset val="128"/>
          </rPr>
          <t>「有」、「無」を選択</t>
        </r>
      </text>
    </comment>
    <comment ref="N23" authorId="0" shapeId="0" xr:uid="{00000000-0006-0000-2200-000009000000}">
      <text>
        <r>
          <rPr>
            <b/>
            <sz val="9"/>
            <color indexed="81"/>
            <rFont val="ＭＳ Ｐゴシック"/>
            <family val="3"/>
            <charset val="128"/>
          </rPr>
          <t>認定期間を記入
（例）令和○年○月○日</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310361</author>
  </authors>
  <commentList>
    <comment ref="E10" authorId="0" shapeId="0" xr:uid="{00000000-0006-0000-2A00-000001000000}">
      <text>
        <r>
          <rPr>
            <b/>
            <sz val="9"/>
            <color indexed="81"/>
            <rFont val="ＭＳ Ｐゴシック"/>
            <family val="3"/>
            <charset val="128"/>
          </rPr>
          <t>「有」、「無」を選択</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H14" authorId="0" shapeId="0" xr:uid="{00000000-0006-0000-2600-000001000000}">
      <text>
        <r>
          <rPr>
            <b/>
            <sz val="9"/>
            <color indexed="81"/>
            <rFont val="ＭＳ Ｐゴシック"/>
            <family val="3"/>
            <charset val="128"/>
          </rPr>
          <t>新規雇用した若手技術者・若手従業員の氏名を入力</t>
        </r>
      </text>
    </comment>
    <comment ref="M14" authorId="0" shapeId="0" xr:uid="{00000000-0006-0000-2600-000002000000}">
      <text>
        <r>
          <rPr>
            <b/>
            <sz val="9"/>
            <color indexed="81"/>
            <rFont val="ＭＳ Ｐゴシック"/>
            <family val="3"/>
            <charset val="128"/>
          </rPr>
          <t>新規雇用した若手技術者・若手従業員の氏名を入力</t>
        </r>
      </text>
    </comment>
    <comment ref="H15" authorId="0" shapeId="0" xr:uid="{00000000-0006-0000-2600-000003000000}">
      <text>
        <r>
          <rPr>
            <b/>
            <sz val="9"/>
            <color indexed="81"/>
            <rFont val="ＭＳ Ｐゴシック"/>
            <family val="3"/>
            <charset val="128"/>
          </rPr>
          <t>生年月日を記入
（例）平成○年○月○日</t>
        </r>
      </text>
    </comment>
    <comment ref="M15" authorId="0" shapeId="0" xr:uid="{00000000-0006-0000-2600-000004000000}">
      <text>
        <r>
          <rPr>
            <b/>
            <sz val="9"/>
            <color indexed="81"/>
            <rFont val="ＭＳ Ｐゴシック"/>
            <family val="3"/>
            <charset val="128"/>
          </rPr>
          <t>生年月日を記入
（例）平成○年○月○日</t>
        </r>
      </text>
    </comment>
    <comment ref="H16" authorId="0" shapeId="0" xr:uid="{00000000-0006-0000-2600-000005000000}">
      <text>
        <r>
          <rPr>
            <b/>
            <sz val="9"/>
            <color indexed="81"/>
            <rFont val="ＭＳ Ｐゴシック"/>
            <family val="3"/>
            <charset val="128"/>
          </rPr>
          <t>新規雇用年月日を記入</t>
        </r>
      </text>
    </comment>
    <comment ref="M16" authorId="0" shapeId="0" xr:uid="{00000000-0006-0000-2600-000006000000}">
      <text>
        <r>
          <rPr>
            <b/>
            <sz val="9"/>
            <color indexed="81"/>
            <rFont val="ＭＳ Ｐゴシック"/>
            <family val="3"/>
            <charset val="128"/>
          </rPr>
          <t>新規雇用年月日を記入</t>
        </r>
      </text>
    </comment>
    <comment ref="H18" authorId="0" shapeId="0" xr:uid="{00000000-0006-0000-2600-000007000000}">
      <text>
        <r>
          <rPr>
            <b/>
            <sz val="9"/>
            <color indexed="81"/>
            <rFont val="ＭＳ Ｐゴシック"/>
            <family val="3"/>
            <charset val="128"/>
          </rPr>
          <t>「有」、「無」を選択</t>
        </r>
      </text>
    </comment>
    <comment ref="M18" authorId="0" shapeId="0" xr:uid="{00000000-0006-0000-2600-000008000000}">
      <text>
        <r>
          <rPr>
            <b/>
            <sz val="9"/>
            <color indexed="81"/>
            <rFont val="ＭＳ Ｐゴシック"/>
            <family val="3"/>
            <charset val="128"/>
          </rPr>
          <t>「有」、「無」を選択</t>
        </r>
      </text>
    </comment>
    <comment ref="H30" authorId="0" shapeId="0" xr:uid="{00000000-0006-0000-2600-000009000000}">
      <text>
        <r>
          <rPr>
            <b/>
            <sz val="9"/>
            <color indexed="81"/>
            <rFont val="ＭＳ Ｐゴシック"/>
            <family val="3"/>
            <charset val="128"/>
          </rPr>
          <t>「有」、「無」を選択</t>
        </r>
      </text>
    </comment>
    <comment ref="M30" authorId="0" shapeId="0" xr:uid="{00000000-0006-0000-2600-00000A000000}">
      <text>
        <r>
          <rPr>
            <b/>
            <sz val="9"/>
            <color indexed="81"/>
            <rFont val="ＭＳ Ｐゴシック"/>
            <family val="3"/>
            <charset val="128"/>
          </rPr>
          <t>「有」、「無」を選択</t>
        </r>
      </text>
    </comment>
    <comment ref="H32" authorId="0" shapeId="0" xr:uid="{00000000-0006-0000-2600-00000B000000}">
      <text>
        <r>
          <rPr>
            <b/>
            <sz val="9"/>
            <color indexed="81"/>
            <rFont val="ＭＳ Ｐゴシック"/>
            <family val="3"/>
            <charset val="128"/>
          </rPr>
          <t>「有」、「無」を選択</t>
        </r>
      </text>
    </comment>
    <comment ref="M32" authorId="0" shapeId="0" xr:uid="{00000000-0006-0000-2600-00000C000000}">
      <text>
        <r>
          <rPr>
            <b/>
            <sz val="9"/>
            <color indexed="81"/>
            <rFont val="ＭＳ Ｐゴシック"/>
            <family val="3"/>
            <charset val="128"/>
          </rPr>
          <t>「有」、「無」を選択</t>
        </r>
      </text>
    </comment>
    <comment ref="H37" authorId="0" shapeId="0" xr:uid="{00000000-0006-0000-2600-00000D000000}">
      <text>
        <r>
          <rPr>
            <b/>
            <sz val="9"/>
            <color indexed="81"/>
            <rFont val="ＭＳ Ｐゴシック"/>
            <family val="3"/>
            <charset val="128"/>
          </rPr>
          <t>新規雇用した若手技術者・若手従業員の氏名を入力</t>
        </r>
      </text>
    </comment>
    <comment ref="M37" authorId="0" shapeId="0" xr:uid="{00000000-0006-0000-2600-00000E000000}">
      <text>
        <r>
          <rPr>
            <b/>
            <sz val="9"/>
            <color indexed="81"/>
            <rFont val="ＭＳ Ｐゴシック"/>
            <family val="3"/>
            <charset val="128"/>
          </rPr>
          <t>新規雇用した若手技術者・若手従業員の氏名を入力</t>
        </r>
      </text>
    </comment>
    <comment ref="H38" authorId="0" shapeId="0" xr:uid="{00000000-0006-0000-2600-00000F000000}">
      <text>
        <r>
          <rPr>
            <b/>
            <sz val="9"/>
            <color indexed="81"/>
            <rFont val="ＭＳ Ｐゴシック"/>
            <family val="3"/>
            <charset val="128"/>
          </rPr>
          <t>生年月日を記入
（例）平成○年○月○日</t>
        </r>
      </text>
    </comment>
    <comment ref="M38" authorId="0" shapeId="0" xr:uid="{00000000-0006-0000-2600-000010000000}">
      <text>
        <r>
          <rPr>
            <b/>
            <sz val="9"/>
            <color indexed="81"/>
            <rFont val="ＭＳ Ｐゴシック"/>
            <family val="3"/>
            <charset val="128"/>
          </rPr>
          <t>生年月日を記入
（例）平成○年○月○日</t>
        </r>
      </text>
    </comment>
    <comment ref="H39" authorId="0" shapeId="0" xr:uid="{00000000-0006-0000-2600-000011000000}">
      <text>
        <r>
          <rPr>
            <b/>
            <sz val="9"/>
            <color indexed="81"/>
            <rFont val="ＭＳ Ｐゴシック"/>
            <family val="3"/>
            <charset val="128"/>
          </rPr>
          <t>新規雇用年月日を記入</t>
        </r>
      </text>
    </comment>
    <comment ref="M39" authorId="0" shapeId="0" xr:uid="{00000000-0006-0000-2600-000012000000}">
      <text>
        <r>
          <rPr>
            <b/>
            <sz val="9"/>
            <color indexed="81"/>
            <rFont val="ＭＳ Ｐゴシック"/>
            <family val="3"/>
            <charset val="128"/>
          </rPr>
          <t>新規雇用年月日を記入</t>
        </r>
      </text>
    </comment>
    <comment ref="H41" authorId="0" shapeId="0" xr:uid="{00000000-0006-0000-2600-000013000000}">
      <text>
        <r>
          <rPr>
            <b/>
            <sz val="9"/>
            <color indexed="81"/>
            <rFont val="ＭＳ Ｐゴシック"/>
            <family val="3"/>
            <charset val="128"/>
          </rPr>
          <t>「有」、「無」を選択</t>
        </r>
      </text>
    </comment>
    <comment ref="M41" authorId="0" shapeId="0" xr:uid="{00000000-0006-0000-2600-000014000000}">
      <text>
        <r>
          <rPr>
            <b/>
            <sz val="9"/>
            <color indexed="81"/>
            <rFont val="ＭＳ Ｐゴシック"/>
            <family val="3"/>
            <charset val="128"/>
          </rPr>
          <t>「有」、「無」を選択</t>
        </r>
      </text>
    </comment>
    <comment ref="H53" authorId="0" shapeId="0" xr:uid="{00000000-0006-0000-2600-000015000000}">
      <text>
        <r>
          <rPr>
            <b/>
            <sz val="9"/>
            <color indexed="81"/>
            <rFont val="ＭＳ Ｐゴシック"/>
            <family val="3"/>
            <charset val="128"/>
          </rPr>
          <t>「有」、「無」を選択</t>
        </r>
      </text>
    </comment>
    <comment ref="M53" authorId="0" shapeId="0" xr:uid="{00000000-0006-0000-2600-000016000000}">
      <text>
        <r>
          <rPr>
            <b/>
            <sz val="9"/>
            <color indexed="81"/>
            <rFont val="ＭＳ Ｐゴシック"/>
            <family val="3"/>
            <charset val="128"/>
          </rPr>
          <t>「有」、「無」を選択</t>
        </r>
      </text>
    </comment>
    <comment ref="H55" authorId="0" shapeId="0" xr:uid="{00000000-0006-0000-2600-000017000000}">
      <text>
        <r>
          <rPr>
            <b/>
            <sz val="9"/>
            <color indexed="81"/>
            <rFont val="ＭＳ Ｐゴシック"/>
            <family val="3"/>
            <charset val="128"/>
          </rPr>
          <t>「有」、「無」を選択</t>
        </r>
      </text>
    </comment>
    <comment ref="M55" authorId="0" shapeId="0" xr:uid="{00000000-0006-0000-2600-000018000000}">
      <text>
        <r>
          <rPr>
            <b/>
            <sz val="9"/>
            <color indexed="81"/>
            <rFont val="ＭＳ Ｐゴシック"/>
            <family val="3"/>
            <charset val="128"/>
          </rPr>
          <t>「有」、「無」を選択</t>
        </r>
      </text>
    </comment>
    <comment ref="H60" authorId="0" shapeId="0" xr:uid="{00000000-0006-0000-2600-000019000000}">
      <text>
        <r>
          <rPr>
            <b/>
            <sz val="9"/>
            <color indexed="81"/>
            <rFont val="ＭＳ Ｐゴシック"/>
            <family val="3"/>
            <charset val="128"/>
          </rPr>
          <t>新規雇用した若手技術者・若手従業員の氏名を入力</t>
        </r>
      </text>
    </comment>
    <comment ref="M60" authorId="0" shapeId="0" xr:uid="{00000000-0006-0000-2600-00001A000000}">
      <text>
        <r>
          <rPr>
            <b/>
            <sz val="9"/>
            <color indexed="81"/>
            <rFont val="ＭＳ Ｐゴシック"/>
            <family val="3"/>
            <charset val="128"/>
          </rPr>
          <t>新規雇用した若手技術者・若手従業員の氏名を入力</t>
        </r>
      </text>
    </comment>
    <comment ref="H61" authorId="0" shapeId="0" xr:uid="{00000000-0006-0000-2600-00001B000000}">
      <text>
        <r>
          <rPr>
            <b/>
            <sz val="9"/>
            <color indexed="81"/>
            <rFont val="ＭＳ Ｐゴシック"/>
            <family val="3"/>
            <charset val="128"/>
          </rPr>
          <t>生年月日を記入
（例）平成○年○月○日</t>
        </r>
      </text>
    </comment>
    <comment ref="M61" authorId="0" shapeId="0" xr:uid="{00000000-0006-0000-2600-00001C000000}">
      <text>
        <r>
          <rPr>
            <b/>
            <sz val="9"/>
            <color indexed="81"/>
            <rFont val="ＭＳ Ｐゴシック"/>
            <family val="3"/>
            <charset val="128"/>
          </rPr>
          <t>生年月日を記入
（例）平成○年○月○日</t>
        </r>
      </text>
    </comment>
    <comment ref="H62" authorId="0" shapeId="0" xr:uid="{00000000-0006-0000-2600-00001D000000}">
      <text>
        <r>
          <rPr>
            <b/>
            <sz val="9"/>
            <color indexed="81"/>
            <rFont val="ＭＳ Ｐゴシック"/>
            <family val="3"/>
            <charset val="128"/>
          </rPr>
          <t>新規雇用年月日を記入</t>
        </r>
      </text>
    </comment>
    <comment ref="M62" authorId="0" shapeId="0" xr:uid="{00000000-0006-0000-2600-00001E000000}">
      <text>
        <r>
          <rPr>
            <b/>
            <sz val="9"/>
            <color indexed="81"/>
            <rFont val="ＭＳ Ｐゴシック"/>
            <family val="3"/>
            <charset val="128"/>
          </rPr>
          <t>新規雇用年月日を記入</t>
        </r>
      </text>
    </comment>
    <comment ref="H64" authorId="0" shapeId="0" xr:uid="{00000000-0006-0000-2600-00001F000000}">
      <text>
        <r>
          <rPr>
            <b/>
            <sz val="9"/>
            <color indexed="81"/>
            <rFont val="ＭＳ Ｐゴシック"/>
            <family val="3"/>
            <charset val="128"/>
          </rPr>
          <t>「有」、「無」を選択</t>
        </r>
      </text>
    </comment>
    <comment ref="M64" authorId="0" shapeId="0" xr:uid="{00000000-0006-0000-2600-000020000000}">
      <text>
        <r>
          <rPr>
            <b/>
            <sz val="9"/>
            <color indexed="81"/>
            <rFont val="ＭＳ Ｐゴシック"/>
            <family val="3"/>
            <charset val="128"/>
          </rPr>
          <t>「有」、「無」を選択</t>
        </r>
      </text>
    </comment>
    <comment ref="H76" authorId="0" shapeId="0" xr:uid="{00000000-0006-0000-2600-000021000000}">
      <text>
        <r>
          <rPr>
            <b/>
            <sz val="9"/>
            <color indexed="81"/>
            <rFont val="ＭＳ Ｐゴシック"/>
            <family val="3"/>
            <charset val="128"/>
          </rPr>
          <t>「有」、「無」を選択</t>
        </r>
      </text>
    </comment>
    <comment ref="M76" authorId="0" shapeId="0" xr:uid="{00000000-0006-0000-2600-000022000000}">
      <text>
        <r>
          <rPr>
            <b/>
            <sz val="9"/>
            <color indexed="81"/>
            <rFont val="ＭＳ Ｐゴシック"/>
            <family val="3"/>
            <charset val="128"/>
          </rPr>
          <t>「有」、「無」を選択</t>
        </r>
      </text>
    </comment>
    <comment ref="H78" authorId="0" shapeId="0" xr:uid="{00000000-0006-0000-2600-000023000000}">
      <text>
        <r>
          <rPr>
            <b/>
            <sz val="9"/>
            <color indexed="81"/>
            <rFont val="ＭＳ Ｐゴシック"/>
            <family val="3"/>
            <charset val="128"/>
          </rPr>
          <t>「有」、「無」を選択</t>
        </r>
      </text>
    </comment>
    <comment ref="M78" authorId="0" shapeId="0" xr:uid="{00000000-0006-0000-2600-000024000000}">
      <text>
        <r>
          <rPr>
            <b/>
            <sz val="9"/>
            <color indexed="81"/>
            <rFont val="ＭＳ Ｐゴシック"/>
            <family val="3"/>
            <charset val="128"/>
          </rPr>
          <t>「有」、「無」を選択</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310361</author>
  </authors>
  <commentList>
    <comment ref="L10" authorId="0" shapeId="0" xr:uid="{00000000-0006-0000-2700-000001000000}">
      <text>
        <r>
          <rPr>
            <b/>
            <sz val="9"/>
            <color indexed="81"/>
            <rFont val="ＭＳ Ｐゴシック"/>
            <family val="3"/>
            <charset val="128"/>
          </rPr>
          <t>「有」、「無」を選択</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310361</author>
  </authors>
  <commentList>
    <comment ref="E11" authorId="0" shapeId="0" xr:uid="{00000000-0006-0000-2900-000001000000}">
      <text>
        <r>
          <rPr>
            <b/>
            <sz val="9"/>
            <color indexed="81"/>
            <rFont val="ＭＳ Ｐゴシック"/>
            <family val="3"/>
            <charset val="128"/>
          </rPr>
          <t>「有」、「無」を選択</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内田　晋介</author>
  </authors>
  <commentList>
    <comment ref="L9" authorId="0" shapeId="0" xr:uid="{A800F890-8D07-4D67-B602-8ED617138B0C}">
      <text>
        <r>
          <rPr>
            <b/>
            <sz val="9"/>
            <color indexed="81"/>
            <rFont val="MS P ゴシック"/>
            <family val="3"/>
            <charset val="128"/>
          </rPr>
          <t>「有」「無」を選択してください。
「無」の場合、評価なしとなります。</t>
        </r>
      </text>
    </comment>
    <comment ref="O9" authorId="0" shapeId="0" xr:uid="{0A7A379D-5E19-49A0-BE35-B31DFFC597C5}">
      <text>
        <r>
          <rPr>
            <b/>
            <sz val="9"/>
            <color indexed="81"/>
            <rFont val="MS P ゴシック"/>
            <family val="3"/>
            <charset val="128"/>
          </rPr>
          <t>「有」「無」を選択してください。
「無」の場合、評価なしとなります。</t>
        </r>
      </text>
    </comment>
    <comment ref="R9" authorId="0" shapeId="0" xr:uid="{A88631A4-5886-4B34-AB8C-76EF6CB01BA2}">
      <text>
        <r>
          <rPr>
            <b/>
            <sz val="9"/>
            <color indexed="81"/>
            <rFont val="MS P ゴシック"/>
            <family val="3"/>
            <charset val="128"/>
          </rPr>
          <t>「有」「無」を選択してください。
「無」の場合、評価なしとなります。</t>
        </r>
      </text>
    </comment>
    <comment ref="I11" authorId="0" shapeId="0" xr:uid="{0A1E7FBD-19BC-43A8-BBBA-4045F8D6CAE4}">
      <text>
        <r>
          <rPr>
            <b/>
            <sz val="9"/>
            <color indexed="81"/>
            <rFont val="MS P ゴシック"/>
            <family val="3"/>
            <charset val="128"/>
          </rPr>
          <t>様式が変わりましたのでご注意ください。
有効期限（年月日）を記載してください。</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310361</author>
  </authors>
  <commentList>
    <comment ref="A16" authorId="0" shapeId="0" xr:uid="{00000000-0006-0000-2B00-000001000000}">
      <text>
        <r>
          <rPr>
            <b/>
            <sz val="9"/>
            <color indexed="81"/>
            <rFont val="ＭＳ Ｐゴシック"/>
            <family val="3"/>
            <charset val="128"/>
          </rPr>
          <t>「本店」、「支店」、「営業所」を選択</t>
        </r>
        <r>
          <rPr>
            <sz val="9"/>
            <color indexed="81"/>
            <rFont val="ＭＳ Ｐゴシック"/>
            <family val="3"/>
            <charset val="128"/>
          </rPr>
          <t xml:space="preserve">
</t>
        </r>
      </text>
    </comment>
  </commentList>
</comments>
</file>

<file path=xl/sharedStrings.xml><?xml version="1.0" encoding="utf-8"?>
<sst xmlns="http://schemas.openxmlformats.org/spreadsheetml/2006/main" count="4441" uniqueCount="1454">
  <si>
    <t>発注者</t>
  </si>
  <si>
    <t>１　工事名</t>
  </si>
  <si>
    <t>３　問い合わせ先</t>
  </si>
  <si>
    <t>技術提案</t>
  </si>
  <si>
    <t>技術提案の有無</t>
  </si>
  <si>
    <t>（会社記載欄：必須）</t>
  </si>
  <si>
    <t>（発注者記載欄）</t>
  </si>
  <si>
    <t>技術提案の記載方法等について</t>
  </si>
  <si>
    <t>①</t>
  </si>
  <si>
    <t>②</t>
  </si>
  <si>
    <t>③</t>
  </si>
  <si>
    <t>④</t>
  </si>
  <si>
    <t>⑤</t>
  </si>
  <si>
    <t>※備考</t>
  </si>
  <si>
    <t>技術提案が採用されなかった場合の標準案での施工の意志の有無</t>
  </si>
  <si>
    <t>※印の欄には記入しないでください。（発注者記入欄）</t>
  </si>
  <si>
    <t>※「○（評価する）」とした提案以外については、履行義務なしとする。「×」とした提案は実施を認めない。</t>
  </si>
  <si>
    <t>技術提案がある場合、以下に記載する（会社記載欄）</t>
  </si>
  <si>
    <t>各工事成績評定点</t>
  </si>
  <si>
    <t>工事成績評定点の平均</t>
  </si>
  <si>
    <t>（小数第２位を四捨五入）</t>
  </si>
  <si>
    <t>番号</t>
  </si>
  <si>
    <t>発注機関名</t>
  </si>
  <si>
    <t>工事種別</t>
  </si>
  <si>
    <t>工事名</t>
  </si>
  <si>
    <t>工事成績評定点</t>
  </si>
  <si>
    <t>企業の同種工事の施工実績</t>
  </si>
  <si>
    <t>工事名称等</t>
  </si>
  <si>
    <t>工　　事　　名</t>
  </si>
  <si>
    <t>（コリンズ登録番号）</t>
  </si>
  <si>
    <t>施工場所</t>
  </si>
  <si>
    <t>工　　　　期</t>
  </si>
  <si>
    <t>受注形態</t>
  </si>
  <si>
    <t>工事概要</t>
  </si>
  <si>
    <t>配置予定技術者の同種工事の施工経験</t>
  </si>
  <si>
    <t>配置予定技術者　氏名</t>
  </si>
  <si>
    <t>従事期間</t>
  </si>
  <si>
    <t>従事時の役職</t>
  </si>
  <si>
    <t>活動内容</t>
  </si>
  <si>
    <t>労働福祉関連の状況(ｂ 障がい者雇用の実態)</t>
  </si>
  <si>
    <t>ｂ 障がい者雇用の実態</t>
  </si>
  <si>
    <t>（a）</t>
  </si>
  <si>
    <t>常用雇用労働者数（短時間労働者数を除く）　　　　　　　　</t>
  </si>
  <si>
    <t>（b）</t>
  </si>
  <si>
    <t>短時間労働者数（週20時間以上30時間未満）　　　　　　</t>
  </si>
  <si>
    <t>（c）</t>
  </si>
  <si>
    <t>（下線部分は小数点以下切捨て）</t>
  </si>
  <si>
    <t>（d）</t>
  </si>
  <si>
    <t>除外率</t>
  </si>
  <si>
    <t>（e）</t>
  </si>
  <si>
    <t>常用雇用労働者のうち障がい者数（小数第１位まで）</t>
  </si>
  <si>
    <t>（ｆ）</t>
  </si>
  <si>
    <t>法定雇用義務数（小数点以下切捨て）</t>
  </si>
  <si>
    <t>○  個別の状況</t>
  </si>
  <si>
    <t>障がい等級等</t>
  </si>
  <si>
    <t>雇用形態</t>
  </si>
  <si>
    <t>ｃ 育児・介護休業に関する制度（下記①、②のいずれかの取組みがある場合）</t>
  </si>
  <si>
    <t>【①の場合】</t>
  </si>
  <si>
    <t>【②の場合】</t>
  </si>
  <si>
    <t>地理的条件</t>
  </si>
  <si>
    <t>種類</t>
  </si>
  <si>
    <t>住　所</t>
  </si>
  <si>
    <t>　様</t>
  </si>
  <si>
    <t>（発注者）</t>
  </si>
  <si>
    <t>下記工事について、技術提案に対する審査結果を別紙※のとおり通知します。</t>
  </si>
  <si>
    <t>記</t>
  </si>
  <si>
    <t>入札公告日</t>
  </si>
  <si>
    <t>特記事項（例）</t>
  </si>
  <si>
    <t>評価の種類</t>
  </si>
  <si>
    <t>表示記号等</t>
  </si>
  <si>
    <t>内容等</t>
  </si>
  <si>
    <t>評価する</t>
  </si>
  <si>
    <t>○</t>
  </si>
  <si>
    <t>・加点評価の対象とした事項。</t>
  </si>
  <si>
    <t>・履行義務あり</t>
  </si>
  <si>
    <t>評価しない</t>
  </si>
  <si>
    <t>△</t>
  </si>
  <si>
    <t>・加点評価の対象としなかった事項。</t>
  </si>
  <si>
    <t>・履行義務なし（注１、注２）</t>
  </si>
  <si>
    <t>不採用</t>
  </si>
  <si>
    <t>×</t>
  </si>
  <si>
    <t>（理由：別紙に記載する）</t>
  </si>
  <si>
    <t>・施工にあたっては、実施を認めない事項。</t>
  </si>
  <si>
    <t>　　　</t>
  </si>
  <si>
    <t>技術提案不採用理由説明要求書の提出期日</t>
  </si>
  <si>
    <t>持参または郵送（必着）</t>
  </si>
  <si>
    <t>※別紙資料として、技術提案の様式（評価結果付き）を添付する。</t>
  </si>
  <si>
    <t>（提案者）</t>
  </si>
  <si>
    <t>不採用理由の説明を求める技術提案項目及び要求の要旨</t>
  </si>
  <si>
    <t>技術提案項目</t>
  </si>
  <si>
    <t>説明を求める要旨</t>
  </si>
  <si>
    <t>不採用理由の説明要求に対する回答</t>
  </si>
  <si>
    <t>回答</t>
  </si>
  <si>
    <t>評価内容の説明要求に対する回答</t>
  </si>
  <si>
    <t>　　　　　　　　　　　　　　　　　　　　　　　　　</t>
  </si>
  <si>
    <t>質問事項</t>
  </si>
  <si>
    <t>要旨</t>
  </si>
  <si>
    <t>設計図書、技術資料作成に対する質問の回答書</t>
  </si>
  <si>
    <t>　　　　　　　　　　　　　　　　　　　</t>
  </si>
  <si>
    <t>改善を要請する技術提案項目及びその要旨</t>
  </si>
  <si>
    <t>改善を求める内容等</t>
  </si>
  <si>
    <t>改善する技術提案項目</t>
  </si>
  <si>
    <t>改善の有無</t>
  </si>
  <si>
    <t>（どちらかに○印）</t>
  </si>
  <si>
    <t>有　　　　　　　　無（改善前の技術提案での施工又は標準案での施工）</t>
  </si>
  <si>
    <t>改善技術提案の内容及び説明</t>
  </si>
  <si>
    <t>改善技術提案が採用されなかった場合の施工意志</t>
  </si>
  <si>
    <t>・　標準案での施工</t>
  </si>
  <si>
    <t>総   合   評   価   技   術   資   料</t>
    <phoneticPr fontId="2"/>
  </si>
  <si>
    <t>部署</t>
    <phoneticPr fontId="2"/>
  </si>
  <si>
    <t>担当者</t>
    <phoneticPr fontId="2"/>
  </si>
  <si>
    <t>電話番号</t>
    <phoneticPr fontId="2"/>
  </si>
  <si>
    <t>FAX番号</t>
    <phoneticPr fontId="2"/>
  </si>
  <si>
    <t>Ｅ－ｍａｉｌ</t>
    <phoneticPr fontId="2"/>
  </si>
  <si>
    <t>(1)</t>
    <phoneticPr fontId="2"/>
  </si>
  <si>
    <t>(2)</t>
    <phoneticPr fontId="2"/>
  </si>
  <si>
    <t>(3)</t>
    <phoneticPr fontId="2"/>
  </si>
  <si>
    <t>(3)</t>
  </si>
  <si>
    <t>(4)</t>
  </si>
  <si>
    <t>工　　　期</t>
    <phoneticPr fontId="2"/>
  </si>
  <si>
    <t>(4)</t>
    <phoneticPr fontId="2"/>
  </si>
  <si>
    <t>(5)</t>
    <phoneticPr fontId="2"/>
  </si>
  <si>
    <t>上記事項の外、入札説明書本文にある要件を必ず確認すること。</t>
    <rPh sb="0" eb="2">
      <t>ジョウキ</t>
    </rPh>
    <rPh sb="2" eb="4">
      <t>ジコウ</t>
    </rPh>
    <rPh sb="5" eb="6">
      <t>ホカ</t>
    </rPh>
    <rPh sb="7" eb="9">
      <t>ニュウサツ</t>
    </rPh>
    <rPh sb="9" eb="12">
      <t>セツメイショ</t>
    </rPh>
    <rPh sb="12" eb="14">
      <t>ホンブン</t>
    </rPh>
    <rPh sb="17" eb="19">
      <t>ヨウケン</t>
    </rPh>
    <rPh sb="20" eb="21">
      <t>カナラ</t>
    </rPh>
    <rPh sb="22" eb="24">
      <t>カクニン</t>
    </rPh>
    <phoneticPr fontId="2"/>
  </si>
  <si>
    <t>(7)</t>
    <phoneticPr fontId="2"/>
  </si>
  <si>
    <t>· </t>
    <phoneticPr fontId="2"/>
  </si>
  <si>
    <t>不採用とされた内容がある場合、不採用になった理由について説明を要求することができる。</t>
    <phoneticPr fontId="2"/>
  </si>
  <si>
    <t>通知する採否結果等は次のとおりとする。</t>
    <phoneticPr fontId="2"/>
  </si>
  <si>
    <t>·</t>
    <phoneticPr fontId="2"/>
  </si>
  <si>
    <t>落札者となった場合、履行義務のある事項等について、契約時に必ず確認を行うこと。</t>
    <phoneticPr fontId="2"/>
  </si>
  <si>
    <t>注１）</t>
    <phoneticPr fontId="2"/>
  </si>
  <si>
    <t>「履行義務なし」の提案であっても、仕様書等で規定される事項は実施しなければならない。</t>
    <phoneticPr fontId="2"/>
  </si>
  <si>
    <t>注２）</t>
  </si>
  <si>
    <t>様</t>
    <phoneticPr fontId="2"/>
  </si>
  <si>
    <t>①</t>
    <phoneticPr fontId="2"/>
  </si>
  <si>
    <t>②</t>
    <phoneticPr fontId="2"/>
  </si>
  <si>
    <t>③</t>
    <phoneticPr fontId="2"/>
  </si>
  <si>
    <t>様</t>
    <phoneticPr fontId="2"/>
  </si>
  <si>
    <t>　様</t>
    <phoneticPr fontId="2"/>
  </si>
  <si>
    <t>（又はしません。）</t>
  </si>
  <si>
    <t>代表者氏名</t>
    <phoneticPr fontId="2"/>
  </si>
  <si>
    <t>受発注者協議により履行義務無の提案を実施することも可能であり、実施した結果、品質向上等の効果が確認できた時は、工事成績評定で評価する場合がある。</t>
    <phoneticPr fontId="2"/>
  </si>
  <si>
    <t>（理由：標準案と同程度、実施回数や確認方法等が不明確、通 常行う対策の範疇　等）</t>
    <phoneticPr fontId="2"/>
  </si>
  <si>
    <t>・</t>
    <phoneticPr fontId="2"/>
  </si>
  <si>
    <t>発注事務所名</t>
    <rPh sb="0" eb="2">
      <t>ハッチュウ</t>
    </rPh>
    <rPh sb="2" eb="4">
      <t>ジム</t>
    </rPh>
    <rPh sb="4" eb="5">
      <t>ショ</t>
    </rPh>
    <rPh sb="5" eb="6">
      <t>メイ</t>
    </rPh>
    <phoneticPr fontId="2"/>
  </si>
  <si>
    <t>入札公告日</t>
    <rPh sb="0" eb="2">
      <t>ニュウサツ</t>
    </rPh>
    <rPh sb="2" eb="4">
      <t>コウコク</t>
    </rPh>
    <rPh sb="4" eb="5">
      <t>ビ</t>
    </rPh>
    <phoneticPr fontId="2"/>
  </si>
  <si>
    <t>工事名</t>
    <rPh sb="0" eb="2">
      <t>コウジ</t>
    </rPh>
    <rPh sb="2" eb="3">
      <t>メイ</t>
    </rPh>
    <phoneticPr fontId="2"/>
  </si>
  <si>
    <t>担当者</t>
    <rPh sb="0" eb="3">
      <t>タントウシャ</t>
    </rPh>
    <phoneticPr fontId="2"/>
  </si>
  <si>
    <t>部署</t>
    <rPh sb="0" eb="2">
      <t>ブショ</t>
    </rPh>
    <phoneticPr fontId="2"/>
  </si>
  <si>
    <t>電話番号</t>
    <rPh sb="0" eb="2">
      <t>デンワ</t>
    </rPh>
    <rPh sb="2" eb="4">
      <t>バンゴウ</t>
    </rPh>
    <phoneticPr fontId="2"/>
  </si>
  <si>
    <t>ＦＡＸ番号</t>
    <rPh sb="3" eb="5">
      <t>バンゴウ</t>
    </rPh>
    <phoneticPr fontId="2"/>
  </si>
  <si>
    <t>Ｅ－mail</t>
    <phoneticPr fontId="2"/>
  </si>
  <si>
    <t>提出日</t>
    <rPh sb="0" eb="2">
      <t>テイシュツ</t>
    </rPh>
    <rPh sb="2" eb="3">
      <t>ビ</t>
    </rPh>
    <phoneticPr fontId="2"/>
  </si>
  <si>
    <t>住所</t>
    <rPh sb="0" eb="2">
      <t>ジュウショ</t>
    </rPh>
    <phoneticPr fontId="2"/>
  </si>
  <si>
    <t>代表者</t>
    <rPh sb="0" eb="3">
      <t>ダイヒョウシャ</t>
    </rPh>
    <phoneticPr fontId="2"/>
  </si>
  <si>
    <t>完成年度</t>
    <rPh sb="0" eb="2">
      <t>カンセイ</t>
    </rPh>
    <rPh sb="2" eb="4">
      <t>ネンド</t>
    </rPh>
    <phoneticPr fontId="2"/>
  </si>
  <si>
    <t>工事種別</t>
    <rPh sb="0" eb="2">
      <t>コウジ</t>
    </rPh>
    <rPh sb="2" eb="4">
      <t>シュベツ</t>
    </rPh>
    <phoneticPr fontId="2"/>
  </si>
  <si>
    <t>施工実績</t>
    <rPh sb="0" eb="2">
      <t>セコウ</t>
    </rPh>
    <rPh sb="2" eb="4">
      <t>ジッセキ</t>
    </rPh>
    <phoneticPr fontId="2"/>
  </si>
  <si>
    <t>施工場所</t>
    <rPh sb="0" eb="2">
      <t>セコウ</t>
    </rPh>
    <rPh sb="2" eb="4">
      <t>バショ</t>
    </rPh>
    <phoneticPr fontId="2"/>
  </si>
  <si>
    <t xml:space="preserve">                                                                           　　　　　　　　　　　　　　　　　</t>
    <phoneticPr fontId="2"/>
  </si>
  <si>
    <t>施工経験</t>
    <rPh sb="0" eb="2">
      <t>セコウ</t>
    </rPh>
    <rPh sb="2" eb="4">
      <t>ケイケン</t>
    </rPh>
    <phoneticPr fontId="2"/>
  </si>
  <si>
    <t>請負金額</t>
    <rPh sb="0" eb="2">
      <t>ウケオイ</t>
    </rPh>
    <rPh sb="2" eb="4">
      <t>キンガク</t>
    </rPh>
    <phoneticPr fontId="2"/>
  </si>
  <si>
    <t>役職</t>
    <rPh sb="0" eb="2">
      <t>ヤクショク</t>
    </rPh>
    <phoneticPr fontId="2"/>
  </si>
  <si>
    <t>入力項目名</t>
    <rPh sb="0" eb="2">
      <t>ニュウリョク</t>
    </rPh>
    <rPh sb="2" eb="4">
      <t>コウモク</t>
    </rPh>
    <rPh sb="4" eb="5">
      <t>メイ</t>
    </rPh>
    <phoneticPr fontId="2"/>
  </si>
  <si>
    <t>入力欄</t>
    <rPh sb="0" eb="2">
      <t>ニュウリョク</t>
    </rPh>
    <rPh sb="2" eb="3">
      <t>ラン</t>
    </rPh>
    <phoneticPr fontId="2"/>
  </si>
  <si>
    <t>点</t>
    <rPh sb="0" eb="1">
      <t>テン</t>
    </rPh>
    <phoneticPr fontId="2"/>
  </si>
  <si>
    <t>円</t>
    <phoneticPr fontId="2"/>
  </si>
  <si>
    <t>①</t>
    <phoneticPr fontId="2"/>
  </si>
  <si>
    <t>提出日</t>
    <phoneticPr fontId="2"/>
  </si>
  <si>
    <t>企業</t>
    <rPh sb="0" eb="2">
      <t>キギョウ</t>
    </rPh>
    <phoneticPr fontId="2"/>
  </si>
  <si>
    <t>【企業】評価項目</t>
    <rPh sb="1" eb="3">
      <t>キギョウ</t>
    </rPh>
    <rPh sb="4" eb="6">
      <t>ヒョウカ</t>
    </rPh>
    <rPh sb="6" eb="8">
      <t>コウモク</t>
    </rPh>
    <phoneticPr fontId="12"/>
  </si>
  <si>
    <t>【技術者】評価項目</t>
    <rPh sb="1" eb="4">
      <t>ギジュツシャ</t>
    </rPh>
    <rPh sb="5" eb="7">
      <t>ヒョウカ</t>
    </rPh>
    <rPh sb="7" eb="9">
      <t>コウモク</t>
    </rPh>
    <phoneticPr fontId="12"/>
  </si>
  <si>
    <t>【地理的条件】評価項目</t>
    <rPh sb="1" eb="4">
      <t>チリテキ</t>
    </rPh>
    <rPh sb="4" eb="6">
      <t>ジョウケン</t>
    </rPh>
    <rPh sb="7" eb="9">
      <t>ヒョウカ</t>
    </rPh>
    <rPh sb="9" eb="11">
      <t>コウモク</t>
    </rPh>
    <phoneticPr fontId="12"/>
  </si>
  <si>
    <t>工事成績</t>
    <rPh sb="0" eb="2">
      <t>コウジ</t>
    </rPh>
    <rPh sb="2" eb="4">
      <t>セイセキ</t>
    </rPh>
    <phoneticPr fontId="12"/>
  </si>
  <si>
    <t>保有資格</t>
    <rPh sb="0" eb="2">
      <t>ホユウ</t>
    </rPh>
    <rPh sb="2" eb="4">
      <t>シカク</t>
    </rPh>
    <phoneticPr fontId="12"/>
  </si>
  <si>
    <t>同種工事実績</t>
    <rPh sb="0" eb="2">
      <t>ドウシュ</t>
    </rPh>
    <rPh sb="2" eb="4">
      <t>コウジ</t>
    </rPh>
    <rPh sb="4" eb="6">
      <t>ジッセキ</t>
    </rPh>
    <phoneticPr fontId="12"/>
  </si>
  <si>
    <t>同種工事経験</t>
    <rPh sb="0" eb="2">
      <t>ドウシュ</t>
    </rPh>
    <rPh sb="2" eb="4">
      <t>コウジ</t>
    </rPh>
    <rPh sb="4" eb="6">
      <t>ケイケン</t>
    </rPh>
    <phoneticPr fontId="12"/>
  </si>
  <si>
    <t>近隣施工実績</t>
    <rPh sb="0" eb="2">
      <t>キンリン</t>
    </rPh>
    <rPh sb="2" eb="4">
      <t>セコウ</t>
    </rPh>
    <rPh sb="4" eb="6">
      <t>ジッセキ</t>
    </rPh>
    <phoneticPr fontId="12"/>
  </si>
  <si>
    <t>優良工事表彰</t>
    <rPh sb="0" eb="2">
      <t>ユウリョウ</t>
    </rPh>
    <rPh sb="2" eb="4">
      <t>コウジ</t>
    </rPh>
    <rPh sb="4" eb="6">
      <t>ヒョウショウ</t>
    </rPh>
    <phoneticPr fontId="12"/>
  </si>
  <si>
    <t>技術者の表彰</t>
    <rPh sb="0" eb="3">
      <t>ギジュツシャ</t>
    </rPh>
    <rPh sb="4" eb="6">
      <t>ヒョウショウ</t>
    </rPh>
    <phoneticPr fontId="12"/>
  </si>
  <si>
    <t>維持管理業務</t>
    <rPh sb="0" eb="2">
      <t>イジ</t>
    </rPh>
    <rPh sb="2" eb="4">
      <t>カンリ</t>
    </rPh>
    <rPh sb="4" eb="6">
      <t>ギョウム</t>
    </rPh>
    <phoneticPr fontId="12"/>
  </si>
  <si>
    <t>プラント保有</t>
    <rPh sb="4" eb="6">
      <t>ホユウ</t>
    </rPh>
    <phoneticPr fontId="12"/>
  </si>
  <si>
    <t>継続学習</t>
    <rPh sb="0" eb="2">
      <t>ケイゾク</t>
    </rPh>
    <rPh sb="2" eb="4">
      <t>ガクシュウ</t>
    </rPh>
    <phoneticPr fontId="12"/>
  </si>
  <si>
    <t>会社所在地</t>
    <rPh sb="0" eb="2">
      <t>カイシャ</t>
    </rPh>
    <rPh sb="2" eb="5">
      <t>ショザイチ</t>
    </rPh>
    <phoneticPr fontId="12"/>
  </si>
  <si>
    <t>技術者の成績</t>
    <rPh sb="0" eb="3">
      <t>ギジュツシャ</t>
    </rPh>
    <rPh sb="4" eb="6">
      <t>セイセキ</t>
    </rPh>
    <phoneticPr fontId="12"/>
  </si>
  <si>
    <t>除雪業務</t>
    <rPh sb="0" eb="2">
      <t>ジョセツ</t>
    </rPh>
    <rPh sb="2" eb="4">
      <t>ギョウム</t>
    </rPh>
    <phoneticPr fontId="12"/>
  </si>
  <si>
    <t>-</t>
    <phoneticPr fontId="12"/>
  </si>
  <si>
    <t>消防団協力事業所</t>
    <rPh sb="0" eb="3">
      <t>ショウボウダン</t>
    </rPh>
    <rPh sb="3" eb="5">
      <t>キョウリョク</t>
    </rPh>
    <rPh sb="5" eb="8">
      <t>ジギョウショ</t>
    </rPh>
    <phoneticPr fontId="12"/>
  </si>
  <si>
    <t>海上援助活動</t>
    <rPh sb="0" eb="2">
      <t>カイジョウ</t>
    </rPh>
    <rPh sb="2" eb="4">
      <t>エンジョ</t>
    </rPh>
    <rPh sb="4" eb="6">
      <t>カツドウ</t>
    </rPh>
    <phoneticPr fontId="12"/>
  </si>
  <si>
    <t>応急危険度判定士</t>
    <rPh sb="0" eb="2">
      <t>オウキュウ</t>
    </rPh>
    <rPh sb="2" eb="5">
      <t>キケンド</t>
    </rPh>
    <rPh sb="5" eb="8">
      <t>ハンテイシ</t>
    </rPh>
    <phoneticPr fontId="12"/>
  </si>
  <si>
    <t>配置予定技術者</t>
    <rPh sb="0" eb="2">
      <t>ハイチ</t>
    </rPh>
    <rPh sb="2" eb="4">
      <t>ヨテイ</t>
    </rPh>
    <rPh sb="4" eb="7">
      <t>ギジュツシャ</t>
    </rPh>
    <phoneticPr fontId="2"/>
  </si>
  <si>
    <t>地理的条件</t>
    <rPh sb="0" eb="3">
      <t>チリテキ</t>
    </rPh>
    <rPh sb="3" eb="5">
      <t>ジョウケン</t>
    </rPh>
    <phoneticPr fontId="2"/>
  </si>
  <si>
    <t>評価項目</t>
    <rPh sb="0" eb="2">
      <t>ヒョウカ</t>
    </rPh>
    <rPh sb="2" eb="4">
      <t>コウモク</t>
    </rPh>
    <phoneticPr fontId="2"/>
  </si>
  <si>
    <t>区分</t>
    <rPh sb="0" eb="2">
      <t>クブン</t>
    </rPh>
    <phoneticPr fontId="2"/>
  </si>
  <si>
    <t>課題：</t>
    <phoneticPr fontId="2"/>
  </si>
  <si>
    <t>発注機関</t>
    <rPh sb="0" eb="2">
      <t>ハッチュウ</t>
    </rPh>
    <rPh sb="2" eb="4">
      <t>キカン</t>
    </rPh>
    <phoneticPr fontId="2"/>
  </si>
  <si>
    <t>1.企業情報</t>
    <rPh sb="2" eb="4">
      <t>キギョウ</t>
    </rPh>
    <rPh sb="4" eb="6">
      <t>ジョウホウ</t>
    </rPh>
    <phoneticPr fontId="2"/>
  </si>
  <si>
    <t>配置予定技術者①</t>
    <phoneticPr fontId="2"/>
  </si>
  <si>
    <t>配置予定技術者②</t>
    <phoneticPr fontId="2"/>
  </si>
  <si>
    <t>配置予定技術者③</t>
    <phoneticPr fontId="2"/>
  </si>
  <si>
    <t>2.配置予定技術者の氏名</t>
    <rPh sb="2" eb="4">
      <t>ハイチ</t>
    </rPh>
    <rPh sb="4" eb="6">
      <t>ヨテイ</t>
    </rPh>
    <rPh sb="6" eb="9">
      <t>ギジュツシャ</t>
    </rPh>
    <rPh sb="10" eb="12">
      <t>シメイ</t>
    </rPh>
    <phoneticPr fontId="2"/>
  </si>
  <si>
    <t>件</t>
    <rPh sb="0" eb="1">
      <t>ケン</t>
    </rPh>
    <phoneticPr fontId="2"/>
  </si>
  <si>
    <t>③</t>
    <phoneticPr fontId="2"/>
  </si>
  <si>
    <t>②</t>
    <phoneticPr fontId="2"/>
  </si>
  <si>
    <t>受注形態</t>
    <phoneticPr fontId="2"/>
  </si>
  <si>
    <t>・　改善前の技術提案での施工</t>
    <phoneticPr fontId="2"/>
  </si>
  <si>
    <t>技術提案</t>
    <rPh sb="0" eb="2">
      <t>ギジュツ</t>
    </rPh>
    <rPh sb="2" eb="4">
      <t>テイアン</t>
    </rPh>
    <phoneticPr fontId="2"/>
  </si>
  <si>
    <t>技術提案①</t>
    <rPh sb="0" eb="2">
      <t>ギジュツ</t>
    </rPh>
    <rPh sb="2" eb="4">
      <t>テイアン</t>
    </rPh>
    <phoneticPr fontId="2"/>
  </si>
  <si>
    <t>技術提案②</t>
    <rPh sb="0" eb="2">
      <t>ギジュツ</t>
    </rPh>
    <rPh sb="2" eb="4">
      <t>テイアン</t>
    </rPh>
    <phoneticPr fontId="2"/>
  </si>
  <si>
    <t>技術提案③</t>
    <rPh sb="0" eb="2">
      <t>ギジュツ</t>
    </rPh>
    <rPh sb="2" eb="4">
      <t>テイアン</t>
    </rPh>
    <phoneticPr fontId="2"/>
  </si>
  <si>
    <t>建設工事の種類</t>
    <rPh sb="0" eb="2">
      <t>ケンセツ</t>
    </rPh>
    <rPh sb="2" eb="4">
      <t>コウジ</t>
    </rPh>
    <rPh sb="5" eb="7">
      <t>シュルイ</t>
    </rPh>
    <phoneticPr fontId="2"/>
  </si>
  <si>
    <t>施工実績</t>
    <rPh sb="0" eb="2">
      <t>セコウ</t>
    </rPh>
    <rPh sb="2" eb="4">
      <t>ジッセキ</t>
    </rPh>
    <phoneticPr fontId="2"/>
  </si>
  <si>
    <t>対象期間</t>
    <rPh sb="0" eb="2">
      <t>タイショウ</t>
    </rPh>
    <rPh sb="2" eb="4">
      <t>キカン</t>
    </rPh>
    <phoneticPr fontId="2"/>
  </si>
  <si>
    <t>同種工事</t>
    <rPh sb="0" eb="2">
      <t>ドウシュ</t>
    </rPh>
    <rPh sb="2" eb="4">
      <t>コウジ</t>
    </rPh>
    <phoneticPr fontId="2"/>
  </si>
  <si>
    <t>工事名</t>
    <rPh sb="0" eb="2">
      <t>コウジ</t>
    </rPh>
    <rPh sb="2" eb="3">
      <t>メイ</t>
    </rPh>
    <phoneticPr fontId="2"/>
  </si>
  <si>
    <t>施工場所</t>
    <rPh sb="0" eb="2">
      <t>セコウ</t>
    </rPh>
    <rPh sb="2" eb="4">
      <t>バショ</t>
    </rPh>
    <phoneticPr fontId="2"/>
  </si>
  <si>
    <t>請負金額</t>
    <rPh sb="0" eb="2">
      <t>ウケオイ</t>
    </rPh>
    <rPh sb="2" eb="4">
      <t>キンガク</t>
    </rPh>
    <phoneticPr fontId="2"/>
  </si>
  <si>
    <t>工事①</t>
    <rPh sb="0" eb="2">
      <t>コウジ</t>
    </rPh>
    <phoneticPr fontId="2"/>
  </si>
  <si>
    <t>工事②</t>
    <rPh sb="0" eb="2">
      <t>コウジ</t>
    </rPh>
    <phoneticPr fontId="2"/>
  </si>
  <si>
    <t>対象年度・機関等</t>
    <rPh sb="0" eb="2">
      <t>タイショウ</t>
    </rPh>
    <rPh sb="2" eb="4">
      <t>ネンド</t>
    </rPh>
    <rPh sb="5" eb="7">
      <t>キカン</t>
    </rPh>
    <rPh sb="7" eb="8">
      <t>トウ</t>
    </rPh>
    <phoneticPr fontId="2"/>
  </si>
  <si>
    <t>配置予定技術者</t>
    <rPh sb="0" eb="2">
      <t>ハイチ</t>
    </rPh>
    <rPh sb="2" eb="4">
      <t>ヨテイ</t>
    </rPh>
    <rPh sb="4" eb="6">
      <t>ギジュツ</t>
    </rPh>
    <rPh sb="6" eb="7">
      <t>シャ</t>
    </rPh>
    <phoneticPr fontId="2"/>
  </si>
  <si>
    <t>施工経験</t>
    <rPh sb="0" eb="2">
      <t>セコウ</t>
    </rPh>
    <rPh sb="2" eb="4">
      <t>ケイケン</t>
    </rPh>
    <phoneticPr fontId="2"/>
  </si>
  <si>
    <t>役職</t>
    <rPh sb="0" eb="2">
      <t>ヤクショク</t>
    </rPh>
    <phoneticPr fontId="2"/>
  </si>
  <si>
    <t>対象：</t>
    <phoneticPr fontId="2"/>
  </si>
  <si>
    <t>対象</t>
    <rPh sb="0" eb="2">
      <t>タイショウ</t>
    </rPh>
    <phoneticPr fontId="2"/>
  </si>
  <si>
    <t>育児・介護休業制度</t>
    <rPh sb="0" eb="2">
      <t>イクジ</t>
    </rPh>
    <rPh sb="3" eb="5">
      <t>カイゴ</t>
    </rPh>
    <rPh sb="5" eb="7">
      <t>キュウギョウ</t>
    </rPh>
    <rPh sb="7" eb="9">
      <t>セイド</t>
    </rPh>
    <phoneticPr fontId="2"/>
  </si>
  <si>
    <t>障がい者雇用</t>
    <rPh sb="0" eb="1">
      <t>ショウ</t>
    </rPh>
    <rPh sb="3" eb="4">
      <t>シャ</t>
    </rPh>
    <rPh sb="4" eb="6">
      <t>コヨウ</t>
    </rPh>
    <phoneticPr fontId="2"/>
  </si>
  <si>
    <t>消防団協力事業所</t>
    <rPh sb="0" eb="3">
      <t>ショウボウダン</t>
    </rPh>
    <rPh sb="3" eb="5">
      <t>キョウリョク</t>
    </rPh>
    <rPh sb="5" eb="8">
      <t>ジギョウショ</t>
    </rPh>
    <phoneticPr fontId="2"/>
  </si>
  <si>
    <t>対象工事</t>
    <rPh sb="0" eb="2">
      <t>タイショウ</t>
    </rPh>
    <rPh sb="2" eb="4">
      <t>コウジ</t>
    </rPh>
    <phoneticPr fontId="2"/>
  </si>
  <si>
    <t>会社所在地</t>
    <rPh sb="0" eb="2">
      <t>カイシャ</t>
    </rPh>
    <rPh sb="2" eb="5">
      <t>ショザイチ</t>
    </rPh>
    <phoneticPr fontId="2"/>
  </si>
  <si>
    <t>種類</t>
    <rPh sb="0" eb="2">
      <t>シュルイ</t>
    </rPh>
    <phoneticPr fontId="2"/>
  </si>
  <si>
    <t>対象年度・機関等</t>
  </si>
  <si>
    <t>評価対象事項</t>
    <rPh sb="0" eb="2">
      <t>ヒョウカ</t>
    </rPh>
    <rPh sb="4" eb="6">
      <t>ジコウ</t>
    </rPh>
    <phoneticPr fontId="2"/>
  </si>
  <si>
    <t>項目名</t>
    <rPh sb="0" eb="2">
      <t>コウモク</t>
    </rPh>
    <rPh sb="2" eb="3">
      <t>メイ</t>
    </rPh>
    <phoneticPr fontId="2"/>
  </si>
  <si>
    <t>状況</t>
    <rPh sb="0" eb="2">
      <t>ジョウキョウ</t>
    </rPh>
    <phoneticPr fontId="2"/>
  </si>
  <si>
    <t>入札公告日前日時点での取り組み状況</t>
    <rPh sb="0" eb="2">
      <t>ニュウサツ</t>
    </rPh>
    <rPh sb="2" eb="4">
      <t>コウコク</t>
    </rPh>
    <rPh sb="4" eb="5">
      <t>ビ</t>
    </rPh>
    <rPh sb="5" eb="7">
      <t>ゼンジツ</t>
    </rPh>
    <rPh sb="7" eb="9">
      <t>ジテン</t>
    </rPh>
    <rPh sb="11" eb="12">
      <t>ト</t>
    </rPh>
    <rPh sb="13" eb="14">
      <t>ク</t>
    </rPh>
    <rPh sb="15" eb="17">
      <t>ジョウキョウ</t>
    </rPh>
    <phoneticPr fontId="2"/>
  </si>
  <si>
    <t>企業</t>
    <rPh sb="0" eb="2">
      <t>キギョウ</t>
    </rPh>
    <phoneticPr fontId="2"/>
  </si>
  <si>
    <t>配置予定技術者①</t>
    <phoneticPr fontId="2"/>
  </si>
  <si>
    <t>配置予定技術者②</t>
    <phoneticPr fontId="2"/>
  </si>
  <si>
    <t>配置予定技術者③</t>
    <phoneticPr fontId="2"/>
  </si>
  <si>
    <t>地理的条件</t>
    <phoneticPr fontId="2"/>
  </si>
  <si>
    <t>（始）</t>
    <rPh sb="1" eb="2">
      <t>ハジ</t>
    </rPh>
    <phoneticPr fontId="2"/>
  </si>
  <si>
    <t>（終）</t>
    <rPh sb="1" eb="2">
      <t>オ</t>
    </rPh>
    <phoneticPr fontId="2"/>
  </si>
  <si>
    <t>工期(始)</t>
    <rPh sb="0" eb="2">
      <t>コウキ</t>
    </rPh>
    <rPh sb="3" eb="4">
      <t>ハジ</t>
    </rPh>
    <phoneticPr fontId="2"/>
  </si>
  <si>
    <t>工期(終)</t>
    <rPh sb="0" eb="2">
      <t>コウキ</t>
    </rPh>
    <rPh sb="3" eb="4">
      <t>オ</t>
    </rPh>
    <phoneticPr fontId="2"/>
  </si>
  <si>
    <t>工事成績</t>
    <rPh sb="0" eb="2">
      <t>コウジ</t>
    </rPh>
    <rPh sb="2" eb="4">
      <t>セイセキ</t>
    </rPh>
    <phoneticPr fontId="2"/>
  </si>
  <si>
    <t>認定有無</t>
    <rPh sb="0" eb="2">
      <t>ニンテイ</t>
    </rPh>
    <rPh sb="2" eb="4">
      <t>ウム</t>
    </rPh>
    <phoneticPr fontId="2"/>
  </si>
  <si>
    <t>技　　術　　提　　案</t>
    <rPh sb="0" eb="1">
      <t>ギ</t>
    </rPh>
    <rPh sb="3" eb="4">
      <t>ジュツ</t>
    </rPh>
    <rPh sb="6" eb="7">
      <t>ツツミ</t>
    </rPh>
    <rPh sb="9" eb="10">
      <t>アン</t>
    </rPh>
    <phoneticPr fontId="2"/>
  </si>
  <si>
    <t>　　一般技能士の活用による品質向上について、下記工種に従事させる一級技能士の人数について具体的提案を求める。</t>
    <rPh sb="2" eb="4">
      <t>イッパン</t>
    </rPh>
    <rPh sb="4" eb="7">
      <t>ギノウシ</t>
    </rPh>
    <rPh sb="8" eb="10">
      <t>カツヨウ</t>
    </rPh>
    <rPh sb="13" eb="15">
      <t>ヒンシツ</t>
    </rPh>
    <rPh sb="15" eb="17">
      <t>コウジョウ</t>
    </rPh>
    <rPh sb="22" eb="24">
      <t>カキ</t>
    </rPh>
    <rPh sb="24" eb="26">
      <t>コウシュ</t>
    </rPh>
    <rPh sb="27" eb="29">
      <t>ジュウジ</t>
    </rPh>
    <rPh sb="32" eb="33">
      <t>イチ</t>
    </rPh>
    <rPh sb="33" eb="34">
      <t>キュウ</t>
    </rPh>
    <rPh sb="34" eb="37">
      <t>ギノウシ</t>
    </rPh>
    <rPh sb="38" eb="40">
      <t>ニンズウ</t>
    </rPh>
    <rPh sb="44" eb="47">
      <t>グタイテキ</t>
    </rPh>
    <rPh sb="47" eb="49">
      <t>テイアン</t>
    </rPh>
    <rPh sb="50" eb="51">
      <t>モト</t>
    </rPh>
    <phoneticPr fontId="2"/>
  </si>
  <si>
    <t>・</t>
    <phoneticPr fontId="2"/>
  </si>
  <si>
    <t>かわらぶき　（かわらぶき作業）</t>
    <rPh sb="12" eb="14">
      <t>サギョウ</t>
    </rPh>
    <phoneticPr fontId="2"/>
  </si>
  <si>
    <t>とび　（とび作業）</t>
    <rPh sb="6" eb="8">
      <t>サギョウ</t>
    </rPh>
    <phoneticPr fontId="2"/>
  </si>
  <si>
    <t>左官　（左官作業）</t>
    <rPh sb="0" eb="2">
      <t>サカン</t>
    </rPh>
    <rPh sb="4" eb="6">
      <t>サカン</t>
    </rPh>
    <rPh sb="6" eb="8">
      <t>サギョウ</t>
    </rPh>
    <phoneticPr fontId="2"/>
  </si>
  <si>
    <t>型枠施工　（型枠工事作業）</t>
    <rPh sb="0" eb="2">
      <t>カタワク</t>
    </rPh>
    <rPh sb="2" eb="4">
      <t>セコウ</t>
    </rPh>
    <rPh sb="6" eb="8">
      <t>カタワク</t>
    </rPh>
    <rPh sb="8" eb="10">
      <t>コウジ</t>
    </rPh>
    <rPh sb="10" eb="12">
      <t>サギョウ</t>
    </rPh>
    <phoneticPr fontId="2"/>
  </si>
  <si>
    <t>鉄筋施工　（鉄筋組立て作業）</t>
    <rPh sb="0" eb="2">
      <t>テッキン</t>
    </rPh>
    <rPh sb="2" eb="4">
      <t>セコウ</t>
    </rPh>
    <rPh sb="6" eb="8">
      <t>テッキン</t>
    </rPh>
    <rPh sb="8" eb="10">
      <t>クミタ</t>
    </rPh>
    <rPh sb="11" eb="13">
      <t>サギョウ</t>
    </rPh>
    <phoneticPr fontId="2"/>
  </si>
  <si>
    <t>コンクリート圧送施工　（コンクリート圧送工事作業）</t>
    <rPh sb="6" eb="8">
      <t>アッソウ</t>
    </rPh>
    <rPh sb="8" eb="10">
      <t>セコウ</t>
    </rPh>
    <rPh sb="18" eb="20">
      <t>アッソウ</t>
    </rPh>
    <rPh sb="20" eb="22">
      <t>コウジ</t>
    </rPh>
    <rPh sb="22" eb="24">
      <t>サギョウ</t>
    </rPh>
    <phoneticPr fontId="2"/>
  </si>
  <si>
    <t>防水施工　（ウレタンゴム系塗膜防水工事作業）</t>
    <rPh sb="0" eb="2">
      <t>ボウスイ</t>
    </rPh>
    <rPh sb="2" eb="4">
      <t>セコウ</t>
    </rPh>
    <rPh sb="12" eb="13">
      <t>ケイ</t>
    </rPh>
    <rPh sb="13" eb="15">
      <t>トマク</t>
    </rPh>
    <rPh sb="15" eb="17">
      <t>ボウスイ</t>
    </rPh>
    <rPh sb="17" eb="19">
      <t>コウジ</t>
    </rPh>
    <rPh sb="19" eb="21">
      <t>サギョウ</t>
    </rPh>
    <phoneticPr fontId="2"/>
  </si>
  <si>
    <t>防水施工　（塩化ビニル系シート防水工事作業）</t>
    <rPh sb="6" eb="8">
      <t>エンカ</t>
    </rPh>
    <rPh sb="11" eb="12">
      <t>ケイ</t>
    </rPh>
    <rPh sb="15" eb="17">
      <t>ボウスイ</t>
    </rPh>
    <rPh sb="17" eb="19">
      <t>コウジ</t>
    </rPh>
    <rPh sb="19" eb="21">
      <t>サギョウ</t>
    </rPh>
    <phoneticPr fontId="2"/>
  </si>
  <si>
    <t>防水施工　（シーリング防水工事作業）</t>
    <rPh sb="11" eb="13">
      <t>ボウスイ</t>
    </rPh>
    <rPh sb="13" eb="15">
      <t>コウジ</t>
    </rPh>
    <rPh sb="15" eb="17">
      <t>サギョウ</t>
    </rPh>
    <phoneticPr fontId="2"/>
  </si>
  <si>
    <t>内装仕上げ施工　（木質系床仕上げ工事作業）</t>
    <rPh sb="0" eb="2">
      <t>ナイソウ</t>
    </rPh>
    <rPh sb="2" eb="4">
      <t>シア</t>
    </rPh>
    <rPh sb="5" eb="7">
      <t>セコウ</t>
    </rPh>
    <rPh sb="9" eb="11">
      <t>モクシツ</t>
    </rPh>
    <rPh sb="11" eb="12">
      <t>ケイ</t>
    </rPh>
    <rPh sb="12" eb="13">
      <t>ユカ</t>
    </rPh>
    <rPh sb="13" eb="15">
      <t>シア</t>
    </rPh>
    <rPh sb="16" eb="18">
      <t>コウジ</t>
    </rPh>
    <rPh sb="18" eb="20">
      <t>サギョウ</t>
    </rPh>
    <phoneticPr fontId="2"/>
  </si>
  <si>
    <t>内装仕上げ施工　（ボード仕上げ工事作業）</t>
    <rPh sb="12" eb="14">
      <t>シア</t>
    </rPh>
    <rPh sb="15" eb="17">
      <t>コウジ</t>
    </rPh>
    <rPh sb="17" eb="19">
      <t>サギョウ</t>
    </rPh>
    <phoneticPr fontId="2"/>
  </si>
  <si>
    <t>サッシ施工　（ビル用サッシ施工作業）</t>
    <rPh sb="3" eb="5">
      <t>セコウ</t>
    </rPh>
    <rPh sb="9" eb="10">
      <t>ヨウ</t>
    </rPh>
    <rPh sb="13" eb="15">
      <t>セコウ</t>
    </rPh>
    <rPh sb="15" eb="17">
      <t>サギョウ</t>
    </rPh>
    <phoneticPr fontId="2"/>
  </si>
  <si>
    <t>ガラス施工　（ガラス工事作業）</t>
    <rPh sb="10" eb="14">
      <t>コウジサギョウ</t>
    </rPh>
    <phoneticPr fontId="2"/>
  </si>
  <si>
    <t>塗装　（建築塗装作業）</t>
    <rPh sb="0" eb="2">
      <t>トソウ</t>
    </rPh>
    <rPh sb="4" eb="6">
      <t>ケンチク</t>
    </rPh>
    <rPh sb="6" eb="8">
      <t>トソウ</t>
    </rPh>
    <rPh sb="8" eb="10">
      <t>サギョウ</t>
    </rPh>
    <phoneticPr fontId="2"/>
  </si>
  <si>
    <t>技術提案の内容及び簡単な説明</t>
    <rPh sb="0" eb="2">
      <t>ギジュツ</t>
    </rPh>
    <rPh sb="2" eb="4">
      <t>テイアン</t>
    </rPh>
    <rPh sb="5" eb="7">
      <t>ナイヨウ</t>
    </rPh>
    <rPh sb="7" eb="8">
      <t>オヨ</t>
    </rPh>
    <rPh sb="9" eb="11">
      <t>カンタン</t>
    </rPh>
    <rPh sb="12" eb="13">
      <t>セツ</t>
    </rPh>
    <rPh sb="13" eb="14">
      <t>メイ</t>
    </rPh>
    <phoneticPr fontId="2"/>
  </si>
  <si>
    <t>　　各工種に従事させる一級技能士の人数は下記のとおりです。</t>
    <rPh sb="2" eb="3">
      <t>カク</t>
    </rPh>
    <rPh sb="3" eb="5">
      <t>コウシュ</t>
    </rPh>
    <rPh sb="6" eb="8">
      <t>ジュウジ</t>
    </rPh>
    <rPh sb="11" eb="13">
      <t>イッキュウ</t>
    </rPh>
    <rPh sb="13" eb="16">
      <t>ギノウシ</t>
    </rPh>
    <rPh sb="17" eb="19">
      <t>ニンズウ</t>
    </rPh>
    <rPh sb="20" eb="22">
      <t>カキ</t>
    </rPh>
    <phoneticPr fontId="2"/>
  </si>
  <si>
    <t>適　用　種　別</t>
    <rPh sb="0" eb="1">
      <t>テキ</t>
    </rPh>
    <rPh sb="2" eb="3">
      <t>ヨウ</t>
    </rPh>
    <rPh sb="4" eb="5">
      <t>タネ</t>
    </rPh>
    <rPh sb="6" eb="7">
      <t>ベツ</t>
    </rPh>
    <phoneticPr fontId="2"/>
  </si>
  <si>
    <t>人数</t>
    <rPh sb="0" eb="2">
      <t>ニンズウ</t>
    </rPh>
    <phoneticPr fontId="2"/>
  </si>
  <si>
    <t>技術提案を募る項目（評価項目）　：</t>
    <rPh sb="0" eb="4">
      <t>ギジュツテイアン</t>
    </rPh>
    <rPh sb="5" eb="6">
      <t>ツノ</t>
    </rPh>
    <rPh sb="7" eb="9">
      <t>コウモク</t>
    </rPh>
    <rPh sb="10" eb="12">
      <t>ヒョウカ</t>
    </rPh>
    <rPh sb="12" eb="14">
      <t>コウモク</t>
    </rPh>
    <phoneticPr fontId="2"/>
  </si>
  <si>
    <t>人</t>
    <rPh sb="0" eb="1">
      <t>ニン</t>
    </rPh>
    <phoneticPr fontId="2"/>
  </si>
  <si>
    <t>企業の継続能力開発（CPD)制度の参加登録</t>
    <rPh sb="0" eb="2">
      <t>キギョウ</t>
    </rPh>
    <rPh sb="3" eb="5">
      <t>ケイゾク</t>
    </rPh>
    <rPh sb="5" eb="7">
      <t>ノウリョク</t>
    </rPh>
    <rPh sb="7" eb="9">
      <t>カイハツ</t>
    </rPh>
    <rPh sb="14" eb="16">
      <t>セイド</t>
    </rPh>
    <rPh sb="17" eb="19">
      <t>サンカ</t>
    </rPh>
    <rPh sb="19" eb="21">
      <t>トウロク</t>
    </rPh>
    <phoneticPr fontId="2"/>
  </si>
  <si>
    <t>継続能力開発（CPD)制度の参加登録者</t>
    <rPh sb="0" eb="2">
      <t>ケイゾク</t>
    </rPh>
    <rPh sb="2" eb="4">
      <t>ノウリョク</t>
    </rPh>
    <rPh sb="4" eb="6">
      <t>カイハツ</t>
    </rPh>
    <rPh sb="11" eb="13">
      <t>セイド</t>
    </rPh>
    <rPh sb="14" eb="16">
      <t>サンカ</t>
    </rPh>
    <rPh sb="16" eb="18">
      <t>トウロク</t>
    </rPh>
    <rPh sb="18" eb="19">
      <t>シャ</t>
    </rPh>
    <phoneticPr fontId="2"/>
  </si>
  <si>
    <t>登録者氏名</t>
    <rPh sb="0" eb="3">
      <t>トウロクシャ</t>
    </rPh>
    <rPh sb="3" eb="5">
      <t>シメイ</t>
    </rPh>
    <rPh sb="4" eb="5">
      <t>メイ</t>
    </rPh>
    <phoneticPr fontId="2"/>
  </si>
  <si>
    <t>参加登録年月日</t>
    <rPh sb="0" eb="2">
      <t>サンカ</t>
    </rPh>
    <rPh sb="2" eb="4">
      <t>トウロク</t>
    </rPh>
    <rPh sb="4" eb="7">
      <t>ネンガッピ</t>
    </rPh>
    <phoneticPr fontId="2"/>
  </si>
  <si>
    <t>交付番号</t>
    <rPh sb="0" eb="2">
      <t>コウフ</t>
    </rPh>
    <rPh sb="2" eb="4">
      <t>バンゴウ</t>
    </rPh>
    <phoneticPr fontId="2"/>
  </si>
  <si>
    <t>所属会社名</t>
    <rPh sb="0" eb="2">
      <t>ショゾク</t>
    </rPh>
    <rPh sb="2" eb="5">
      <t>カイシャメイ</t>
    </rPh>
    <phoneticPr fontId="2"/>
  </si>
  <si>
    <t>（２）</t>
  </si>
  <si>
    <t>（３）</t>
  </si>
  <si>
    <t>（４）</t>
  </si>
  <si>
    <t>氏名</t>
    <rPh sb="0" eb="2">
      <t>シメイ</t>
    </rPh>
    <phoneticPr fontId="2"/>
  </si>
  <si>
    <t>㊞</t>
    <phoneticPr fontId="2"/>
  </si>
  <si>
    <t>建築士会継続能力開発（CPD)証明願</t>
    <rPh sb="0" eb="4">
      <t>ケンチクシカイ</t>
    </rPh>
    <rPh sb="4" eb="10">
      <t>ケイゾクノウリョクカイハツ</t>
    </rPh>
    <rPh sb="15" eb="17">
      <t>ショウメイ</t>
    </rPh>
    <rPh sb="17" eb="18">
      <t>ネガイ</t>
    </rPh>
    <phoneticPr fontId="2"/>
  </si>
  <si>
    <t>このことについて、次のとおり参加登録していることを証明願います。</t>
    <rPh sb="9" eb="10">
      <t>ツギ</t>
    </rPh>
    <rPh sb="14" eb="16">
      <t>サンカ</t>
    </rPh>
    <rPh sb="16" eb="18">
      <t>トウロク</t>
    </rPh>
    <rPh sb="25" eb="27">
      <t>ショウメイ</t>
    </rPh>
    <rPh sb="27" eb="28">
      <t>ネガ</t>
    </rPh>
    <phoneticPr fontId="2"/>
  </si>
  <si>
    <t>１．</t>
    <phoneticPr fontId="2"/>
  </si>
  <si>
    <t>２．</t>
  </si>
  <si>
    <t>CPD登録番号</t>
    <rPh sb="3" eb="5">
      <t>トウロク</t>
    </rPh>
    <rPh sb="5" eb="7">
      <t>バンゴウ</t>
    </rPh>
    <phoneticPr fontId="2"/>
  </si>
  <si>
    <t>３．</t>
  </si>
  <si>
    <t>（以下、建築士会記入欄）</t>
    <rPh sb="1" eb="3">
      <t>イカ</t>
    </rPh>
    <rPh sb="4" eb="7">
      <t>ケンチクシ</t>
    </rPh>
    <rPh sb="7" eb="8">
      <t>カイ</t>
    </rPh>
    <rPh sb="8" eb="10">
      <t>キニュウ</t>
    </rPh>
    <rPh sb="10" eb="11">
      <t>ラン</t>
    </rPh>
    <phoneticPr fontId="2"/>
  </si>
  <si>
    <t>上記のとおり建築士会継続能力開発（CPD)制度に参加登録されていることを証明します。</t>
    <rPh sb="0" eb="2">
      <t>ジョウキ</t>
    </rPh>
    <rPh sb="6" eb="9">
      <t>ケンチクシ</t>
    </rPh>
    <rPh sb="9" eb="10">
      <t>カイ</t>
    </rPh>
    <rPh sb="10" eb="16">
      <t>ケイゾクノウリョクカイハツ</t>
    </rPh>
    <rPh sb="21" eb="23">
      <t>セイド</t>
    </rPh>
    <rPh sb="24" eb="26">
      <t>サンカ</t>
    </rPh>
    <rPh sb="26" eb="28">
      <t>トウロク</t>
    </rPh>
    <rPh sb="36" eb="38">
      <t>ショウメイ</t>
    </rPh>
    <phoneticPr fontId="2"/>
  </si>
  <si>
    <t>一般社団法人島根県建築士会</t>
    <rPh sb="0" eb="2">
      <t>イッパン</t>
    </rPh>
    <rPh sb="2" eb="4">
      <t>シャダン</t>
    </rPh>
    <rPh sb="4" eb="6">
      <t>ホウジン</t>
    </rPh>
    <rPh sb="6" eb="9">
      <t>シマネケン</t>
    </rPh>
    <rPh sb="9" eb="12">
      <t>ケンチクシ</t>
    </rPh>
    <rPh sb="12" eb="13">
      <t>カイ</t>
    </rPh>
    <phoneticPr fontId="2"/>
  </si>
  <si>
    <t>会長</t>
    <rPh sb="0" eb="2">
      <t>カイチョウ</t>
    </rPh>
    <phoneticPr fontId="2"/>
  </si>
  <si>
    <t>配置予定技術者の工事成績評定点</t>
    <rPh sb="0" eb="2">
      <t>ハイチ</t>
    </rPh>
    <rPh sb="2" eb="4">
      <t>ヨテイ</t>
    </rPh>
    <rPh sb="4" eb="7">
      <t>ギジュツシャ</t>
    </rPh>
    <rPh sb="8" eb="10">
      <t>コウジ</t>
    </rPh>
    <rPh sb="10" eb="12">
      <t>セイセキ</t>
    </rPh>
    <rPh sb="12" eb="14">
      <t>ヒョウテイ</t>
    </rPh>
    <rPh sb="14" eb="15">
      <t>テン</t>
    </rPh>
    <phoneticPr fontId="2"/>
  </si>
  <si>
    <t>配置技術者氏名</t>
    <rPh sb="0" eb="2">
      <t>ハイチ</t>
    </rPh>
    <rPh sb="2" eb="5">
      <t>ギジュツシャ</t>
    </rPh>
    <rPh sb="5" eb="7">
      <t>シメイ</t>
    </rPh>
    <phoneticPr fontId="2"/>
  </si>
  <si>
    <t>各工事成績評定点</t>
    <rPh sb="0" eb="3">
      <t>カクコウジ</t>
    </rPh>
    <rPh sb="3" eb="8">
      <t>セイセキヒョウテイテン</t>
    </rPh>
    <phoneticPr fontId="2"/>
  </si>
  <si>
    <t>工事成績評定点の平均</t>
    <rPh sb="0" eb="2">
      <t>コウジ</t>
    </rPh>
    <rPh sb="2" eb="4">
      <t>セイセキ</t>
    </rPh>
    <rPh sb="4" eb="6">
      <t>ヒョウテイ</t>
    </rPh>
    <rPh sb="6" eb="7">
      <t>テン</t>
    </rPh>
    <rPh sb="8" eb="10">
      <t>ヘイキン</t>
    </rPh>
    <phoneticPr fontId="2"/>
  </si>
  <si>
    <t>（小数第２位を四捨五入）</t>
    <rPh sb="1" eb="3">
      <t>ショウスウ</t>
    </rPh>
    <rPh sb="3" eb="4">
      <t>ダイ</t>
    </rPh>
    <rPh sb="4" eb="6">
      <t>ニイ</t>
    </rPh>
    <rPh sb="7" eb="11">
      <t>シシャゴニュウ</t>
    </rPh>
    <phoneticPr fontId="2"/>
  </si>
  <si>
    <t>（５）</t>
  </si>
  <si>
    <t>（６）</t>
  </si>
  <si>
    <t>工事成績評定点</t>
    <rPh sb="0" eb="7">
      <t>コウジセイセキヒョウテイテン</t>
    </rPh>
    <phoneticPr fontId="2"/>
  </si>
  <si>
    <t>（１）</t>
  </si>
  <si>
    <t>対象：</t>
    <rPh sb="0" eb="2">
      <t>タイショウ</t>
    </rPh>
    <phoneticPr fontId="2"/>
  </si>
  <si>
    <t>工　事　名</t>
    <rPh sb="0" eb="1">
      <t>コウ</t>
    </rPh>
    <rPh sb="2" eb="3">
      <t>コト</t>
    </rPh>
    <rPh sb="4" eb="5">
      <t>メイ</t>
    </rPh>
    <phoneticPr fontId="2"/>
  </si>
  <si>
    <t>a</t>
    <phoneticPr fontId="2"/>
  </si>
  <si>
    <t>記入欄が足りない場合は欄を追加して記入すること。</t>
    <rPh sb="0" eb="2">
      <t>キニュウ</t>
    </rPh>
    <rPh sb="2" eb="3">
      <t>ラン</t>
    </rPh>
    <rPh sb="4" eb="5">
      <t>タ</t>
    </rPh>
    <rPh sb="8" eb="10">
      <t>バアイ</t>
    </rPh>
    <rPh sb="11" eb="12">
      <t>ラン</t>
    </rPh>
    <rPh sb="13" eb="15">
      <t>ツイカ</t>
    </rPh>
    <rPh sb="17" eb="19">
      <t>キニュウ</t>
    </rPh>
    <phoneticPr fontId="2"/>
  </si>
  <si>
    <t>島根県地震被災建築物応急危険度判定士の登録</t>
    <rPh sb="0" eb="3">
      <t>シマネケン</t>
    </rPh>
    <rPh sb="3" eb="5">
      <t>ジシン</t>
    </rPh>
    <rPh sb="5" eb="7">
      <t>ヒサイ</t>
    </rPh>
    <rPh sb="7" eb="10">
      <t>ケンチクブツ</t>
    </rPh>
    <rPh sb="10" eb="12">
      <t>オウキュウ</t>
    </rPh>
    <rPh sb="12" eb="15">
      <t>キケンド</t>
    </rPh>
    <rPh sb="15" eb="18">
      <t>ハンテイシ</t>
    </rPh>
    <rPh sb="19" eb="21">
      <t>トウロク</t>
    </rPh>
    <phoneticPr fontId="2"/>
  </si>
  <si>
    <t>登録者氏名</t>
    <rPh sb="0" eb="3">
      <t>トウロクシャ</t>
    </rPh>
    <rPh sb="3" eb="5">
      <t>シメイ</t>
    </rPh>
    <phoneticPr fontId="2"/>
  </si>
  <si>
    <t>使用材料</t>
  </si>
  <si>
    <t>1.</t>
    <phoneticPr fontId="2"/>
  </si>
  <si>
    <t>※評価結果</t>
    <phoneticPr fontId="2"/>
  </si>
  <si>
    <t>一つの提案内容（同一枠内）に複数提案が記載されている場合、「受発注者協議による実施の可能性」について、備考欄へ詳細に記入すること。（発注者）</t>
    <phoneticPr fontId="2"/>
  </si>
  <si>
    <t>例</t>
  </si>
  <si>
    <t>評価</t>
  </si>
  <si>
    <t>履行義務</t>
  </si>
  <si>
    <t>受発注者協議による実施の可能性</t>
  </si>
  <si>
    <t>すべて履行義務あり</t>
  </si>
  <si>
    <t>　　－</t>
  </si>
  <si>
    <t>○、△</t>
  </si>
  <si>
    <t>履行義務なし</t>
  </si>
  <si>
    <t>すべて実施可能。</t>
  </si>
  <si>
    <t>○、×</t>
  </si>
  <si>
    <t>×は実施を認めない。○は実施可能。</t>
  </si>
  <si>
    <t>△、×</t>
  </si>
  <si>
    <t>×は実施を認めない。△は実施可能。</t>
  </si>
  <si>
    <t>【複数提案で○、△、×が混在する場合】</t>
    <phoneticPr fontId="2"/>
  </si>
  <si>
    <t>2.</t>
    <phoneticPr fontId="2"/>
  </si>
  <si>
    <t>3.</t>
    <phoneticPr fontId="2"/>
  </si>
  <si>
    <t>技術提案b①</t>
    <rPh sb="0" eb="2">
      <t>ギジュツ</t>
    </rPh>
    <rPh sb="2" eb="4">
      <t>テイアン</t>
    </rPh>
    <phoneticPr fontId="2"/>
  </si>
  <si>
    <t>企業【建築】</t>
    <rPh sb="0" eb="2">
      <t>キギョウ</t>
    </rPh>
    <rPh sb="3" eb="5">
      <t>ケンチク</t>
    </rPh>
    <phoneticPr fontId="2"/>
  </si>
  <si>
    <t>企業の継続能力開発（CPD)制度の参加登録</t>
    <phoneticPr fontId="2"/>
  </si>
  <si>
    <t>企業名</t>
    <rPh sb="0" eb="2">
      <t>キギョウ</t>
    </rPh>
    <rPh sb="2" eb="3">
      <t>メイ</t>
    </rPh>
    <phoneticPr fontId="2"/>
  </si>
  <si>
    <t>入札公告日前日におけるCPD制度に参加登録している社員数の合計</t>
    <rPh sb="0" eb="2">
      <t>ニュウサツ</t>
    </rPh>
    <rPh sb="2" eb="4">
      <t>コウコク</t>
    </rPh>
    <rPh sb="4" eb="5">
      <t>ビ</t>
    </rPh>
    <rPh sb="5" eb="7">
      <t>ゼンジツ</t>
    </rPh>
    <rPh sb="14" eb="16">
      <t>セイド</t>
    </rPh>
    <rPh sb="17" eb="19">
      <t>サンカ</t>
    </rPh>
    <rPh sb="19" eb="21">
      <t>トウロク</t>
    </rPh>
    <rPh sb="25" eb="27">
      <t>シャイン</t>
    </rPh>
    <rPh sb="27" eb="28">
      <t>スウ</t>
    </rPh>
    <rPh sb="29" eb="31">
      <t>ゴウケイ</t>
    </rPh>
    <phoneticPr fontId="2"/>
  </si>
  <si>
    <t>応急危険度判定士の登録</t>
    <phoneticPr fontId="2"/>
  </si>
  <si>
    <t>入札公告日前日における会社に所属する「島根県地震被災建築物応急危険度判定士」に登録している社員数の合計</t>
    <rPh sb="0" eb="2">
      <t>ニュウサツ</t>
    </rPh>
    <rPh sb="2" eb="4">
      <t>コウコク</t>
    </rPh>
    <rPh sb="4" eb="5">
      <t>ビ</t>
    </rPh>
    <rPh sb="5" eb="7">
      <t>ゼンジツ</t>
    </rPh>
    <rPh sb="11" eb="13">
      <t>カイシャ</t>
    </rPh>
    <rPh sb="14" eb="16">
      <t>ショゾク</t>
    </rPh>
    <rPh sb="19" eb="22">
      <t>シマネケン</t>
    </rPh>
    <rPh sb="22" eb="24">
      <t>ジシン</t>
    </rPh>
    <rPh sb="24" eb="26">
      <t>ヒサイ</t>
    </rPh>
    <rPh sb="26" eb="29">
      <t>ケンチクブツ</t>
    </rPh>
    <rPh sb="29" eb="31">
      <t>オウキュウ</t>
    </rPh>
    <rPh sb="31" eb="34">
      <t>キケンド</t>
    </rPh>
    <rPh sb="34" eb="37">
      <t>ハンテイシ</t>
    </rPh>
    <rPh sb="39" eb="41">
      <t>トウロク</t>
    </rPh>
    <rPh sb="45" eb="47">
      <t>シャイン</t>
    </rPh>
    <rPh sb="47" eb="48">
      <t>スウ</t>
    </rPh>
    <rPh sb="49" eb="51">
      <t>ゴウケイ</t>
    </rPh>
    <phoneticPr fontId="2"/>
  </si>
  <si>
    <t>b</t>
    <phoneticPr fontId="2"/>
  </si>
  <si>
    <t>c</t>
    <phoneticPr fontId="2"/>
  </si>
  <si>
    <t>d</t>
    <phoneticPr fontId="2"/>
  </si>
  <si>
    <t>e</t>
    <phoneticPr fontId="2"/>
  </si>
  <si>
    <t>a0</t>
    <phoneticPr fontId="2"/>
  </si>
  <si>
    <t>配置予定技術者①</t>
    <phoneticPr fontId="2"/>
  </si>
  <si>
    <t>配置予定技術者②</t>
    <phoneticPr fontId="2"/>
  </si>
  <si>
    <t>配置予定技術者③</t>
    <phoneticPr fontId="2"/>
  </si>
  <si>
    <t>地理的条件</t>
    <phoneticPr fontId="2"/>
  </si>
  <si>
    <t>a1</t>
    <phoneticPr fontId="2"/>
  </si>
  <si>
    <t>a</t>
    <phoneticPr fontId="2"/>
  </si>
  <si>
    <t>b</t>
    <phoneticPr fontId="2"/>
  </si>
  <si>
    <t>c</t>
    <phoneticPr fontId="2"/>
  </si>
  <si>
    <t>d</t>
    <phoneticPr fontId="2"/>
  </si>
  <si>
    <t>OPD制度参加登録</t>
    <rPh sb="3" eb="5">
      <t>セイド</t>
    </rPh>
    <rPh sb="5" eb="7">
      <t>サンカ</t>
    </rPh>
    <rPh sb="7" eb="9">
      <t>トウロク</t>
    </rPh>
    <phoneticPr fontId="2"/>
  </si>
  <si>
    <t>←直接入力</t>
    <rPh sb="1" eb="3">
      <t>チョクセツ</t>
    </rPh>
    <rPh sb="3" eb="5">
      <t>ニュウリョク</t>
    </rPh>
    <phoneticPr fontId="2"/>
  </si>
  <si>
    <t>様式－</t>
    <phoneticPr fontId="2"/>
  </si>
  <si>
    <t>様式－○</t>
    <rPh sb="0" eb="2">
      <t>ヨウシキ</t>
    </rPh>
    <phoneticPr fontId="2"/>
  </si>
  <si>
    <t>様式番号</t>
    <rPh sb="0" eb="2">
      <t>ヨウシキ</t>
    </rPh>
    <rPh sb="2" eb="4">
      <t>バンゴウ</t>
    </rPh>
    <phoneticPr fontId="2"/>
  </si>
  <si>
    <t>（１）</t>
    <phoneticPr fontId="2"/>
  </si>
  <si>
    <t>２</t>
    <phoneticPr fontId="2"/>
  </si>
  <si>
    <t>３</t>
    <phoneticPr fontId="2"/>
  </si>
  <si>
    <t>４</t>
    <phoneticPr fontId="2"/>
  </si>
  <si>
    <t>５</t>
    <phoneticPr fontId="2"/>
  </si>
  <si>
    <t>６</t>
    <phoneticPr fontId="2"/>
  </si>
  <si>
    <t>７</t>
    <phoneticPr fontId="2"/>
  </si>
  <si>
    <t>８</t>
    <phoneticPr fontId="2"/>
  </si>
  <si>
    <t>９</t>
    <phoneticPr fontId="2"/>
  </si>
  <si>
    <t>１０</t>
    <phoneticPr fontId="2"/>
  </si>
  <si>
    <t>１１</t>
    <phoneticPr fontId="2"/>
  </si>
  <si>
    <t>１２</t>
    <phoneticPr fontId="2"/>
  </si>
  <si>
    <t>１３</t>
    <phoneticPr fontId="2"/>
  </si>
  <si>
    <t>１４</t>
    <phoneticPr fontId="2"/>
  </si>
  <si>
    <t>１５</t>
    <phoneticPr fontId="2"/>
  </si>
  <si>
    <t>１６</t>
  </si>
  <si>
    <t>１７</t>
  </si>
  <si>
    <t>１８</t>
  </si>
  <si>
    <t>１９</t>
  </si>
  <si>
    <t>２０</t>
  </si>
  <si>
    <t>評価項目番号</t>
    <rPh sb="0" eb="2">
      <t>ヒョウカ</t>
    </rPh>
    <rPh sb="2" eb="4">
      <t>コウモク</t>
    </rPh>
    <rPh sb="4" eb="6">
      <t>バンゴウ</t>
    </rPh>
    <phoneticPr fontId="2"/>
  </si>
  <si>
    <t>評価項目番号（枝番）</t>
    <rPh sb="0" eb="2">
      <t>ヒョウカ</t>
    </rPh>
    <rPh sb="2" eb="4">
      <t>コウモク</t>
    </rPh>
    <rPh sb="4" eb="6">
      <t>バンゴウ</t>
    </rPh>
    <rPh sb="7" eb="9">
      <t>エダバン</t>
    </rPh>
    <phoneticPr fontId="2"/>
  </si>
  <si>
    <t>①</t>
    <phoneticPr fontId="2"/>
  </si>
  <si>
    <t>②</t>
    <phoneticPr fontId="2"/>
  </si>
  <si>
    <t>③</t>
    <phoneticPr fontId="2"/>
  </si>
  <si>
    <t>④</t>
    <phoneticPr fontId="2"/>
  </si>
  <si>
    <t>⑤</t>
    <phoneticPr fontId="2"/>
  </si>
  <si>
    <t>⑥</t>
    <phoneticPr fontId="2"/>
  </si>
  <si>
    <t>⑦</t>
    <phoneticPr fontId="2"/>
  </si>
  <si>
    <t>⑧</t>
    <phoneticPr fontId="2"/>
  </si>
  <si>
    <t>⑨</t>
    <phoneticPr fontId="2"/>
  </si>
  <si>
    <t>⑩</t>
    <phoneticPr fontId="2"/>
  </si>
  <si>
    <t>区分</t>
    <rPh sb="0" eb="2">
      <t>クブン</t>
    </rPh>
    <phoneticPr fontId="2"/>
  </si>
  <si>
    <t>企業</t>
    <rPh sb="0" eb="2">
      <t>キギョウ</t>
    </rPh>
    <phoneticPr fontId="2"/>
  </si>
  <si>
    <t>技術者</t>
    <rPh sb="0" eb="3">
      <t>ギジュツシャ</t>
    </rPh>
    <phoneticPr fontId="2"/>
  </si>
  <si>
    <t>地理的条件</t>
    <rPh sb="0" eb="3">
      <t>チリテキ</t>
    </rPh>
    <rPh sb="3" eb="5">
      <t>ジョウケン</t>
    </rPh>
    <phoneticPr fontId="2"/>
  </si>
  <si>
    <t>評価項目名</t>
    <rPh sb="0" eb="2">
      <t>ヒョウカ</t>
    </rPh>
    <rPh sb="2" eb="4">
      <t>コウモク</t>
    </rPh>
    <rPh sb="4" eb="5">
      <t>メイ</t>
    </rPh>
    <phoneticPr fontId="2"/>
  </si>
  <si>
    <t>表紙記載文</t>
    <rPh sb="0" eb="2">
      <t>ヒョウシ</t>
    </rPh>
    <rPh sb="2" eb="4">
      <t>キサイ</t>
    </rPh>
    <rPh sb="4" eb="5">
      <t>ブン</t>
    </rPh>
    <phoneticPr fontId="2"/>
  </si>
  <si>
    <t>対象外</t>
    <rPh sb="0" eb="2">
      <t>タイショウ</t>
    </rPh>
    <rPh sb="2" eb="3">
      <t>ガイ</t>
    </rPh>
    <phoneticPr fontId="2"/>
  </si>
  <si>
    <t>防災協定</t>
    <rPh sb="0" eb="2">
      <t>ボウサイ</t>
    </rPh>
    <rPh sb="2" eb="4">
      <t>キョウテイ</t>
    </rPh>
    <phoneticPr fontId="12"/>
  </si>
  <si>
    <t>消防団協力事業所の認定</t>
    <phoneticPr fontId="2"/>
  </si>
  <si>
    <t>（会社所在地）</t>
    <phoneticPr fontId="2"/>
  </si>
  <si>
    <t>サポート拠点</t>
    <rPh sb="4" eb="6">
      <t>キョテン</t>
    </rPh>
    <phoneticPr fontId="12"/>
  </si>
  <si>
    <t>工場・会社所在地</t>
    <rPh sb="0" eb="2">
      <t>コウジョウ</t>
    </rPh>
    <rPh sb="3" eb="5">
      <t>カイシャ</t>
    </rPh>
    <rPh sb="5" eb="8">
      <t>ショザイチ</t>
    </rPh>
    <phoneticPr fontId="12"/>
  </si>
  <si>
    <t>評価項目（１）－①（例）</t>
    <rPh sb="10" eb="11">
      <t>レイ</t>
    </rPh>
    <phoneticPr fontId="2"/>
  </si>
  <si>
    <t>様式番号</t>
    <phoneticPr fontId="2"/>
  </si>
  <si>
    <t>【表３】プルダウンリスト</t>
    <rPh sb="1" eb="2">
      <t>ヒョウ</t>
    </rPh>
    <phoneticPr fontId="2"/>
  </si>
  <si>
    <t>表３【企業】評価項目の着色セルに項目を記入した場合、ここに記載文を直接入力！</t>
    <rPh sb="0" eb="1">
      <t>ヒョウ</t>
    </rPh>
    <rPh sb="3" eb="5">
      <t>キギョウ</t>
    </rPh>
    <rPh sb="6" eb="8">
      <t>ヒョウカ</t>
    </rPh>
    <rPh sb="8" eb="10">
      <t>コウモク</t>
    </rPh>
    <rPh sb="11" eb="13">
      <t>チャクショク</t>
    </rPh>
    <rPh sb="16" eb="18">
      <t>コウモク</t>
    </rPh>
    <rPh sb="19" eb="21">
      <t>キニュウ</t>
    </rPh>
    <rPh sb="23" eb="25">
      <t>バアイ</t>
    </rPh>
    <rPh sb="29" eb="31">
      <t>キサイ</t>
    </rPh>
    <rPh sb="31" eb="32">
      <t>ブン</t>
    </rPh>
    <rPh sb="33" eb="35">
      <t>チョクセツ</t>
    </rPh>
    <rPh sb="35" eb="37">
      <t>ニュウリョク</t>
    </rPh>
    <phoneticPr fontId="2"/>
  </si>
  <si>
    <t>表３【技術者】評価項目の着色セルに項目を記入した場合、ここに記載文を直接入力！</t>
    <rPh sb="3" eb="6">
      <t>ギジュツシャ</t>
    </rPh>
    <rPh sb="7" eb="9">
      <t>ヒョウカ</t>
    </rPh>
    <rPh sb="9" eb="11">
      <t>コウモク</t>
    </rPh>
    <rPh sb="12" eb="14">
      <t>チャクショク</t>
    </rPh>
    <rPh sb="17" eb="19">
      <t>コウモク</t>
    </rPh>
    <rPh sb="20" eb="22">
      <t>キニュウ</t>
    </rPh>
    <rPh sb="24" eb="26">
      <t>バアイ</t>
    </rPh>
    <rPh sb="30" eb="32">
      <t>キサイ</t>
    </rPh>
    <rPh sb="32" eb="33">
      <t>ブン</t>
    </rPh>
    <rPh sb="34" eb="36">
      <t>チョクセツ</t>
    </rPh>
    <rPh sb="36" eb="38">
      <t>ニュウリョク</t>
    </rPh>
    <phoneticPr fontId="2"/>
  </si>
  <si>
    <t>表３【地理的条件】評価項目の着色セルに項目を記入した場合、ここに記載文を直接入力！</t>
    <rPh sb="0" eb="1">
      <t>ヒョウ</t>
    </rPh>
    <rPh sb="3" eb="6">
      <t>チリテキ</t>
    </rPh>
    <rPh sb="6" eb="8">
      <t>ジョウケン</t>
    </rPh>
    <rPh sb="9" eb="11">
      <t>ヒョウカ</t>
    </rPh>
    <rPh sb="11" eb="13">
      <t>コウモク</t>
    </rPh>
    <rPh sb="14" eb="16">
      <t>チャクショク</t>
    </rPh>
    <rPh sb="19" eb="21">
      <t>コウモク</t>
    </rPh>
    <rPh sb="22" eb="24">
      <t>キニュウ</t>
    </rPh>
    <rPh sb="26" eb="28">
      <t>バアイ</t>
    </rPh>
    <rPh sb="32" eb="34">
      <t>キサイ</t>
    </rPh>
    <rPh sb="34" eb="35">
      <t>ブン</t>
    </rPh>
    <rPh sb="36" eb="38">
      <t>チョクセツ</t>
    </rPh>
    <rPh sb="38" eb="40">
      <t>ニュウリョク</t>
    </rPh>
    <phoneticPr fontId="2"/>
  </si>
  <si>
    <t>技術提案b②</t>
    <rPh sb="0" eb="2">
      <t>ギジュツ</t>
    </rPh>
    <rPh sb="2" eb="4">
      <t>テイアン</t>
    </rPh>
    <phoneticPr fontId="2"/>
  </si>
  <si>
    <t>着色セルの凡例</t>
    <rPh sb="0" eb="2">
      <t>チャクショク</t>
    </rPh>
    <rPh sb="5" eb="7">
      <t>ハンレイ</t>
    </rPh>
    <phoneticPr fontId="2"/>
  </si>
  <si>
    <t>（企業）</t>
    <rPh sb="1" eb="3">
      <t>キギョウ</t>
    </rPh>
    <phoneticPr fontId="2"/>
  </si>
  <si>
    <t>：「企業入力シート」で入力（数式リンク有）</t>
    <rPh sb="2" eb="4">
      <t>キギョウ</t>
    </rPh>
    <rPh sb="4" eb="6">
      <t>ニュウリョク</t>
    </rPh>
    <rPh sb="11" eb="13">
      <t>ニュウリョク</t>
    </rPh>
    <rPh sb="14" eb="16">
      <t>スウシキ</t>
    </rPh>
    <rPh sb="19" eb="20">
      <t>アリ</t>
    </rPh>
    <phoneticPr fontId="2"/>
  </si>
  <si>
    <t>：セルに直接入力が必要な箇所</t>
    <rPh sb="4" eb="6">
      <t>チョクセツ</t>
    </rPh>
    <rPh sb="6" eb="8">
      <t>ニュウリョク</t>
    </rPh>
    <rPh sb="9" eb="11">
      <t>ヒツヨウ</t>
    </rPh>
    <rPh sb="12" eb="14">
      <t>カショ</t>
    </rPh>
    <phoneticPr fontId="2"/>
  </si>
  <si>
    <t>（発注者）</t>
    <rPh sb="1" eb="4">
      <t>ハッチュウシャ</t>
    </rPh>
    <phoneticPr fontId="2"/>
  </si>
  <si>
    <t>：「発注者入力シート」で入力（数式リンク有）</t>
    <rPh sb="2" eb="5">
      <t>ハッチュウシャ</t>
    </rPh>
    <rPh sb="5" eb="7">
      <t>ニュウリョク</t>
    </rPh>
    <rPh sb="12" eb="14">
      <t>ニュウリョク</t>
    </rPh>
    <rPh sb="15" eb="17">
      <t>スウシキ</t>
    </rPh>
    <rPh sb="20" eb="21">
      <t>アリ</t>
    </rPh>
    <phoneticPr fontId="2"/>
  </si>
  <si>
    <t>【印刷について】</t>
    <rPh sb="1" eb="3">
      <t>インサツ</t>
    </rPh>
    <phoneticPr fontId="2"/>
  </si>
  <si>
    <t>このシートは「ページ設定」で「白黒印刷」と「印刷範囲」が設定されています。</t>
    <rPh sb="10" eb="12">
      <t>セッテイ</t>
    </rPh>
    <rPh sb="15" eb="17">
      <t>シロクロ</t>
    </rPh>
    <rPh sb="17" eb="19">
      <t>インサツ</t>
    </rPh>
    <rPh sb="22" eb="24">
      <t>インサツ</t>
    </rPh>
    <rPh sb="24" eb="26">
      <t>ハンイ</t>
    </rPh>
    <rPh sb="28" eb="30">
      <t>セッテイ</t>
    </rPh>
    <phoneticPr fontId="2"/>
  </si>
  <si>
    <t>：「企業入力シート」、一覧表（別紙）で入力（数式リンク有）</t>
    <rPh sb="2" eb="4">
      <t>キギョウ</t>
    </rPh>
    <rPh sb="4" eb="6">
      <t>ニュウリョク</t>
    </rPh>
    <rPh sb="11" eb="13">
      <t>イチラン</t>
    </rPh>
    <rPh sb="13" eb="14">
      <t>ヒョウ</t>
    </rPh>
    <rPh sb="15" eb="17">
      <t>ベッシ</t>
    </rPh>
    <rPh sb="19" eb="21">
      <t>ニュウリョク</t>
    </rPh>
    <rPh sb="22" eb="24">
      <t>スウシキ</t>
    </rPh>
    <rPh sb="27" eb="28">
      <t>アリ</t>
    </rPh>
    <phoneticPr fontId="2"/>
  </si>
  <si>
    <t>：自動計算</t>
    <rPh sb="1" eb="3">
      <t>ジドウ</t>
    </rPh>
    <rPh sb="3" eb="5">
      <t>ケイサン</t>
    </rPh>
    <phoneticPr fontId="2"/>
  </si>
  <si>
    <t>：配置予定技術者①のシートとリンク</t>
    <rPh sb="1" eb="3">
      <t>ハイチ</t>
    </rPh>
    <rPh sb="3" eb="5">
      <t>ヨテイ</t>
    </rPh>
    <rPh sb="5" eb="8">
      <t>ギジュツシャ</t>
    </rPh>
    <phoneticPr fontId="2"/>
  </si>
  <si>
    <t>：「企業入力シート」、一覧表で入力（数式リンク有）</t>
    <rPh sb="2" eb="4">
      <t>キギョウ</t>
    </rPh>
    <rPh sb="4" eb="6">
      <t>ニュウリョク</t>
    </rPh>
    <rPh sb="11" eb="13">
      <t>イチラン</t>
    </rPh>
    <rPh sb="13" eb="14">
      <t>ヒョウ</t>
    </rPh>
    <rPh sb="15" eb="17">
      <t>ニュウリョク</t>
    </rPh>
    <rPh sb="18" eb="20">
      <t>スウシキ</t>
    </rPh>
    <rPh sb="23" eb="24">
      <t>アリ</t>
    </rPh>
    <phoneticPr fontId="2"/>
  </si>
  <si>
    <t>：「企業入力シートで入力（数式リンク有）</t>
    <rPh sb="2" eb="4">
      <t>キギョウ</t>
    </rPh>
    <rPh sb="4" eb="6">
      <t>ニュウリョク</t>
    </rPh>
    <rPh sb="10" eb="12">
      <t>ニュウリョク</t>
    </rPh>
    <rPh sb="13" eb="15">
      <t>スウシキ</t>
    </rPh>
    <rPh sb="18" eb="19">
      <t>アリ</t>
    </rPh>
    <phoneticPr fontId="2"/>
  </si>
  <si>
    <t>　　（様式番号は表紙が1になるため、2から始まります。評価項目の番号は、入札説明書に記載する見出し番号とあわせてください）</t>
    <rPh sb="3" eb="5">
      <t>ヨウシキ</t>
    </rPh>
    <rPh sb="5" eb="7">
      <t>バンゴウ</t>
    </rPh>
    <rPh sb="8" eb="10">
      <t>ヒョウシ</t>
    </rPh>
    <rPh sb="21" eb="22">
      <t>ハジ</t>
    </rPh>
    <rPh sb="27" eb="29">
      <t>ヒョウカ</t>
    </rPh>
    <rPh sb="29" eb="31">
      <t>コウモク</t>
    </rPh>
    <rPh sb="32" eb="34">
      <t>バンゴウ</t>
    </rPh>
    <rPh sb="36" eb="38">
      <t>ニュウサツ</t>
    </rPh>
    <rPh sb="38" eb="41">
      <t>セツメイショ</t>
    </rPh>
    <rPh sb="42" eb="44">
      <t>キサイ</t>
    </rPh>
    <rPh sb="46" eb="48">
      <t>ミダ</t>
    </rPh>
    <rPh sb="49" eb="51">
      <t>バンゴウ</t>
    </rPh>
    <phoneticPr fontId="2"/>
  </si>
  <si>
    <t>【表３】</t>
    <rPh sb="1" eb="2">
      <t>ヒョウ</t>
    </rPh>
    <phoneticPr fontId="2"/>
  </si>
  <si>
    <t>【表１】</t>
    <phoneticPr fontId="2"/>
  </si>
  <si>
    <t>【表２】</t>
    <phoneticPr fontId="2"/>
  </si>
  <si>
    <t>【表４】</t>
    <rPh sb="1" eb="2">
      <t>ヒョウ</t>
    </rPh>
    <phoneticPr fontId="2"/>
  </si>
  <si>
    <t>発注までに必要な作業</t>
    <rPh sb="0" eb="2">
      <t>ハッチュウ</t>
    </rPh>
    <rPh sb="5" eb="7">
      <t>ヒツヨウ</t>
    </rPh>
    <rPh sb="8" eb="10">
      <t>サギョウ</t>
    </rPh>
    <phoneticPr fontId="2"/>
  </si>
  <si>
    <t>（３）確認・修正作業【重要】</t>
    <rPh sb="3" eb="5">
      <t>カクニン</t>
    </rPh>
    <rPh sb="6" eb="8">
      <t>シュウセイ</t>
    </rPh>
    <rPh sb="8" eb="10">
      <t>サギョウ</t>
    </rPh>
    <rPh sb="11" eb="13">
      <t>ジュウヨウ</t>
    </rPh>
    <phoneticPr fontId="2"/>
  </si>
  <si>
    <t>③その他箇所の記載文や文字切れなど不備がないか確認し、必要に応じて修正してください</t>
    <rPh sb="3" eb="4">
      <t>タ</t>
    </rPh>
    <rPh sb="4" eb="6">
      <t>カショ</t>
    </rPh>
    <rPh sb="7" eb="9">
      <t>キサイ</t>
    </rPh>
    <rPh sb="9" eb="10">
      <t>ブン</t>
    </rPh>
    <rPh sb="11" eb="13">
      <t>モジ</t>
    </rPh>
    <rPh sb="13" eb="14">
      <t>キ</t>
    </rPh>
    <rPh sb="17" eb="19">
      <t>フビ</t>
    </rPh>
    <rPh sb="23" eb="25">
      <t>カクニン</t>
    </rPh>
    <rPh sb="27" eb="29">
      <t>ヒツヨウ</t>
    </rPh>
    <rPh sb="30" eb="31">
      <t>オウ</t>
    </rPh>
    <rPh sb="33" eb="35">
      <t>シュウセイ</t>
    </rPh>
    <phoneticPr fontId="2"/>
  </si>
  <si>
    <t>①「発注者設定内容確認シート」で入札説明書に記載した内容と様式に記載した内容が一致しているか確認してください</t>
    <rPh sb="2" eb="5">
      <t>ハッチュウシャ</t>
    </rPh>
    <rPh sb="5" eb="7">
      <t>セッテイ</t>
    </rPh>
    <rPh sb="7" eb="9">
      <t>ナイヨウ</t>
    </rPh>
    <rPh sb="9" eb="11">
      <t>カクニン</t>
    </rPh>
    <rPh sb="16" eb="18">
      <t>ニュウサツ</t>
    </rPh>
    <rPh sb="18" eb="21">
      <t>セツメイショ</t>
    </rPh>
    <rPh sb="22" eb="24">
      <t>キサイ</t>
    </rPh>
    <rPh sb="26" eb="28">
      <t>ナイヨウ</t>
    </rPh>
    <rPh sb="29" eb="31">
      <t>ヨウシキ</t>
    </rPh>
    <rPh sb="32" eb="34">
      <t>キサイ</t>
    </rPh>
    <rPh sb="36" eb="38">
      <t>ナイヨウ</t>
    </rPh>
    <rPh sb="39" eb="41">
      <t>イッチ</t>
    </rPh>
    <rPh sb="46" eb="48">
      <t>カクニン</t>
    </rPh>
    <phoneticPr fontId="2"/>
  </si>
  <si>
    <r>
      <t>（１）</t>
    </r>
    <r>
      <rPr>
        <sz val="12"/>
        <color theme="1"/>
        <rFont val="ＭＳ Ｐゴシック"/>
        <family val="3"/>
        <charset val="128"/>
        <scheme val="minor"/>
      </rPr>
      <t>発注工事の基本情報</t>
    </r>
    <rPh sb="3" eb="5">
      <t>ハッチュウ</t>
    </rPh>
    <rPh sb="5" eb="7">
      <t>コウジ</t>
    </rPh>
    <rPh sb="8" eb="10">
      <t>キホン</t>
    </rPh>
    <rPh sb="10" eb="12">
      <t>ジョウホウ</t>
    </rPh>
    <phoneticPr fontId="2"/>
  </si>
  <si>
    <r>
      <t>（２）</t>
    </r>
    <r>
      <rPr>
        <sz val="12"/>
        <color theme="1"/>
        <rFont val="ＭＳ Ｐゴシック"/>
        <family val="3"/>
        <charset val="128"/>
        <scheme val="minor"/>
      </rPr>
      <t>総合評価方式の</t>
    </r>
    <r>
      <rPr>
        <sz val="12"/>
        <color rgb="FFFF0000"/>
        <rFont val="ＭＳ Ｐゴシック"/>
        <family val="3"/>
        <charset val="128"/>
        <scheme val="minor"/>
      </rPr>
      <t>評価項目</t>
    </r>
    <r>
      <rPr>
        <sz val="12"/>
        <color theme="1"/>
        <rFont val="ＭＳ Ｐゴシック"/>
        <family val="3"/>
        <charset val="128"/>
        <scheme val="minor"/>
      </rPr>
      <t>、</t>
    </r>
    <r>
      <rPr>
        <sz val="12"/>
        <color rgb="FFFF0000"/>
        <rFont val="ＭＳ Ｐゴシック"/>
        <family val="3"/>
        <charset val="128"/>
        <scheme val="minor"/>
      </rPr>
      <t>技術資料様式の番号</t>
    </r>
    <r>
      <rPr>
        <sz val="12"/>
        <color theme="1"/>
        <rFont val="ＭＳ Ｐゴシック"/>
        <family val="3"/>
        <charset val="128"/>
        <scheme val="minor"/>
      </rPr>
      <t>情報</t>
    </r>
    <rPh sb="3" eb="7">
      <t>ソウゴウヒョウカ</t>
    </rPh>
    <rPh sb="7" eb="9">
      <t>ホウシキ</t>
    </rPh>
    <rPh sb="10" eb="12">
      <t>ヒョウカ</t>
    </rPh>
    <rPh sb="12" eb="14">
      <t>コウモク</t>
    </rPh>
    <rPh sb="15" eb="17">
      <t>ギジュツ</t>
    </rPh>
    <rPh sb="17" eb="19">
      <t>シリョウ</t>
    </rPh>
    <rPh sb="19" eb="21">
      <t>ヨウシキ</t>
    </rPh>
    <rPh sb="22" eb="24">
      <t>バンゴウ</t>
    </rPh>
    <rPh sb="24" eb="26">
      <t>ジョウホウ</t>
    </rPh>
    <phoneticPr fontId="2"/>
  </si>
  <si>
    <r>
      <t>①技術資料の</t>
    </r>
    <r>
      <rPr>
        <sz val="11"/>
        <color rgb="FFFF0000"/>
        <rFont val="ＭＳ Ｐゴシック"/>
        <family val="3"/>
        <charset val="128"/>
        <scheme val="minor"/>
      </rPr>
      <t>緑着色セル</t>
    </r>
    <r>
      <rPr>
        <sz val="11"/>
        <color theme="1"/>
        <rFont val="ＭＳ Ｐゴシック"/>
        <family val="2"/>
        <charset val="128"/>
        <scheme val="minor"/>
      </rPr>
      <t>に正しく情報が</t>
    </r>
    <r>
      <rPr>
        <sz val="11"/>
        <color rgb="FFFF0000"/>
        <rFont val="ＭＳ Ｐゴシック"/>
        <family val="3"/>
        <charset val="128"/>
        <scheme val="minor"/>
      </rPr>
      <t>転記</t>
    </r>
    <r>
      <rPr>
        <sz val="11"/>
        <color theme="1"/>
        <rFont val="ＭＳ Ｐゴシック"/>
        <family val="2"/>
        <charset val="128"/>
        <scheme val="minor"/>
      </rPr>
      <t>されているか</t>
    </r>
    <r>
      <rPr>
        <sz val="11"/>
        <color rgb="FFFF0000"/>
        <rFont val="ＭＳ Ｐゴシック"/>
        <family val="3"/>
        <charset val="128"/>
        <scheme val="minor"/>
      </rPr>
      <t>確認</t>
    </r>
    <r>
      <rPr>
        <sz val="11"/>
        <color theme="1"/>
        <rFont val="ＭＳ Ｐゴシック"/>
        <family val="2"/>
        <charset val="128"/>
        <scheme val="minor"/>
      </rPr>
      <t>してください</t>
    </r>
    <rPh sb="1" eb="3">
      <t>ギジュツ</t>
    </rPh>
    <rPh sb="3" eb="5">
      <t>シリョウ</t>
    </rPh>
    <rPh sb="6" eb="7">
      <t>ミドリ</t>
    </rPh>
    <rPh sb="7" eb="9">
      <t>チャクショク</t>
    </rPh>
    <rPh sb="12" eb="13">
      <t>タダ</t>
    </rPh>
    <rPh sb="15" eb="17">
      <t>ジョウホウ</t>
    </rPh>
    <rPh sb="18" eb="20">
      <t>テンキ</t>
    </rPh>
    <rPh sb="26" eb="28">
      <t>カクニン</t>
    </rPh>
    <phoneticPr fontId="2"/>
  </si>
  <si>
    <r>
      <t>　（転記されていない場合は、もう一度【表１～４】の入力条件を確認後、</t>
    </r>
    <r>
      <rPr>
        <sz val="11"/>
        <color rgb="FFFF0000"/>
        <rFont val="ＭＳ Ｐゴシック"/>
        <family val="3"/>
        <charset val="128"/>
        <scheme val="minor"/>
      </rPr>
      <t>必要に応じ緑着色セルを直接入力</t>
    </r>
    <r>
      <rPr>
        <sz val="11"/>
        <color theme="1"/>
        <rFont val="ＭＳ Ｐゴシック"/>
        <family val="3"/>
        <charset val="128"/>
        <scheme val="minor"/>
      </rPr>
      <t>により修正してください）</t>
    </r>
    <rPh sb="2" eb="4">
      <t>テンキ</t>
    </rPh>
    <rPh sb="10" eb="12">
      <t>バアイ</t>
    </rPh>
    <rPh sb="16" eb="18">
      <t>イチド</t>
    </rPh>
    <rPh sb="19" eb="20">
      <t>ヒョウ</t>
    </rPh>
    <rPh sb="25" eb="27">
      <t>ニュウリョク</t>
    </rPh>
    <rPh sb="27" eb="29">
      <t>ジョウケン</t>
    </rPh>
    <rPh sb="30" eb="32">
      <t>カクニン</t>
    </rPh>
    <rPh sb="32" eb="33">
      <t>ゴ</t>
    </rPh>
    <rPh sb="34" eb="36">
      <t>ヒツヨウ</t>
    </rPh>
    <rPh sb="37" eb="38">
      <t>オウ</t>
    </rPh>
    <rPh sb="39" eb="40">
      <t>ミドリ</t>
    </rPh>
    <rPh sb="40" eb="42">
      <t>チャクショク</t>
    </rPh>
    <phoneticPr fontId="2"/>
  </si>
  <si>
    <r>
      <t>②技術資料の</t>
    </r>
    <r>
      <rPr>
        <sz val="11"/>
        <color rgb="FFFF0000"/>
        <rFont val="ＭＳ Ｐゴシック"/>
        <family val="3"/>
        <charset val="128"/>
        <scheme val="minor"/>
      </rPr>
      <t>黄色着色セル</t>
    </r>
    <r>
      <rPr>
        <sz val="11"/>
        <color theme="1"/>
        <rFont val="ＭＳ Ｐゴシック"/>
        <family val="3"/>
        <charset val="128"/>
        <scheme val="minor"/>
      </rPr>
      <t>に必要な情報を</t>
    </r>
    <r>
      <rPr>
        <sz val="11"/>
        <color rgb="FFFF0000"/>
        <rFont val="ＭＳ Ｐゴシック"/>
        <family val="3"/>
        <charset val="128"/>
        <scheme val="minor"/>
      </rPr>
      <t>直接入力</t>
    </r>
    <r>
      <rPr>
        <sz val="11"/>
        <color theme="1"/>
        <rFont val="ＭＳ Ｐゴシック"/>
        <family val="3"/>
        <charset val="128"/>
        <scheme val="minor"/>
      </rPr>
      <t>してください</t>
    </r>
    <rPh sb="1" eb="3">
      <t>ギジュツ</t>
    </rPh>
    <rPh sb="3" eb="5">
      <t>シリョウ</t>
    </rPh>
    <rPh sb="6" eb="8">
      <t>キイロ</t>
    </rPh>
    <rPh sb="8" eb="10">
      <t>チャクショク</t>
    </rPh>
    <rPh sb="13" eb="15">
      <t>ヒツヨウ</t>
    </rPh>
    <rPh sb="16" eb="18">
      <t>ジョウホウ</t>
    </rPh>
    <rPh sb="19" eb="21">
      <t>チョクセツ</t>
    </rPh>
    <rPh sb="21" eb="23">
      <t>ニュウリョク</t>
    </rPh>
    <phoneticPr fontId="2"/>
  </si>
  <si>
    <r>
      <t>↓</t>
    </r>
    <r>
      <rPr>
        <sz val="11"/>
        <color rgb="FFFF0000"/>
        <rFont val="ＭＳ Ｐゴシック"/>
        <family val="3"/>
        <charset val="128"/>
        <scheme val="minor"/>
      </rPr>
      <t>【重要】表２のD列で項目を記載したもの以外は、エラー表示される【編集厳禁】</t>
    </r>
    <rPh sb="2" eb="4">
      <t>ジュウヨウ</t>
    </rPh>
    <rPh sb="5" eb="6">
      <t>ヒョウ</t>
    </rPh>
    <rPh sb="9" eb="10">
      <t>レツ</t>
    </rPh>
    <rPh sb="11" eb="13">
      <t>コウモク</t>
    </rPh>
    <rPh sb="14" eb="16">
      <t>キサイ</t>
    </rPh>
    <rPh sb="20" eb="22">
      <t>イガイ</t>
    </rPh>
    <rPh sb="27" eb="29">
      <t>ヒョウジ</t>
    </rPh>
    <rPh sb="33" eb="35">
      <t>ヘンシュウ</t>
    </rPh>
    <rPh sb="35" eb="37">
      <t>ゲンキン</t>
    </rPh>
    <phoneticPr fontId="2"/>
  </si>
  <si>
    <t>②不要な技術資料様式は、シート毎削除してください</t>
    <rPh sb="1" eb="3">
      <t>フヨウ</t>
    </rPh>
    <rPh sb="4" eb="6">
      <t>ギジュツ</t>
    </rPh>
    <rPh sb="6" eb="8">
      <t>シリョウ</t>
    </rPh>
    <rPh sb="8" eb="10">
      <t>ヨウシキ</t>
    </rPh>
    <rPh sb="15" eb="16">
      <t>ゴト</t>
    </rPh>
    <rPh sb="16" eb="18">
      <t>サクジョ</t>
    </rPh>
    <phoneticPr fontId="2"/>
  </si>
  <si>
    <t>項目名</t>
    <rPh sb="0" eb="2">
      <t>コウモク</t>
    </rPh>
    <rPh sb="2" eb="3">
      <t>メイ</t>
    </rPh>
    <phoneticPr fontId="2"/>
  </si>
  <si>
    <t>配置予定技術者</t>
    <rPh sb="0" eb="2">
      <t>ハイチ</t>
    </rPh>
    <rPh sb="2" eb="4">
      <t>ヨテイ</t>
    </rPh>
    <rPh sb="4" eb="7">
      <t>ギジュツシャ</t>
    </rPh>
    <phoneticPr fontId="2"/>
  </si>
  <si>
    <t>企業情報記入欄</t>
    <rPh sb="0" eb="2">
      <t>キギョウ</t>
    </rPh>
    <rPh sb="2" eb="4">
      <t>ジョウホウ</t>
    </rPh>
    <rPh sb="4" eb="6">
      <t>キニュウ</t>
    </rPh>
    <rPh sb="6" eb="7">
      <t>ラン</t>
    </rPh>
    <phoneticPr fontId="2"/>
  </si>
  <si>
    <t>氏名記入欄</t>
    <rPh sb="0" eb="2">
      <t>シメイ</t>
    </rPh>
    <rPh sb="2" eb="4">
      <t>キニュウ</t>
    </rPh>
    <rPh sb="4" eb="5">
      <t>ラン</t>
    </rPh>
    <phoneticPr fontId="2"/>
  </si>
  <si>
    <t>（収受印を発行しない発注機関は、「３提出資料確認欄」を全て削除）</t>
    <rPh sb="1" eb="3">
      <t>シュウジュ</t>
    </rPh>
    <rPh sb="3" eb="4">
      <t>イン</t>
    </rPh>
    <rPh sb="5" eb="7">
      <t>ハッコウ</t>
    </rPh>
    <rPh sb="10" eb="12">
      <t>ハッチュウ</t>
    </rPh>
    <rPh sb="12" eb="14">
      <t>キカン</t>
    </rPh>
    <rPh sb="18" eb="20">
      <t>テイシュツ</t>
    </rPh>
    <rPh sb="20" eb="22">
      <t>シリョウ</t>
    </rPh>
    <rPh sb="22" eb="24">
      <t>カクニン</t>
    </rPh>
    <rPh sb="24" eb="25">
      <t>ラン</t>
    </rPh>
    <rPh sb="27" eb="28">
      <t>スベ</t>
    </rPh>
    <rPh sb="29" eb="31">
      <t>サクジョ</t>
    </rPh>
    <phoneticPr fontId="2"/>
  </si>
  <si>
    <t>企業の継続能力開発（CPD)制度の参加登録</t>
    <phoneticPr fontId="2"/>
  </si>
  <si>
    <t>配置予定技術者の工事成績評定点</t>
    <phoneticPr fontId="2"/>
  </si>
  <si>
    <t>応急危険度判定士の登録</t>
    <phoneticPr fontId="2"/>
  </si>
  <si>
    <t>応急危険度判定士の登録</t>
    <phoneticPr fontId="2"/>
  </si>
  <si>
    <t>評価項目番号</t>
    <rPh sb="0" eb="2">
      <t>ヒョウカ</t>
    </rPh>
    <rPh sb="2" eb="4">
      <t>コウモク</t>
    </rPh>
    <rPh sb="4" eb="6">
      <t>バンゴウ</t>
    </rPh>
    <phoneticPr fontId="2"/>
  </si>
  <si>
    <t>-</t>
    <phoneticPr fontId="2"/>
  </si>
  <si>
    <t>評価基準（様式記載内容）</t>
    <rPh sb="0" eb="2">
      <t>ヒョウカ</t>
    </rPh>
    <rPh sb="2" eb="4">
      <t>キジュン</t>
    </rPh>
    <rPh sb="5" eb="7">
      <t>ヨウシキ</t>
    </rPh>
    <rPh sb="7" eb="9">
      <t>キサイ</t>
    </rPh>
    <rPh sb="9" eb="11">
      <t>ナイヨウ</t>
    </rPh>
    <phoneticPr fontId="2"/>
  </si>
  <si>
    <t>表中の着色セルを予備欄です。項目が不足する場合ここに入力すれば、プルダウンリストを追加できます。</t>
    <phoneticPr fontId="2"/>
  </si>
  <si>
    <t>【表４】表紙記載文リスト</t>
    <rPh sb="1" eb="2">
      <t>ヒョウ</t>
    </rPh>
    <rPh sb="4" eb="6">
      <t>ヒョウシ</t>
    </rPh>
    <rPh sb="6" eb="8">
      <t>キサイ</t>
    </rPh>
    <rPh sb="8" eb="9">
      <t>ブン</t>
    </rPh>
    <phoneticPr fontId="2"/>
  </si>
  <si>
    <t>法面機械保有</t>
    <rPh sb="0" eb="2">
      <t>ノリメン</t>
    </rPh>
    <rPh sb="2" eb="4">
      <t>キカイ</t>
    </rPh>
    <rPh sb="4" eb="6">
      <t>ホユウ</t>
    </rPh>
    <phoneticPr fontId="12"/>
  </si>
  <si>
    <t>建設機械保有状況</t>
    <rPh sb="0" eb="2">
      <t>ケンセツ</t>
    </rPh>
    <rPh sb="2" eb="4">
      <t>キカイ</t>
    </rPh>
    <rPh sb="4" eb="6">
      <t>ホユウ</t>
    </rPh>
    <rPh sb="6" eb="8">
      <t>ジョウキョウ</t>
    </rPh>
    <phoneticPr fontId="2"/>
  </si>
  <si>
    <t>労働福祉（障がい者雇用）</t>
    <rPh sb="0" eb="2">
      <t>ロウドウ</t>
    </rPh>
    <rPh sb="2" eb="4">
      <t>フクシ</t>
    </rPh>
    <rPh sb="5" eb="6">
      <t>ショウ</t>
    </rPh>
    <rPh sb="8" eb="9">
      <t>シャ</t>
    </rPh>
    <rPh sb="9" eb="11">
      <t>コヨウ</t>
    </rPh>
    <phoneticPr fontId="12"/>
  </si>
  <si>
    <t>労働福祉（育児介護制度）</t>
    <rPh sb="0" eb="2">
      <t>ロウドウ</t>
    </rPh>
    <rPh sb="2" eb="4">
      <t>フクシ</t>
    </rPh>
    <rPh sb="5" eb="7">
      <t>イクジ</t>
    </rPh>
    <rPh sb="7" eb="9">
      <t>カイゴ</t>
    </rPh>
    <rPh sb="9" eb="11">
      <t>セイド</t>
    </rPh>
    <phoneticPr fontId="12"/>
  </si>
  <si>
    <t>育児介護チェック表</t>
    <rPh sb="0" eb="2">
      <t>イクジ</t>
    </rPh>
    <rPh sb="2" eb="4">
      <t>カイゴ</t>
    </rPh>
    <rPh sb="8" eb="9">
      <t>ヒョウ</t>
    </rPh>
    <phoneticPr fontId="12"/>
  </si>
  <si>
    <t>（【隠岐】企業の法面機械保有は、機械名が○○になっていますので、必ず編集が必要です。）</t>
    <rPh sb="8" eb="10">
      <t>ノリメン</t>
    </rPh>
    <rPh sb="10" eb="12">
      <t>キカイ</t>
    </rPh>
    <phoneticPr fontId="2"/>
  </si>
  <si>
    <r>
      <t>（【隠岐】</t>
    </r>
    <r>
      <rPr>
        <sz val="11"/>
        <color rgb="FFFF0000"/>
        <rFont val="ＭＳ Ｐゴシック"/>
        <family val="3"/>
        <charset val="128"/>
        <scheme val="minor"/>
      </rPr>
      <t>企業の法面機械保有</t>
    </r>
    <r>
      <rPr>
        <sz val="11"/>
        <color theme="1"/>
        <rFont val="ＭＳ Ｐゴシック"/>
        <family val="3"/>
        <charset val="128"/>
        <scheme val="minor"/>
      </rPr>
      <t>は、機械名が○○になっていますので、</t>
    </r>
    <r>
      <rPr>
        <sz val="11"/>
        <color rgb="FFFF0000"/>
        <rFont val="ＭＳ Ｐゴシック"/>
        <family val="3"/>
        <charset val="128"/>
        <scheme val="minor"/>
      </rPr>
      <t>必ず編集</t>
    </r>
    <r>
      <rPr>
        <sz val="11"/>
        <color theme="1"/>
        <rFont val="ＭＳ Ｐゴシック"/>
        <family val="3"/>
        <charset val="128"/>
        <scheme val="minor"/>
      </rPr>
      <t>が必要です。）</t>
    </r>
    <rPh sb="2" eb="4">
      <t>オキ</t>
    </rPh>
    <rPh sb="5" eb="7">
      <t>キギョウ</t>
    </rPh>
    <rPh sb="8" eb="10">
      <t>ノリメン</t>
    </rPh>
    <rPh sb="10" eb="12">
      <t>キカイ</t>
    </rPh>
    <rPh sb="12" eb="14">
      <t>ホユウ</t>
    </rPh>
    <rPh sb="16" eb="18">
      <t>キカイ</t>
    </rPh>
    <rPh sb="18" eb="19">
      <t>メイ</t>
    </rPh>
    <rPh sb="32" eb="33">
      <t>カナラ</t>
    </rPh>
    <rPh sb="34" eb="36">
      <t>ヘンシュウ</t>
    </rPh>
    <rPh sb="37" eb="39">
      <t>ヒツヨウ</t>
    </rPh>
    <phoneticPr fontId="2"/>
  </si>
  <si>
    <t>【表４】を編集すると技術資料（表紙）「2　提出書類（必要な項目について）」で記載する様式の名称変更ができます。</t>
    <rPh sb="10" eb="12">
      <t>ギジュツ</t>
    </rPh>
    <rPh sb="12" eb="14">
      <t>シリョウ</t>
    </rPh>
    <rPh sb="15" eb="17">
      <t>ヒョウシ</t>
    </rPh>
    <rPh sb="38" eb="40">
      <t>キサイ</t>
    </rPh>
    <rPh sb="42" eb="44">
      <t>ヨウシキ</t>
    </rPh>
    <rPh sb="45" eb="47">
      <t>メイショウ</t>
    </rPh>
    <rPh sb="47" eb="49">
      <t>ヘンコウ</t>
    </rPh>
    <phoneticPr fontId="2"/>
  </si>
  <si>
    <t>a0</t>
  </si>
  <si>
    <t>a1</t>
  </si>
  <si>
    <t>①「発注者審査作業用」シートに記載されている表中の不要な項目の列全体を削除してください</t>
    <rPh sb="2" eb="5">
      <t>ハッチュウシャ</t>
    </rPh>
    <rPh sb="5" eb="7">
      <t>シンサ</t>
    </rPh>
    <rPh sb="7" eb="10">
      <t>サギョウヨウ</t>
    </rPh>
    <rPh sb="15" eb="17">
      <t>キサイ</t>
    </rPh>
    <rPh sb="22" eb="23">
      <t>ヒョウ</t>
    </rPh>
    <rPh sb="23" eb="24">
      <t>チュウ</t>
    </rPh>
    <rPh sb="25" eb="27">
      <t>フヨウ</t>
    </rPh>
    <rPh sb="28" eb="30">
      <t>コウモク</t>
    </rPh>
    <rPh sb="31" eb="32">
      <t>レツ</t>
    </rPh>
    <rPh sb="32" eb="34">
      <t>ゼンタイ</t>
    </rPh>
    <rPh sb="35" eb="37">
      <t>サクジョ</t>
    </rPh>
    <rPh sb="37" eb="39">
      <t>ゼンサクジョ</t>
    </rPh>
    <phoneticPr fontId="2"/>
  </si>
  <si>
    <t>※「発注者審査作業用」シート</t>
    <rPh sb="2" eb="5">
      <t>ハッチュウシャ</t>
    </rPh>
    <rPh sb="5" eb="7">
      <t>シンサ</t>
    </rPh>
    <rPh sb="7" eb="9">
      <t>サギョウ</t>
    </rPh>
    <rPh sb="9" eb="10">
      <t>ヨウ</t>
    </rPh>
    <phoneticPr fontId="2"/>
  </si>
  <si>
    <t>※技術審査用ファイル</t>
    <rPh sb="1" eb="3">
      <t>ギジュツ</t>
    </rPh>
    <rPh sb="3" eb="6">
      <t>シンサヨウ</t>
    </rPh>
    <phoneticPr fontId="2"/>
  </si>
  <si>
    <t>（文字のサイズ、セルの結合、列幅の調整などは、「技術審査用ファイル」で行うため、「発注者作業用シート」では、体裁を整える必要はありません）</t>
    <rPh sb="1" eb="3">
      <t>モジ</t>
    </rPh>
    <rPh sb="11" eb="13">
      <t>ケツゴウ</t>
    </rPh>
    <rPh sb="14" eb="16">
      <t>レツハバ</t>
    </rPh>
    <rPh sb="17" eb="19">
      <t>チョウセイ</t>
    </rPh>
    <rPh sb="24" eb="26">
      <t>ギジュツ</t>
    </rPh>
    <rPh sb="26" eb="29">
      <t>シンサヨウ</t>
    </rPh>
    <rPh sb="35" eb="36">
      <t>オコナ</t>
    </rPh>
    <rPh sb="41" eb="44">
      <t>ハッチュウシャ</t>
    </rPh>
    <rPh sb="44" eb="47">
      <t>サギョウヨウ</t>
    </rPh>
    <rPh sb="54" eb="56">
      <t>テイサイ</t>
    </rPh>
    <rPh sb="57" eb="58">
      <t>トトノ</t>
    </rPh>
    <rPh sb="60" eb="62">
      <t>ヒツヨウ</t>
    </rPh>
    <phoneticPr fontId="2"/>
  </si>
  <si>
    <t>　企業の申請内容を数式でリンクさせて評価項目毎に一覧表で整理。指定された範囲を「技術審査用ファイル」の「作業用シート」に一括コピーすることで、</t>
    <rPh sb="31" eb="33">
      <t>シテイ</t>
    </rPh>
    <rPh sb="36" eb="38">
      <t>ハンイ</t>
    </rPh>
    <rPh sb="60" eb="62">
      <t>イッカツ</t>
    </rPh>
    <phoneticPr fontId="2"/>
  </si>
  <si>
    <t>　１．【技術資料（表紙）の確認・修正事項】</t>
    <rPh sb="4" eb="6">
      <t>ギジュツ</t>
    </rPh>
    <rPh sb="6" eb="8">
      <t>シリョウ</t>
    </rPh>
    <rPh sb="9" eb="11">
      <t>ヒョウシ</t>
    </rPh>
    <rPh sb="13" eb="15">
      <t>カクニン</t>
    </rPh>
    <rPh sb="16" eb="18">
      <t>シュウセイ</t>
    </rPh>
    <rPh sb="18" eb="20">
      <t>ジコウ</t>
    </rPh>
    <phoneticPr fontId="2"/>
  </si>
  <si>
    <t>　２．【技術資料（各種様式）の確認・修正事項】</t>
    <rPh sb="4" eb="6">
      <t>ギジュツ</t>
    </rPh>
    <rPh sb="6" eb="8">
      <t>シリョウ</t>
    </rPh>
    <rPh sb="9" eb="11">
      <t>カクシュ</t>
    </rPh>
    <rPh sb="11" eb="13">
      <t>ヨウシキ</t>
    </rPh>
    <rPh sb="15" eb="17">
      <t>カクニン</t>
    </rPh>
    <rPh sb="18" eb="20">
      <t>シュウセイ</t>
    </rPh>
    <rPh sb="20" eb="22">
      <t>ジコウ</t>
    </rPh>
    <phoneticPr fontId="2"/>
  </si>
  <si>
    <t>　３．【評価基準の確認】</t>
    <rPh sb="4" eb="6">
      <t>ヒョウカ</t>
    </rPh>
    <rPh sb="6" eb="8">
      <t>キジュン</t>
    </rPh>
    <rPh sb="9" eb="11">
      <t>カクニン</t>
    </rPh>
    <phoneticPr fontId="2"/>
  </si>
  <si>
    <t>　４．【PPI掲載用ファイルの作成】</t>
    <rPh sb="7" eb="10">
      <t>ケイサイヨウ</t>
    </rPh>
    <rPh sb="15" eb="17">
      <t>サクセイ</t>
    </rPh>
    <phoneticPr fontId="2"/>
  </si>
  <si>
    <t>＜発注準備から入札結果調書作成までの全体イメージ＞</t>
    <rPh sb="1" eb="3">
      <t>ハッチュウ</t>
    </rPh>
    <rPh sb="3" eb="5">
      <t>ジュンビ</t>
    </rPh>
    <rPh sb="7" eb="9">
      <t>ニュウサツ</t>
    </rPh>
    <rPh sb="9" eb="11">
      <t>ケッカ</t>
    </rPh>
    <rPh sb="11" eb="13">
      <t>チョウショ</t>
    </rPh>
    <rPh sb="13" eb="15">
      <t>サクセイ</t>
    </rPh>
    <rPh sb="18" eb="20">
      <t>ゼンタイ</t>
    </rPh>
    <phoneticPr fontId="2"/>
  </si>
  <si>
    <r>
      <t>②</t>
    </r>
    <r>
      <rPr>
        <sz val="11"/>
        <color rgb="FFFF0000"/>
        <rFont val="ＭＳ Ｐゴシック"/>
        <family val="3"/>
        <charset val="128"/>
        <scheme val="minor"/>
      </rPr>
      <t>エラー表示</t>
    </r>
    <r>
      <rPr>
        <sz val="11"/>
        <color theme="1"/>
        <rFont val="ＭＳ Ｐゴシック"/>
        <family val="3"/>
        <charset val="128"/>
        <scheme val="minor"/>
      </rPr>
      <t>がでている</t>
    </r>
    <r>
      <rPr>
        <sz val="11"/>
        <color rgb="FFFF0000"/>
        <rFont val="ＭＳ Ｐゴシック"/>
        <family val="3"/>
        <charset val="128"/>
        <scheme val="minor"/>
      </rPr>
      <t>行を非表示</t>
    </r>
    <r>
      <rPr>
        <sz val="11"/>
        <color theme="1"/>
        <rFont val="ＭＳ Ｐゴシック"/>
        <family val="3"/>
        <charset val="128"/>
        <scheme val="minor"/>
      </rPr>
      <t>にしてください（</t>
    </r>
    <r>
      <rPr>
        <sz val="11"/>
        <color rgb="FFFF0000"/>
        <rFont val="ＭＳ Ｐゴシック"/>
        <family val="3"/>
        <charset val="128"/>
        <scheme val="minor"/>
      </rPr>
      <t>行の削除厳禁</t>
    </r>
    <r>
      <rPr>
        <sz val="11"/>
        <color theme="1"/>
        <rFont val="ＭＳ Ｐゴシック"/>
        <family val="3"/>
        <charset val="128"/>
        <scheme val="minor"/>
      </rPr>
      <t>）。</t>
    </r>
    <rPh sb="4" eb="6">
      <t>ヒョウジ</t>
    </rPh>
    <rPh sb="11" eb="12">
      <t>ギョウ</t>
    </rPh>
    <rPh sb="13" eb="16">
      <t>ヒヒョウジ</t>
    </rPh>
    <phoneticPr fontId="2"/>
  </si>
  <si>
    <r>
      <t>１．</t>
    </r>
    <r>
      <rPr>
        <sz val="12"/>
        <color rgb="FFFF0000"/>
        <rFont val="ＭＳ Ｐゴシック"/>
        <family val="3"/>
        <charset val="128"/>
        <scheme val="minor"/>
      </rPr>
      <t>【表１】のC列</t>
    </r>
    <r>
      <rPr>
        <sz val="12"/>
        <color theme="1"/>
        <rFont val="ＭＳ Ｐゴシック"/>
        <family val="2"/>
        <charset val="128"/>
        <scheme val="minor"/>
      </rPr>
      <t>に基本情報を直接入力してください</t>
    </r>
    <rPh sb="3" eb="4">
      <t>ヒョウ</t>
    </rPh>
    <rPh sb="8" eb="9">
      <t>レツ</t>
    </rPh>
    <rPh sb="10" eb="12">
      <t>キホン</t>
    </rPh>
    <rPh sb="12" eb="14">
      <t>ジョウホウ</t>
    </rPh>
    <rPh sb="15" eb="17">
      <t>チョクセツ</t>
    </rPh>
    <rPh sb="17" eb="19">
      <t>ニュウリョク</t>
    </rPh>
    <phoneticPr fontId="2"/>
  </si>
  <si>
    <r>
      <t>１．</t>
    </r>
    <r>
      <rPr>
        <sz val="12"/>
        <color rgb="FFFF0000"/>
        <rFont val="ＭＳ Ｐゴシック"/>
        <family val="3"/>
        <charset val="128"/>
        <scheme val="minor"/>
      </rPr>
      <t>【表２】C列</t>
    </r>
    <r>
      <rPr>
        <sz val="12"/>
        <color theme="1"/>
        <rFont val="ＭＳ Ｐゴシック"/>
        <family val="2"/>
        <charset val="128"/>
        <scheme val="minor"/>
      </rPr>
      <t>に発注工事の</t>
    </r>
    <r>
      <rPr>
        <sz val="12"/>
        <color rgb="FFFF0000"/>
        <rFont val="ＭＳ Ｐゴシック"/>
        <family val="3"/>
        <charset val="128"/>
        <scheme val="minor"/>
      </rPr>
      <t>評価項目を入力</t>
    </r>
    <r>
      <rPr>
        <sz val="12"/>
        <color theme="1"/>
        <rFont val="ＭＳ Ｐゴシック"/>
        <family val="2"/>
        <charset val="128"/>
        <scheme val="minor"/>
      </rPr>
      <t>してください（技術提案は、直接入力、その他の項目はプルダウンリストから選択）</t>
    </r>
    <rPh sb="3" eb="4">
      <t>ヒョウ</t>
    </rPh>
    <rPh sb="28" eb="30">
      <t>ギジュツ</t>
    </rPh>
    <rPh sb="30" eb="32">
      <t>テイアン</t>
    </rPh>
    <rPh sb="34" eb="36">
      <t>チョクセツ</t>
    </rPh>
    <rPh sb="36" eb="38">
      <t>ニュウリョク</t>
    </rPh>
    <rPh sb="41" eb="42">
      <t>タ</t>
    </rPh>
    <rPh sb="43" eb="45">
      <t>コウモク</t>
    </rPh>
    <rPh sb="56" eb="58">
      <t>センタク</t>
    </rPh>
    <phoneticPr fontId="2"/>
  </si>
  <si>
    <t>対象外</t>
    <phoneticPr fontId="2"/>
  </si>
  <si>
    <r>
      <t>【表３】を編集すると評価項目（C列）のリストが変更できます（</t>
    </r>
    <r>
      <rPr>
        <sz val="11"/>
        <color rgb="FFFF0000"/>
        <rFont val="ＭＳ Ｐゴシック"/>
        <family val="3"/>
        <charset val="128"/>
        <scheme val="minor"/>
      </rPr>
      <t>原則、着色セル以外編集不可</t>
    </r>
    <r>
      <rPr>
        <sz val="11"/>
        <color theme="1"/>
        <rFont val="ＭＳ Ｐゴシック"/>
        <family val="2"/>
        <charset val="128"/>
        <scheme val="minor"/>
      </rPr>
      <t>）。</t>
    </r>
    <rPh sb="1" eb="2">
      <t>ヒョウ</t>
    </rPh>
    <rPh sb="30" eb="32">
      <t>ゲンソク</t>
    </rPh>
    <rPh sb="33" eb="35">
      <t>チャクショク</t>
    </rPh>
    <rPh sb="37" eb="39">
      <t>イガイ</t>
    </rPh>
    <rPh sb="39" eb="41">
      <t>ヘンシュウ</t>
    </rPh>
    <rPh sb="41" eb="43">
      <t>フカ</t>
    </rPh>
    <phoneticPr fontId="2"/>
  </si>
  <si>
    <t>□</t>
  </si>
  <si>
    <t>（該当条文：　　　　　　　　　　　　　　　　　　）</t>
    <rPh sb="1" eb="3">
      <t>ガイトウ</t>
    </rPh>
    <rPh sb="3" eb="5">
      <t>ジョウブン</t>
    </rPh>
    <phoneticPr fontId="12"/>
  </si>
  <si>
    <r>
      <rPr>
        <b/>
        <sz val="18"/>
        <rFont val="HG丸ｺﾞｼｯｸM-PRO"/>
        <family val="3"/>
        <charset val="128"/>
      </rPr>
      <t>【法定を超える内容チェック表１】</t>
    </r>
    <r>
      <rPr>
        <b/>
        <sz val="12"/>
        <rFont val="HG丸ｺﾞｼｯｸM-PRO"/>
        <family val="3"/>
        <charset val="128"/>
      </rPr>
      <t xml:space="preserve">
　各Ｑの「はい」または「いいえ」、「該当項目」に■ をご記入下さい。</t>
    </r>
    <rPh sb="1" eb="3">
      <t>ホウテイ</t>
    </rPh>
    <rPh sb="4" eb="5">
      <t>コ</t>
    </rPh>
    <rPh sb="7" eb="9">
      <t>ナイヨウ</t>
    </rPh>
    <rPh sb="13" eb="14">
      <t>ヒョウ</t>
    </rPh>
    <rPh sb="35" eb="37">
      <t>ガイトウ</t>
    </rPh>
    <rPh sb="37" eb="39">
      <t>コウモク</t>
    </rPh>
    <phoneticPr fontId="12"/>
  </si>
  <si>
    <t>育児休業制度の対象となる子の上限年齢を、法定を超えた年齢までとしている。</t>
    <rPh sb="0" eb="2">
      <t>イクジ</t>
    </rPh>
    <rPh sb="2" eb="4">
      <t>キュウギョウ</t>
    </rPh>
    <rPh sb="4" eb="6">
      <t>セイド</t>
    </rPh>
    <rPh sb="7" eb="9">
      <t>タイショウ</t>
    </rPh>
    <rPh sb="12" eb="13">
      <t>コ</t>
    </rPh>
    <rPh sb="14" eb="16">
      <t>ジョウゲン</t>
    </rPh>
    <rPh sb="16" eb="18">
      <t>ネンレイ</t>
    </rPh>
    <rPh sb="20" eb="22">
      <t>ホウテイ</t>
    </rPh>
    <rPh sb="23" eb="24">
      <t>コ</t>
    </rPh>
    <rPh sb="26" eb="28">
      <t>ネンレイ</t>
    </rPh>
    <phoneticPr fontId="12"/>
  </si>
  <si>
    <t>（上限年齢　＝　　　　　　歳　　　か月まで）</t>
    <rPh sb="1" eb="3">
      <t>ジョウゲン</t>
    </rPh>
    <rPh sb="3" eb="5">
      <t>ネンレイ</t>
    </rPh>
    <rPh sb="13" eb="14">
      <t>サイ</t>
    </rPh>
    <rPh sb="18" eb="19">
      <t>ツキ</t>
    </rPh>
    <phoneticPr fontId="12"/>
  </si>
  <si>
    <t>①短時間勤務制度（5時間45分から6時間以外の制度等の実施）</t>
    <rPh sb="10" eb="12">
      <t>ジカン</t>
    </rPh>
    <rPh sb="14" eb="15">
      <t>フン</t>
    </rPh>
    <rPh sb="18" eb="20">
      <t>ジカン</t>
    </rPh>
    <rPh sb="20" eb="22">
      <t>イガイ</t>
    </rPh>
    <rPh sb="23" eb="25">
      <t>セイド</t>
    </rPh>
    <rPh sb="24" eb="25">
      <t>キセイ</t>
    </rPh>
    <rPh sb="25" eb="26">
      <t>トウ</t>
    </rPh>
    <rPh sb="27" eb="29">
      <t>ジッシ</t>
    </rPh>
    <phoneticPr fontId="12"/>
  </si>
  <si>
    <t>⑥育児サービス費用を補助する制度
（ベビーシッターや保育施設の利用料補助等）</t>
    <rPh sb="26" eb="28">
      <t>ホイク</t>
    </rPh>
    <phoneticPr fontId="12"/>
  </si>
  <si>
    <r>
      <rPr>
        <b/>
        <sz val="18"/>
        <rFont val="HG丸ｺﾞｼｯｸM-PRO"/>
        <family val="3"/>
        <charset val="128"/>
      </rPr>
      <t>【法定を超える内容チェック表２】</t>
    </r>
    <r>
      <rPr>
        <b/>
        <sz val="12"/>
        <rFont val="HG丸ｺﾞｼｯｸM-PRO"/>
        <family val="3"/>
        <charset val="128"/>
      </rPr>
      <t xml:space="preserve">
　各Ｑの「はい」または「いいえ」、「該当項目」に■ をご記入下さい。</t>
    </r>
    <rPh sb="1" eb="3">
      <t>ホウテイ</t>
    </rPh>
    <rPh sb="4" eb="5">
      <t>コ</t>
    </rPh>
    <rPh sb="7" eb="9">
      <t>ナイヨウ</t>
    </rPh>
    <rPh sb="13" eb="14">
      <t>ヒョウ</t>
    </rPh>
    <rPh sb="35" eb="37">
      <t>ガイトウ</t>
    </rPh>
    <rPh sb="37" eb="39">
      <t>コウモク</t>
    </rPh>
    <phoneticPr fontId="12"/>
  </si>
  <si>
    <t>①取得可能日数が、年5日（対象家族が2人以上であれば年10日）を超える。</t>
    <rPh sb="1" eb="3">
      <t>シュトク</t>
    </rPh>
    <rPh sb="3" eb="5">
      <t>カノウ</t>
    </rPh>
    <rPh sb="5" eb="7">
      <t>ニッスウ</t>
    </rPh>
    <rPh sb="9" eb="10">
      <t>ネン</t>
    </rPh>
    <rPh sb="11" eb="12">
      <t>ニチ</t>
    </rPh>
    <rPh sb="13" eb="15">
      <t>タイショウ</t>
    </rPh>
    <rPh sb="15" eb="17">
      <t>カゾク</t>
    </rPh>
    <rPh sb="19" eb="20">
      <t>ニン</t>
    </rPh>
    <rPh sb="20" eb="22">
      <t>イジョウ</t>
    </rPh>
    <rPh sb="26" eb="27">
      <t>ネン</t>
    </rPh>
    <rPh sb="29" eb="30">
      <t>ニチ</t>
    </rPh>
    <rPh sb="32" eb="33">
      <t>コ</t>
    </rPh>
    <phoneticPr fontId="12"/>
  </si>
  <si>
    <t>（内容　　　　　　　　　　　　　　　　　　　　　　　　　　　　　　　　　　　　　　　　　　　　　　　　　　　　　　　　 　）</t>
    <rPh sb="1" eb="3">
      <t>ナイヨウ</t>
    </rPh>
    <phoneticPr fontId="12"/>
  </si>
  <si>
    <t>①産前産後休業（支給割合：　　　　　　　　　　）</t>
    <rPh sb="1" eb="5">
      <t>サンゼンサンゴ</t>
    </rPh>
    <rPh sb="5" eb="7">
      <t>キュウギョウ</t>
    </rPh>
    <rPh sb="8" eb="10">
      <t>シキュウ</t>
    </rPh>
    <rPh sb="10" eb="12">
      <t>ワリアイ</t>
    </rPh>
    <phoneticPr fontId="12"/>
  </si>
  <si>
    <t>②育児時間　　　（支給割合：　　　　　　　　　　）</t>
    <rPh sb="1" eb="3">
      <t>イクジ</t>
    </rPh>
    <rPh sb="3" eb="5">
      <t>ジカン</t>
    </rPh>
    <rPh sb="9" eb="11">
      <t>シキュウ</t>
    </rPh>
    <rPh sb="11" eb="13">
      <t>ワリアイ</t>
    </rPh>
    <phoneticPr fontId="12"/>
  </si>
  <si>
    <t>③育児休業　　　（支給割合：　　　　　　　　　　）</t>
    <rPh sb="1" eb="3">
      <t>イクジ</t>
    </rPh>
    <rPh sb="3" eb="5">
      <t>キュウギョウ</t>
    </rPh>
    <rPh sb="9" eb="11">
      <t>シキュウ</t>
    </rPh>
    <rPh sb="11" eb="13">
      <t>ワリアイ</t>
    </rPh>
    <phoneticPr fontId="12"/>
  </si>
  <si>
    <t>④介護休業　　　（支給割合：　　　　　　　　　　）</t>
    <rPh sb="1" eb="3">
      <t>カイゴ</t>
    </rPh>
    <rPh sb="3" eb="5">
      <t>キュウギョウ</t>
    </rPh>
    <rPh sb="9" eb="11">
      <t>シキュウ</t>
    </rPh>
    <rPh sb="11" eb="13">
      <t>ワリアイ</t>
    </rPh>
    <phoneticPr fontId="12"/>
  </si>
  <si>
    <t>⑤子の看護休暇　　　（支給割合：　　　　　　　　）</t>
    <rPh sb="1" eb="2">
      <t>コ</t>
    </rPh>
    <rPh sb="3" eb="5">
      <t>カンゴ</t>
    </rPh>
    <rPh sb="5" eb="7">
      <t>キュウカ</t>
    </rPh>
    <rPh sb="11" eb="13">
      <t>シキュウ</t>
    </rPh>
    <rPh sb="13" eb="15">
      <t>ワリアイ</t>
    </rPh>
    <phoneticPr fontId="12"/>
  </si>
  <si>
    <t>⑥介護休暇　　　（支給割合：　　　　　　　　　　）</t>
    <rPh sb="1" eb="3">
      <t>カイゴ</t>
    </rPh>
    <rPh sb="3" eb="5">
      <t>キュウカ</t>
    </rPh>
    <rPh sb="9" eb="11">
      <t>シキュウ</t>
    </rPh>
    <rPh sb="11" eb="13">
      <t>ワリアイ</t>
    </rPh>
    <phoneticPr fontId="12"/>
  </si>
  <si>
    <r>
      <t>（就業規則）第</t>
    </r>
    <r>
      <rPr>
        <b/>
        <sz val="10"/>
        <color indexed="10"/>
        <rFont val="ＭＳ Ｐゴシック"/>
        <family val="3"/>
        <charset val="128"/>
      </rPr>
      <t>○○</t>
    </r>
    <r>
      <rPr>
        <b/>
        <sz val="10"/>
        <rFont val="ＭＳ Ｐゴシック"/>
        <family val="3"/>
        <charset val="128"/>
      </rPr>
      <t>条第</t>
    </r>
    <r>
      <rPr>
        <b/>
        <sz val="10"/>
        <color indexed="10"/>
        <rFont val="ＭＳ Ｐゴシック"/>
        <family val="3"/>
        <charset val="128"/>
      </rPr>
      <t>○○</t>
    </r>
    <r>
      <rPr>
        <b/>
        <sz val="10"/>
        <rFont val="ＭＳ Ｐゴシック"/>
        <family val="3"/>
        <charset val="128"/>
      </rPr>
      <t>項
　</t>
    </r>
    <r>
      <rPr>
        <b/>
        <sz val="10"/>
        <color indexed="10"/>
        <rFont val="ＭＳ Ｐゴシック"/>
        <family val="3"/>
        <charset val="128"/>
      </rPr>
      <t>○○○○○○○○　…　○○○○○</t>
    </r>
    <r>
      <rPr>
        <b/>
        <u/>
        <sz val="10"/>
        <color indexed="10"/>
        <rFont val="ＭＳ Ｐゴシック"/>
        <family val="3"/>
        <charset val="128"/>
      </rPr>
      <t>○○○○○○○○○</t>
    </r>
    <r>
      <rPr>
        <b/>
        <sz val="10"/>
        <color indexed="10"/>
        <rFont val="ＭＳ Ｐゴシック"/>
        <family val="3"/>
        <charset val="128"/>
      </rPr>
      <t>○○○○○○　……………</t>
    </r>
    <rPh sb="1" eb="3">
      <t>シュウギョウ</t>
    </rPh>
    <rPh sb="3" eb="5">
      <t>キソク</t>
    </rPh>
    <rPh sb="6" eb="7">
      <t>ダイ</t>
    </rPh>
    <rPh sb="9" eb="10">
      <t>ジョウ</t>
    </rPh>
    <rPh sb="10" eb="11">
      <t>ダイ</t>
    </rPh>
    <rPh sb="13" eb="14">
      <t>コウ</t>
    </rPh>
    <phoneticPr fontId="12"/>
  </si>
  <si>
    <t>配置予定技術者の同種工事の施工経験</t>
    <phoneticPr fontId="2"/>
  </si>
  <si>
    <t>企業</t>
    <phoneticPr fontId="2"/>
  </si>
  <si>
    <t>企業</t>
    <phoneticPr fontId="2"/>
  </si>
  <si>
    <t>地理的条件</t>
    <phoneticPr fontId="2"/>
  </si>
  <si>
    <t>入札公告日：</t>
    <rPh sb="0" eb="2">
      <t>ニュウサツ</t>
    </rPh>
    <rPh sb="2" eb="4">
      <t>コウコク</t>
    </rPh>
    <rPh sb="4" eb="5">
      <t>ビ</t>
    </rPh>
    <phoneticPr fontId="2"/>
  </si>
  <si>
    <t>工事名：</t>
    <rPh sb="0" eb="2">
      <t>コウジ</t>
    </rPh>
    <rPh sb="2" eb="3">
      <t>メイ</t>
    </rPh>
    <phoneticPr fontId="2"/>
  </si>
  <si>
    <r>
      <rPr>
        <sz val="11"/>
        <color rgb="FFFF0000"/>
        <rFont val="ＭＳ Ｐゴシック"/>
        <family val="3"/>
        <charset val="128"/>
        <scheme val="minor"/>
      </rPr>
      <t>不要な項目</t>
    </r>
    <r>
      <rPr>
        <sz val="11"/>
        <color theme="1"/>
        <rFont val="ＭＳ Ｐゴシック"/>
        <family val="2"/>
        <charset val="128"/>
        <scheme val="minor"/>
      </rPr>
      <t>は、</t>
    </r>
    <r>
      <rPr>
        <sz val="11"/>
        <color rgb="FFFF0000"/>
        <rFont val="ＭＳ Ｐゴシック"/>
        <family val="3"/>
        <charset val="128"/>
        <scheme val="minor"/>
      </rPr>
      <t>非表示に</t>
    </r>
    <r>
      <rPr>
        <sz val="11"/>
        <color theme="1"/>
        <rFont val="ＭＳ Ｐゴシック"/>
        <family val="2"/>
        <charset val="128"/>
        <scheme val="minor"/>
      </rPr>
      <t>してください（</t>
    </r>
    <r>
      <rPr>
        <sz val="11"/>
        <color rgb="FFFF0000"/>
        <rFont val="ＭＳ Ｐゴシック"/>
        <family val="3"/>
        <charset val="128"/>
        <scheme val="minor"/>
      </rPr>
      <t>行の削除厳禁</t>
    </r>
    <r>
      <rPr>
        <sz val="11"/>
        <color theme="1"/>
        <rFont val="ＭＳ Ｐゴシック"/>
        <family val="2"/>
        <charset val="128"/>
        <scheme val="minor"/>
      </rPr>
      <t>）</t>
    </r>
    <rPh sb="0" eb="2">
      <t>フヨウ</t>
    </rPh>
    <rPh sb="3" eb="5">
      <t>コウモク</t>
    </rPh>
    <rPh sb="7" eb="10">
      <t>ヒヒョウジ</t>
    </rPh>
    <rPh sb="18" eb="19">
      <t>ギョウ</t>
    </rPh>
    <rPh sb="20" eb="22">
      <t>サクジョ</t>
    </rPh>
    <rPh sb="22" eb="24">
      <t>ゲンキン</t>
    </rPh>
    <phoneticPr fontId="2"/>
  </si>
  <si>
    <t>発注者入力シートで選択していない項目は、エラー表示になります</t>
    <rPh sb="0" eb="3">
      <t>ハッチュウシャ</t>
    </rPh>
    <rPh sb="3" eb="5">
      <t>ニュウリョク</t>
    </rPh>
    <rPh sb="9" eb="11">
      <t>センタク</t>
    </rPh>
    <rPh sb="16" eb="18">
      <t>コウモク</t>
    </rPh>
    <rPh sb="23" eb="25">
      <t>ヒョウジ</t>
    </rPh>
    <phoneticPr fontId="2"/>
  </si>
  <si>
    <t>　５．【技術審査（競争参加資格委員会）の準備作業】</t>
    <rPh sb="4" eb="6">
      <t>ギジュツ</t>
    </rPh>
    <rPh sb="6" eb="8">
      <t>シンサ</t>
    </rPh>
    <rPh sb="9" eb="11">
      <t>キョウソウ</t>
    </rPh>
    <rPh sb="11" eb="13">
      <t>サンカ</t>
    </rPh>
    <rPh sb="13" eb="15">
      <t>シカク</t>
    </rPh>
    <rPh sb="15" eb="18">
      <t>イインカイ</t>
    </rPh>
    <rPh sb="20" eb="22">
      <t>ジュンビ</t>
    </rPh>
    <rPh sb="22" eb="24">
      <t>サギョウ</t>
    </rPh>
    <phoneticPr fontId="2"/>
  </si>
  <si>
    <t>技術審査（競争参加資格委員会）や入札結果調書を簡単に作成することが可能</t>
    <rPh sb="5" eb="7">
      <t>キョウソウ</t>
    </rPh>
    <rPh sb="7" eb="9">
      <t>サンカ</t>
    </rPh>
    <rPh sb="9" eb="11">
      <t>シカク</t>
    </rPh>
    <rPh sb="11" eb="14">
      <t>イインカイ</t>
    </rPh>
    <phoneticPr fontId="2"/>
  </si>
  <si>
    <t>　このファイルの「発注者作業用シート」から各企業の申請内容を一括コピーし、「技術審査用ファイル」で集計することで、技術審査（競争参加資格委員会）</t>
    <rPh sb="9" eb="12">
      <t>ハッチュウシャ</t>
    </rPh>
    <rPh sb="12" eb="15">
      <t>サギョウヨウ</t>
    </rPh>
    <rPh sb="21" eb="22">
      <t>カク</t>
    </rPh>
    <rPh sb="22" eb="24">
      <t>キギョウ</t>
    </rPh>
    <rPh sb="25" eb="27">
      <t>シンセイ</t>
    </rPh>
    <rPh sb="27" eb="29">
      <t>ナイヨウ</t>
    </rPh>
    <rPh sb="30" eb="32">
      <t>イッカツ</t>
    </rPh>
    <rPh sb="38" eb="40">
      <t>ギジュツ</t>
    </rPh>
    <rPh sb="40" eb="43">
      <t>シンサヨウ</t>
    </rPh>
    <rPh sb="49" eb="51">
      <t>シュウケイ</t>
    </rPh>
    <rPh sb="57" eb="59">
      <t>ギジュツ</t>
    </rPh>
    <rPh sb="59" eb="61">
      <t>シンサ</t>
    </rPh>
    <rPh sb="62" eb="64">
      <t>キョウソウ</t>
    </rPh>
    <rPh sb="64" eb="66">
      <t>サンカ</t>
    </rPh>
    <rPh sb="66" eb="68">
      <t>シカク</t>
    </rPh>
    <rPh sb="68" eb="71">
      <t>イインカイ</t>
    </rPh>
    <phoneticPr fontId="2"/>
  </si>
  <si>
    <t>用の資料や入札結果調書が簡単に作成可能</t>
    <phoneticPr fontId="2"/>
  </si>
  <si>
    <t>登録基幹技能者</t>
    <rPh sb="0" eb="2">
      <t>トウロク</t>
    </rPh>
    <rPh sb="2" eb="4">
      <t>キカン</t>
    </rPh>
    <rPh sb="4" eb="7">
      <t>ギノウシャ</t>
    </rPh>
    <phoneticPr fontId="2"/>
  </si>
  <si>
    <t>【電気工事】、【塗装工事】企業</t>
    <rPh sb="1" eb="3">
      <t>デンキ</t>
    </rPh>
    <rPh sb="3" eb="5">
      <t>コウジ</t>
    </rPh>
    <rPh sb="8" eb="10">
      <t>トソウ</t>
    </rPh>
    <rPh sb="10" eb="12">
      <t>コウジ</t>
    </rPh>
    <rPh sb="13" eb="15">
      <t>キギョウ</t>
    </rPh>
    <phoneticPr fontId="2"/>
  </si>
  <si>
    <t>予備欄</t>
    <rPh sb="0" eb="2">
      <t>ヨビ</t>
    </rPh>
    <rPh sb="2" eb="3">
      <t>ラン</t>
    </rPh>
    <phoneticPr fontId="2"/>
  </si>
  <si>
    <t>企業</t>
    <phoneticPr fontId="2"/>
  </si>
  <si>
    <t>予備欄</t>
    <phoneticPr fontId="2"/>
  </si>
  <si>
    <t>配置予定技術者①</t>
    <rPh sb="0" eb="2">
      <t>ハイチ</t>
    </rPh>
    <rPh sb="2" eb="4">
      <t>ヨテイ</t>
    </rPh>
    <rPh sb="4" eb="7">
      <t>ギジュツシャ</t>
    </rPh>
    <phoneticPr fontId="2"/>
  </si>
  <si>
    <t>配置予定技術者②</t>
    <rPh sb="0" eb="2">
      <t>ハイチ</t>
    </rPh>
    <rPh sb="2" eb="4">
      <t>ヨテイ</t>
    </rPh>
    <rPh sb="4" eb="7">
      <t>ギジュツシャ</t>
    </rPh>
    <phoneticPr fontId="2"/>
  </si>
  <si>
    <t>配置予定技術者②</t>
    <phoneticPr fontId="2"/>
  </si>
  <si>
    <t>配置予定技術者③</t>
    <rPh sb="0" eb="2">
      <t>ハイチ</t>
    </rPh>
    <rPh sb="2" eb="4">
      <t>ヨテイ</t>
    </rPh>
    <rPh sb="4" eb="7">
      <t>ギジュツシャ</t>
    </rPh>
    <phoneticPr fontId="2"/>
  </si>
  <si>
    <t>審査用ファイルコピー先の列数と合わせるため削除×</t>
    <rPh sb="0" eb="3">
      <t>シンサヨウ</t>
    </rPh>
    <rPh sb="10" eb="11">
      <t>サキ</t>
    </rPh>
    <rPh sb="12" eb="13">
      <t>レツ</t>
    </rPh>
    <rPh sb="13" eb="14">
      <t>スウ</t>
    </rPh>
    <rPh sb="15" eb="16">
      <t>ア</t>
    </rPh>
    <rPh sb="21" eb="23">
      <t>サクジョ</t>
    </rPh>
    <phoneticPr fontId="2"/>
  </si>
  <si>
    <t>＜シートの説明＞</t>
    <rPh sb="5" eb="7">
      <t>セツメイ</t>
    </rPh>
    <phoneticPr fontId="2"/>
  </si>
  <si>
    <t>行番号</t>
    <rPh sb="0" eb="1">
      <t>ギョウ</t>
    </rPh>
    <rPh sb="1" eb="3">
      <t>バンゴウ</t>
    </rPh>
    <phoneticPr fontId="2"/>
  </si>
  <si>
    <t>平成</t>
    <rPh sb="0" eb="2">
      <t>ヘイセイ</t>
    </rPh>
    <phoneticPr fontId="2"/>
  </si>
  <si>
    <t>年</t>
    <rPh sb="0" eb="1">
      <t>ネン</t>
    </rPh>
    <phoneticPr fontId="2"/>
  </si>
  <si>
    <t>日</t>
    <rPh sb="0" eb="1">
      <t>ニチ</t>
    </rPh>
    <phoneticPr fontId="2"/>
  </si>
  <si>
    <t>工期</t>
    <rPh sb="0" eb="2">
      <t>コウキ</t>
    </rPh>
    <phoneticPr fontId="2"/>
  </si>
  <si>
    <t>月</t>
    <rPh sb="0" eb="1">
      <t>ガツ</t>
    </rPh>
    <phoneticPr fontId="2"/>
  </si>
  <si>
    <t>月</t>
    <rPh sb="0" eb="1">
      <t>ツキ</t>
    </rPh>
    <phoneticPr fontId="2"/>
  </si>
  <si>
    <t>工期</t>
    <phoneticPr fontId="2"/>
  </si>
  <si>
    <t>有</t>
    <rPh sb="0" eb="1">
      <t>アリ</t>
    </rPh>
    <phoneticPr fontId="2"/>
  </si>
  <si>
    <t>無</t>
    <rPh sb="0" eb="1">
      <t>ナシ</t>
    </rPh>
    <phoneticPr fontId="2"/>
  </si>
  <si>
    <t>無の場合（標準案での施工）</t>
    <rPh sb="2" eb="4">
      <t>バアイ</t>
    </rPh>
    <phoneticPr fontId="2"/>
  </si>
  <si>
    <t>：セルに直接入力もしくはリストから選択が必要な箇所</t>
    <rPh sb="4" eb="6">
      <t>チョクセツ</t>
    </rPh>
    <rPh sb="6" eb="8">
      <t>ニュウリョク</t>
    </rPh>
    <rPh sb="17" eb="19">
      <t>センタク</t>
    </rPh>
    <rPh sb="20" eb="22">
      <t>ヒツヨウ</t>
    </rPh>
    <rPh sb="23" eb="25">
      <t>カショ</t>
    </rPh>
    <phoneticPr fontId="2"/>
  </si>
  <si>
    <t>交付番号</t>
    <rPh sb="0" eb="2">
      <t>コウフ</t>
    </rPh>
    <rPh sb="2" eb="4">
      <t>バンゴウ</t>
    </rPh>
    <phoneticPr fontId="2"/>
  </si>
  <si>
    <t>登録人数</t>
    <rPh sb="0" eb="2">
      <t>トウロク</t>
    </rPh>
    <rPh sb="2" eb="4">
      <t>ニンズウ</t>
    </rPh>
    <phoneticPr fontId="2"/>
  </si>
  <si>
    <t>受注形態</t>
    <phoneticPr fontId="2"/>
  </si>
  <si>
    <t>受注形態</t>
    <phoneticPr fontId="2"/>
  </si>
  <si>
    <t>出資比率</t>
    <phoneticPr fontId="2"/>
  </si>
  <si>
    <t>（コリンズ登録番号）</t>
    <phoneticPr fontId="2"/>
  </si>
  <si>
    <t>コリンズ</t>
    <phoneticPr fontId="2"/>
  </si>
  <si>
    <t>登録番号</t>
    <rPh sb="0" eb="2">
      <t>トウロク</t>
    </rPh>
    <rPh sb="2" eb="4">
      <t>バンゴウ</t>
    </rPh>
    <phoneticPr fontId="2"/>
  </si>
  <si>
    <t>役職
工事成績</t>
    <rPh sb="0" eb="2">
      <t>ヤクショク</t>
    </rPh>
    <rPh sb="3" eb="5">
      <t>コウジ</t>
    </rPh>
    <rPh sb="5" eb="7">
      <t>セイセキ</t>
    </rPh>
    <phoneticPr fontId="2"/>
  </si>
  <si>
    <t>登録人数</t>
    <rPh sb="0" eb="2">
      <t>トウロク</t>
    </rPh>
    <rPh sb="2" eb="4">
      <t>ニンズウ</t>
    </rPh>
    <phoneticPr fontId="2"/>
  </si>
  <si>
    <t>合計人数</t>
    <rPh sb="0" eb="2">
      <t>ゴウケイ</t>
    </rPh>
    <rPh sb="2" eb="4">
      <t>ニンズウ</t>
    </rPh>
    <phoneticPr fontId="2"/>
  </si>
  <si>
    <t>申請者</t>
    <rPh sb="0" eb="3">
      <t>シンセイシャ</t>
    </rPh>
    <phoneticPr fontId="2"/>
  </si>
  <si>
    <t>「個別状況」の記入欄が足りない場合は欄を追加して記入すること。</t>
    <rPh sb="1" eb="3">
      <t>コベツ</t>
    </rPh>
    <rPh sb="3" eb="5">
      <t>ジョウキョウ</t>
    </rPh>
    <rPh sb="7" eb="9">
      <t>キニュウ</t>
    </rPh>
    <rPh sb="9" eb="10">
      <t>ラン</t>
    </rPh>
    <rPh sb="11" eb="12">
      <t>タ</t>
    </rPh>
    <rPh sb="15" eb="17">
      <t>バアイ</t>
    </rPh>
    <rPh sb="18" eb="19">
      <t>ラン</t>
    </rPh>
    <rPh sb="20" eb="22">
      <t>ツイカ</t>
    </rPh>
    <rPh sb="24" eb="26">
      <t>キニュウ</t>
    </rPh>
    <phoneticPr fontId="2"/>
  </si>
  <si>
    <t>若手・中堅技術者配置</t>
    <rPh sb="0" eb="2">
      <t>ワカテ</t>
    </rPh>
    <rPh sb="3" eb="5">
      <t>チュウケン</t>
    </rPh>
    <rPh sb="5" eb="8">
      <t>ギジュツシャ</t>
    </rPh>
    <rPh sb="8" eb="10">
      <t>ハイチ</t>
    </rPh>
    <phoneticPr fontId="2"/>
  </si>
  <si>
    <t>登録基幹技能者</t>
  </si>
  <si>
    <t>登録基幹技能者</t>
    <phoneticPr fontId="2"/>
  </si>
  <si>
    <t>その他様式</t>
  </si>
  <si>
    <t>その他様式</t>
    <rPh sb="2" eb="3">
      <t>タ</t>
    </rPh>
    <rPh sb="3" eb="5">
      <t>ヨウシキ</t>
    </rPh>
    <phoneticPr fontId="2"/>
  </si>
  <si>
    <t>設計図書、技術資料作成に対する質問書</t>
    <phoneticPr fontId="2"/>
  </si>
  <si>
    <t>設計図書、技術資料質問書</t>
    <phoneticPr fontId="2"/>
  </si>
  <si>
    <t>設計図書、技術資料回答書</t>
    <rPh sb="9" eb="11">
      <t>カイトウ</t>
    </rPh>
    <phoneticPr fontId="2"/>
  </si>
  <si>
    <t>技術提案の採否結果等通知書</t>
    <phoneticPr fontId="2"/>
  </si>
  <si>
    <t>技術提案採否結果等通知書</t>
    <phoneticPr fontId="2"/>
  </si>
  <si>
    <t>技術提案不採用理由説明要求書</t>
    <phoneticPr fontId="2"/>
  </si>
  <si>
    <t>技術提案不採用理由説明要求書</t>
    <phoneticPr fontId="2"/>
  </si>
  <si>
    <t>技術提案不採用理由回答書</t>
    <phoneticPr fontId="2"/>
  </si>
  <si>
    <t>技術提案不採用理由回答書</t>
    <phoneticPr fontId="2"/>
  </si>
  <si>
    <t>技術提案改善要請書</t>
    <phoneticPr fontId="2"/>
  </si>
  <si>
    <t>技術提案改善要請書</t>
    <phoneticPr fontId="2"/>
  </si>
  <si>
    <t>改善技術提案書</t>
    <phoneticPr fontId="2"/>
  </si>
  <si>
    <t>改善技術提案書</t>
    <phoneticPr fontId="2"/>
  </si>
  <si>
    <t>２１</t>
  </si>
  <si>
    <t>２２</t>
  </si>
  <si>
    <t>２３</t>
  </si>
  <si>
    <t>２４</t>
  </si>
  <si>
    <t>２５</t>
  </si>
  <si>
    <t>２６</t>
  </si>
  <si>
    <t>２７</t>
  </si>
  <si>
    <t>評価内容説明要求書</t>
    <phoneticPr fontId="2"/>
  </si>
  <si>
    <t>評価内容の説明を求める項目及び要求の要旨</t>
    <phoneticPr fontId="2"/>
  </si>
  <si>
    <t>項目</t>
    <phoneticPr fontId="2"/>
  </si>
  <si>
    <t>評価内容回答書</t>
    <phoneticPr fontId="2"/>
  </si>
  <si>
    <t>企業回答1</t>
    <rPh sb="0" eb="2">
      <t>キギョウ</t>
    </rPh>
    <rPh sb="2" eb="4">
      <t>カイトウ</t>
    </rPh>
    <phoneticPr fontId="2"/>
  </si>
  <si>
    <t>企業回答2</t>
    <rPh sb="0" eb="2">
      <t>キギョウ</t>
    </rPh>
    <rPh sb="2" eb="4">
      <t>カイトウ</t>
    </rPh>
    <phoneticPr fontId="2"/>
  </si>
  <si>
    <t>国局長</t>
    <rPh sb="0" eb="1">
      <t>クニ</t>
    </rPh>
    <rPh sb="1" eb="2">
      <t>キョク</t>
    </rPh>
    <rPh sb="2" eb="3">
      <t>チョウ</t>
    </rPh>
    <phoneticPr fontId="2"/>
  </si>
  <si>
    <t>知事</t>
    <rPh sb="0" eb="2">
      <t>チジ</t>
    </rPh>
    <phoneticPr fontId="2"/>
  </si>
  <si>
    <t>企業回答3</t>
    <rPh sb="0" eb="2">
      <t>キギョウ</t>
    </rPh>
    <rPh sb="2" eb="4">
      <t>カイトウ</t>
    </rPh>
    <phoneticPr fontId="2"/>
  </si>
  <si>
    <t>企業回答4</t>
    <rPh sb="0" eb="2">
      <t>キギョウ</t>
    </rPh>
    <rPh sb="2" eb="4">
      <t>カイトウ</t>
    </rPh>
    <phoneticPr fontId="2"/>
  </si>
  <si>
    <t>契約工事名</t>
    <rPh sb="0" eb="2">
      <t>ケイヤク</t>
    </rPh>
    <rPh sb="2" eb="4">
      <t>コウジ</t>
    </rPh>
    <rPh sb="4" eb="5">
      <t>メイ</t>
    </rPh>
    <phoneticPr fontId="2"/>
  </si>
  <si>
    <t>表彰状記載工事名</t>
    <rPh sb="0" eb="2">
      <t>ヒョウショウ</t>
    </rPh>
    <rPh sb="2" eb="3">
      <t>ジョウ</t>
    </rPh>
    <rPh sb="3" eb="5">
      <t>キサイ</t>
    </rPh>
    <rPh sb="5" eb="7">
      <t>コウジ</t>
    </rPh>
    <rPh sb="7" eb="8">
      <t>メイ</t>
    </rPh>
    <phoneticPr fontId="2"/>
  </si>
  <si>
    <t>国事務所長の表彰</t>
    <rPh sb="0" eb="1">
      <t>クニ</t>
    </rPh>
    <rPh sb="1" eb="3">
      <t>ジム</t>
    </rPh>
    <rPh sb="3" eb="5">
      <t>ショチョウ</t>
    </rPh>
    <rPh sb="6" eb="8">
      <t>ヒョウショウ</t>
    </rPh>
    <phoneticPr fontId="2"/>
  </si>
  <si>
    <t>国局長の表彰</t>
    <rPh sb="0" eb="1">
      <t>クニ</t>
    </rPh>
    <rPh sb="1" eb="2">
      <t>キョク</t>
    </rPh>
    <rPh sb="2" eb="3">
      <t>チョウ</t>
    </rPh>
    <rPh sb="4" eb="6">
      <t>ヒョウショウ</t>
    </rPh>
    <phoneticPr fontId="2"/>
  </si>
  <si>
    <t>知事表彰該当工事の表彰</t>
    <rPh sb="0" eb="2">
      <t>チジ</t>
    </rPh>
    <rPh sb="2" eb="4">
      <t>ヒョウショウ</t>
    </rPh>
    <rPh sb="4" eb="6">
      <t>ガイトウ</t>
    </rPh>
    <rPh sb="6" eb="8">
      <t>コウジ</t>
    </rPh>
    <rPh sb="9" eb="11">
      <t>ヒョウショウ</t>
    </rPh>
    <phoneticPr fontId="2"/>
  </si>
  <si>
    <t>県事務所長表彰該当工事の表彰</t>
    <rPh sb="0" eb="1">
      <t>ケン</t>
    </rPh>
    <rPh sb="1" eb="3">
      <t>ジム</t>
    </rPh>
    <rPh sb="3" eb="5">
      <t>ショチョウ</t>
    </rPh>
    <rPh sb="5" eb="7">
      <t>ヒョウショウ</t>
    </rPh>
    <rPh sb="7" eb="9">
      <t>ガイトウ</t>
    </rPh>
    <rPh sb="9" eb="11">
      <t>コウジ</t>
    </rPh>
    <rPh sb="12" eb="14">
      <t>ヒョウショウ</t>
    </rPh>
    <phoneticPr fontId="2"/>
  </si>
  <si>
    <r>
      <t>配置予定技術者</t>
    </r>
    <r>
      <rPr>
        <sz val="11"/>
        <color rgb="FFFF0000"/>
        <rFont val="ＭＳ Ｐ明朝"/>
        <family val="1"/>
        <charset val="128"/>
      </rPr>
      <t>①用</t>
    </r>
    <rPh sb="8" eb="9">
      <t>ヨウ</t>
    </rPh>
    <phoneticPr fontId="2"/>
  </si>
  <si>
    <r>
      <t>配置予定技術者</t>
    </r>
    <r>
      <rPr>
        <sz val="11"/>
        <color rgb="FFFF0000"/>
        <rFont val="ＭＳ Ｐ明朝"/>
        <family val="1"/>
        <charset val="128"/>
      </rPr>
      <t>②用</t>
    </r>
    <rPh sb="8" eb="9">
      <t>ヨウ</t>
    </rPh>
    <phoneticPr fontId="2"/>
  </si>
  <si>
    <r>
      <t>配置予定技術者</t>
    </r>
    <r>
      <rPr>
        <sz val="11"/>
        <color rgb="FFFF0000"/>
        <rFont val="ＭＳ Ｐ明朝"/>
        <family val="1"/>
        <charset val="128"/>
      </rPr>
      <t>③用</t>
    </r>
    <rPh sb="8" eb="9">
      <t>ヨウ</t>
    </rPh>
    <phoneticPr fontId="2"/>
  </si>
  <si>
    <t>生年月日</t>
    <rPh sb="0" eb="2">
      <t>セイネン</t>
    </rPh>
    <rPh sb="2" eb="4">
      <t>ガッピ</t>
    </rPh>
    <phoneticPr fontId="2"/>
  </si>
  <si>
    <t>地域密着</t>
    <rPh sb="0" eb="2">
      <t>チイキ</t>
    </rPh>
    <rPh sb="2" eb="4">
      <t>ミッチャク</t>
    </rPh>
    <phoneticPr fontId="2"/>
  </si>
  <si>
    <t>建築板金（内外装板金作業）</t>
    <rPh sb="0" eb="2">
      <t>ケンチク</t>
    </rPh>
    <rPh sb="2" eb="4">
      <t>バンキン</t>
    </rPh>
    <rPh sb="5" eb="8">
      <t>ナイガイソウ</t>
    </rPh>
    <rPh sb="8" eb="10">
      <t>バンキン</t>
    </rPh>
    <rPh sb="10" eb="12">
      <t>サギョウ</t>
    </rPh>
    <phoneticPr fontId="2"/>
  </si>
  <si>
    <t>建築大工（大工工事作業）</t>
    <rPh sb="0" eb="2">
      <t>ケンチク</t>
    </rPh>
    <rPh sb="2" eb="4">
      <t>ダイク</t>
    </rPh>
    <rPh sb="5" eb="7">
      <t>ダイク</t>
    </rPh>
    <rPh sb="7" eb="9">
      <t>コウジ</t>
    </rPh>
    <rPh sb="9" eb="11">
      <t>サギョウ</t>
    </rPh>
    <phoneticPr fontId="2"/>
  </si>
  <si>
    <t>タイル張り　（タイル張り作業）</t>
    <rPh sb="3" eb="4">
      <t>バ</t>
    </rPh>
    <rPh sb="10" eb="11">
      <t>ハ</t>
    </rPh>
    <rPh sb="12" eb="14">
      <t>サギョウ</t>
    </rPh>
    <phoneticPr fontId="2"/>
  </si>
  <si>
    <t>防水施工　（アスファルト防水工事作業）</t>
    <rPh sb="0" eb="2">
      <t>ボウスイ</t>
    </rPh>
    <rPh sb="2" eb="4">
      <t>セコウ</t>
    </rPh>
    <rPh sb="12" eb="14">
      <t>ボウスイ</t>
    </rPh>
    <rPh sb="14" eb="16">
      <t>コウジ</t>
    </rPh>
    <rPh sb="16" eb="18">
      <t>サギョウ</t>
    </rPh>
    <phoneticPr fontId="2"/>
  </si>
  <si>
    <t>内装仕上げ施工　（鋼製下地工事作業）</t>
    <rPh sb="0" eb="2">
      <t>ナイソウ</t>
    </rPh>
    <rPh sb="2" eb="4">
      <t>シア</t>
    </rPh>
    <rPh sb="5" eb="7">
      <t>セコウ</t>
    </rPh>
    <rPh sb="9" eb="11">
      <t>コウセイ</t>
    </rPh>
    <rPh sb="11" eb="13">
      <t>シタジ</t>
    </rPh>
    <rPh sb="13" eb="15">
      <t>コウジ</t>
    </rPh>
    <rPh sb="15" eb="17">
      <t>サギョウ</t>
    </rPh>
    <phoneticPr fontId="2"/>
  </si>
  <si>
    <t>評価内容説明要求書</t>
    <phoneticPr fontId="2"/>
  </si>
  <si>
    <t>評価内容回答書</t>
    <phoneticPr fontId="2"/>
  </si>
  <si>
    <r>
      <t>①</t>
    </r>
    <r>
      <rPr>
        <sz val="11"/>
        <color rgb="FFFF0000"/>
        <rFont val="ＭＳ Ｐゴシック"/>
        <family val="3"/>
        <charset val="128"/>
        <scheme val="minor"/>
      </rPr>
      <t>「2　提出書類（必要な項目について）」</t>
    </r>
    <r>
      <rPr>
        <sz val="11"/>
        <color theme="1"/>
        <rFont val="ＭＳ Ｐゴシック"/>
        <family val="2"/>
        <charset val="128"/>
        <scheme val="minor"/>
      </rPr>
      <t>を</t>
    </r>
    <r>
      <rPr>
        <sz val="11"/>
        <color rgb="FFFF0000"/>
        <rFont val="ＭＳ Ｐゴシック"/>
        <family val="3"/>
        <charset val="128"/>
        <scheme val="minor"/>
      </rPr>
      <t>確認</t>
    </r>
    <r>
      <rPr>
        <sz val="11"/>
        <color theme="1"/>
        <rFont val="ＭＳ Ｐゴシック"/>
        <family val="2"/>
        <charset val="128"/>
        <scheme val="minor"/>
      </rPr>
      <t>してください。記載文の</t>
    </r>
    <r>
      <rPr>
        <sz val="11"/>
        <color rgb="FFFF0000"/>
        <rFont val="ＭＳ Ｐゴシック"/>
        <family val="3"/>
        <charset val="128"/>
        <scheme val="minor"/>
      </rPr>
      <t>修正</t>
    </r>
    <r>
      <rPr>
        <sz val="11"/>
        <color theme="1"/>
        <rFont val="ＭＳ Ｐゴシック"/>
        <family val="2"/>
        <charset val="128"/>
        <scheme val="minor"/>
      </rPr>
      <t>が必要な場合、</t>
    </r>
    <r>
      <rPr>
        <sz val="11"/>
        <color rgb="FFFF0000"/>
        <rFont val="ＭＳ Ｐゴシック"/>
        <family val="3"/>
        <charset val="128"/>
        <scheme val="minor"/>
      </rPr>
      <t>【表４】O列数式内</t>
    </r>
    <r>
      <rPr>
        <sz val="11"/>
        <color theme="1"/>
        <rFont val="ＭＳ Ｐゴシック"/>
        <family val="2"/>
        <charset val="128"/>
        <scheme val="minor"/>
      </rPr>
      <t>の記載文を</t>
    </r>
    <r>
      <rPr>
        <sz val="11"/>
        <color rgb="FFFF0000"/>
        <rFont val="ＭＳ Ｐゴシック"/>
        <family val="3"/>
        <charset val="128"/>
        <scheme val="minor"/>
      </rPr>
      <t>編集</t>
    </r>
    <r>
      <rPr>
        <sz val="11"/>
        <color theme="1"/>
        <rFont val="ＭＳ Ｐゴシック"/>
        <family val="2"/>
        <charset val="128"/>
        <scheme val="minor"/>
      </rPr>
      <t>してください。</t>
    </r>
    <rPh sb="4" eb="6">
      <t>テイシュツ</t>
    </rPh>
    <rPh sb="6" eb="8">
      <t>ショルイ</t>
    </rPh>
    <rPh sb="9" eb="11">
      <t>ヒツヨウ</t>
    </rPh>
    <rPh sb="12" eb="14">
      <t>コウモク</t>
    </rPh>
    <phoneticPr fontId="2"/>
  </si>
  <si>
    <r>
      <t>③</t>
    </r>
    <r>
      <rPr>
        <sz val="11"/>
        <color rgb="FFFF0000"/>
        <rFont val="ＭＳ Ｐゴシック"/>
        <family val="3"/>
        <charset val="128"/>
        <scheme val="minor"/>
      </rPr>
      <t>収受印を発行しない様式</t>
    </r>
    <r>
      <rPr>
        <sz val="11"/>
        <color theme="1"/>
        <rFont val="ＭＳ Ｐゴシック"/>
        <family val="3"/>
        <charset val="128"/>
        <scheme val="minor"/>
      </rPr>
      <t>は、</t>
    </r>
    <r>
      <rPr>
        <sz val="11"/>
        <color rgb="FFFF0000"/>
        <rFont val="ＭＳ Ｐゴシック"/>
        <family val="3"/>
        <charset val="128"/>
        <scheme val="minor"/>
      </rPr>
      <t>破線以下を全て削除</t>
    </r>
    <r>
      <rPr>
        <sz val="11"/>
        <color theme="1"/>
        <rFont val="ＭＳ Ｐゴシック"/>
        <family val="3"/>
        <charset val="128"/>
        <scheme val="minor"/>
      </rPr>
      <t>してください</t>
    </r>
    <rPh sb="1" eb="3">
      <t>シュウジュ</t>
    </rPh>
    <rPh sb="3" eb="4">
      <t>イン</t>
    </rPh>
    <rPh sb="5" eb="7">
      <t>ハッコウ</t>
    </rPh>
    <rPh sb="10" eb="12">
      <t>ヨウシキ</t>
    </rPh>
    <rPh sb="14" eb="16">
      <t>ハセン</t>
    </rPh>
    <rPh sb="16" eb="18">
      <t>イカ</t>
    </rPh>
    <rPh sb="19" eb="20">
      <t>スベ</t>
    </rPh>
    <rPh sb="21" eb="23">
      <t>サクジョ</t>
    </rPh>
    <phoneticPr fontId="2"/>
  </si>
  <si>
    <t>④「企業入力シート」の「３提出資料確認欄」について、不要項目などを削除・修正してください</t>
    <rPh sb="2" eb="4">
      <t>キギョウ</t>
    </rPh>
    <rPh sb="4" eb="6">
      <t>ニュウリョク</t>
    </rPh>
    <rPh sb="13" eb="15">
      <t>テイシュツ</t>
    </rPh>
    <rPh sb="15" eb="17">
      <t>シリョウ</t>
    </rPh>
    <rPh sb="17" eb="19">
      <t>カクニン</t>
    </rPh>
    <rPh sb="19" eb="20">
      <t>ラン</t>
    </rPh>
    <rPh sb="26" eb="28">
      <t>フヨウ</t>
    </rPh>
    <rPh sb="28" eb="30">
      <t>コウモク</t>
    </rPh>
    <rPh sb="33" eb="35">
      <t>サクジョ</t>
    </rPh>
    <rPh sb="36" eb="38">
      <t>シュウセイ</t>
    </rPh>
    <phoneticPr fontId="2"/>
  </si>
  <si>
    <r>
      <t>２．</t>
    </r>
    <r>
      <rPr>
        <sz val="12"/>
        <color rgb="FFFF0000"/>
        <rFont val="ＭＳ Ｐゴシック"/>
        <family val="3"/>
        <charset val="128"/>
        <scheme val="minor"/>
      </rPr>
      <t>【表２】E～G列</t>
    </r>
    <r>
      <rPr>
        <sz val="12"/>
        <color theme="1"/>
        <rFont val="ＭＳ Ｐゴシック"/>
        <family val="2"/>
        <charset val="128"/>
        <scheme val="minor"/>
      </rPr>
      <t>に</t>
    </r>
    <r>
      <rPr>
        <sz val="12"/>
        <color rgb="FFFF0000"/>
        <rFont val="ＭＳ Ｐゴシック"/>
        <family val="3"/>
        <charset val="128"/>
        <scheme val="minor"/>
      </rPr>
      <t>様式番号と評価項目の番号</t>
    </r>
    <r>
      <rPr>
        <sz val="12"/>
        <color theme="1"/>
        <rFont val="ＭＳ Ｐゴシック"/>
        <family val="2"/>
        <charset val="128"/>
        <scheme val="minor"/>
      </rPr>
      <t>をプルダウンリストで</t>
    </r>
    <r>
      <rPr>
        <sz val="12"/>
        <color rgb="FFFF0000"/>
        <rFont val="ＭＳ Ｐゴシック"/>
        <family val="3"/>
        <charset val="128"/>
        <scheme val="minor"/>
      </rPr>
      <t>選択</t>
    </r>
    <r>
      <rPr>
        <sz val="12"/>
        <color theme="1"/>
        <rFont val="ＭＳ Ｐゴシック"/>
        <family val="2"/>
        <charset val="128"/>
        <scheme val="minor"/>
      </rPr>
      <t>してください。</t>
    </r>
    <rPh sb="3" eb="4">
      <t>ヒョウ</t>
    </rPh>
    <rPh sb="9" eb="10">
      <t>レツ</t>
    </rPh>
    <rPh sb="11" eb="13">
      <t>ヨウシキ</t>
    </rPh>
    <rPh sb="13" eb="15">
      <t>バンゴウ</t>
    </rPh>
    <rPh sb="16" eb="18">
      <t>ヒョウカ</t>
    </rPh>
    <rPh sb="18" eb="20">
      <t>コウモク</t>
    </rPh>
    <rPh sb="21" eb="23">
      <t>バンゴウ</t>
    </rPh>
    <rPh sb="33" eb="35">
      <t>センタク</t>
    </rPh>
    <phoneticPr fontId="2"/>
  </si>
  <si>
    <r>
      <t>３．</t>
    </r>
    <r>
      <rPr>
        <sz val="12"/>
        <color rgb="FFFF0000"/>
        <rFont val="ＭＳ Ｐゴシック"/>
        <family val="3"/>
        <charset val="128"/>
        <scheme val="minor"/>
      </rPr>
      <t>地域密着型工事</t>
    </r>
    <r>
      <rPr>
        <sz val="12"/>
        <color theme="1"/>
        <rFont val="ＭＳ Ｐゴシック"/>
        <family val="2"/>
        <charset val="128"/>
        <scheme val="minor"/>
      </rPr>
      <t>で</t>
    </r>
    <r>
      <rPr>
        <sz val="12"/>
        <color rgb="FFFF0000"/>
        <rFont val="ＭＳ Ｐゴシック"/>
        <family val="3"/>
        <charset val="128"/>
        <scheme val="minor"/>
      </rPr>
      <t>地域条件を設定する評価項目</t>
    </r>
    <r>
      <rPr>
        <sz val="12"/>
        <color theme="1"/>
        <rFont val="ＭＳ Ｐゴシック"/>
        <family val="2"/>
        <charset val="128"/>
        <scheme val="minor"/>
      </rPr>
      <t>は、</t>
    </r>
    <r>
      <rPr>
        <sz val="12"/>
        <color rgb="FFFF0000"/>
        <rFont val="ＭＳ Ｐゴシック"/>
        <family val="3"/>
        <charset val="128"/>
        <scheme val="minor"/>
      </rPr>
      <t>【表２】D列</t>
    </r>
    <r>
      <rPr>
        <sz val="12"/>
        <color theme="1"/>
        <rFont val="ＭＳ Ｐゴシック"/>
        <family val="2"/>
        <charset val="128"/>
        <scheme val="minor"/>
      </rPr>
      <t>で【地域密着型】を</t>
    </r>
    <r>
      <rPr>
        <sz val="12"/>
        <color rgb="FFFF0000"/>
        <rFont val="ＭＳ Ｐゴシック"/>
        <family val="3"/>
        <charset val="128"/>
        <scheme val="minor"/>
      </rPr>
      <t>選択</t>
    </r>
    <r>
      <rPr>
        <sz val="12"/>
        <color theme="1"/>
        <rFont val="ＭＳ Ｐゴシック"/>
        <family val="2"/>
        <charset val="128"/>
        <scheme val="minor"/>
      </rPr>
      <t>してください</t>
    </r>
    <rPh sb="2" eb="4">
      <t>チイキ</t>
    </rPh>
    <rPh sb="4" eb="7">
      <t>ミッチャクガタ</t>
    </rPh>
    <rPh sb="7" eb="9">
      <t>コウジ</t>
    </rPh>
    <rPh sb="10" eb="12">
      <t>チイキ</t>
    </rPh>
    <rPh sb="12" eb="14">
      <t>ジョウケン</t>
    </rPh>
    <rPh sb="15" eb="17">
      <t>セッテイ</t>
    </rPh>
    <rPh sb="19" eb="21">
      <t>ヒョウカ</t>
    </rPh>
    <rPh sb="21" eb="23">
      <t>コウモク</t>
    </rPh>
    <rPh sb="26" eb="27">
      <t>ヒョウ</t>
    </rPh>
    <rPh sb="30" eb="31">
      <t>レツ</t>
    </rPh>
    <rPh sb="33" eb="35">
      <t>チイキ</t>
    </rPh>
    <rPh sb="35" eb="38">
      <t>ミッチャクガタ</t>
    </rPh>
    <rPh sb="40" eb="42">
      <t>センタク</t>
    </rPh>
    <phoneticPr fontId="2"/>
  </si>
  <si>
    <r>
      <t>　表のC列（</t>
    </r>
    <r>
      <rPr>
        <sz val="12"/>
        <color rgb="FFFF0000"/>
        <rFont val="ＭＳ Ｐゴシック"/>
        <family val="3"/>
        <charset val="128"/>
        <scheme val="minor"/>
      </rPr>
      <t>赤枠内</t>
    </r>
    <r>
      <rPr>
        <sz val="12"/>
        <color theme="1"/>
        <rFont val="ＭＳ Ｐゴシック"/>
        <family val="2"/>
        <charset val="128"/>
        <scheme val="minor"/>
      </rPr>
      <t>）に企業情報を</t>
    </r>
    <r>
      <rPr>
        <sz val="12"/>
        <color rgb="FFFF0000"/>
        <rFont val="ＭＳ Ｐゴシック"/>
        <family val="3"/>
        <charset val="128"/>
        <scheme val="minor"/>
      </rPr>
      <t>入力</t>
    </r>
    <r>
      <rPr>
        <sz val="12"/>
        <color theme="1"/>
        <rFont val="ＭＳ Ｐゴシック"/>
        <family val="2"/>
        <charset val="128"/>
        <scheme val="minor"/>
      </rPr>
      <t>してください。入力した情報は、各種様式に反映されます。</t>
    </r>
    <rPh sb="1" eb="2">
      <t>ヒョウ</t>
    </rPh>
    <rPh sb="4" eb="5">
      <t>レツ</t>
    </rPh>
    <rPh sb="6" eb="7">
      <t>アカ</t>
    </rPh>
    <rPh sb="7" eb="8">
      <t>ワク</t>
    </rPh>
    <rPh sb="8" eb="9">
      <t>ナイ</t>
    </rPh>
    <rPh sb="11" eb="13">
      <t>キギョウ</t>
    </rPh>
    <rPh sb="13" eb="15">
      <t>ジョウホウ</t>
    </rPh>
    <rPh sb="16" eb="18">
      <t>ニュウリョク</t>
    </rPh>
    <rPh sb="25" eb="27">
      <t>ニュウリョク</t>
    </rPh>
    <rPh sb="29" eb="31">
      <t>ジョウホウ</t>
    </rPh>
    <rPh sb="33" eb="35">
      <t>カクシュ</t>
    </rPh>
    <rPh sb="35" eb="37">
      <t>ヨウシキ</t>
    </rPh>
    <rPh sb="38" eb="40">
      <t>ハンエイ</t>
    </rPh>
    <phoneticPr fontId="2"/>
  </si>
  <si>
    <r>
      <t>　表のC・D列（</t>
    </r>
    <r>
      <rPr>
        <sz val="12"/>
        <color rgb="FFFF0000"/>
        <rFont val="ＭＳ Ｐゴシック"/>
        <family val="3"/>
        <charset val="128"/>
        <scheme val="minor"/>
      </rPr>
      <t>赤枠内</t>
    </r>
    <r>
      <rPr>
        <sz val="12"/>
        <color theme="1"/>
        <rFont val="ＭＳ Ｐゴシック"/>
        <family val="2"/>
        <charset val="128"/>
        <scheme val="minor"/>
      </rPr>
      <t>）に配置予定技術者情報を</t>
    </r>
    <r>
      <rPr>
        <sz val="12"/>
        <color rgb="FFFF0000"/>
        <rFont val="ＭＳ Ｐゴシック"/>
        <family val="3"/>
        <charset val="128"/>
        <scheme val="minor"/>
      </rPr>
      <t>入力</t>
    </r>
    <r>
      <rPr>
        <sz val="12"/>
        <color theme="1"/>
        <rFont val="ＭＳ Ｐゴシック"/>
        <family val="2"/>
        <charset val="128"/>
        <scheme val="minor"/>
      </rPr>
      <t>してください。入力した情報は、各種様式に反映されます。</t>
    </r>
    <rPh sb="1" eb="2">
      <t>ヒョウ</t>
    </rPh>
    <rPh sb="6" eb="7">
      <t>レツ</t>
    </rPh>
    <rPh sb="8" eb="9">
      <t>アカ</t>
    </rPh>
    <rPh sb="9" eb="10">
      <t>ワク</t>
    </rPh>
    <rPh sb="10" eb="11">
      <t>ナイ</t>
    </rPh>
    <rPh sb="13" eb="15">
      <t>ハイチ</t>
    </rPh>
    <rPh sb="15" eb="17">
      <t>ヨテイ</t>
    </rPh>
    <rPh sb="17" eb="20">
      <t>ギジュツシャ</t>
    </rPh>
    <rPh sb="20" eb="22">
      <t>ジョウホウ</t>
    </rPh>
    <rPh sb="23" eb="25">
      <t>ニュウリョク</t>
    </rPh>
    <rPh sb="32" eb="34">
      <t>ニュウリョク</t>
    </rPh>
    <rPh sb="36" eb="38">
      <t>ジョウホウ</t>
    </rPh>
    <rPh sb="40" eb="42">
      <t>カクシュ</t>
    </rPh>
    <rPh sb="42" eb="44">
      <t>ヨウシキ</t>
    </rPh>
    <rPh sb="45" eb="47">
      <t>ハンエイ</t>
    </rPh>
    <phoneticPr fontId="2"/>
  </si>
  <si>
    <t>手順①：</t>
    <rPh sb="0" eb="2">
      <t>テジュン</t>
    </rPh>
    <phoneticPr fontId="2"/>
  </si>
  <si>
    <t>手順②：</t>
    <rPh sb="0" eb="2">
      <t>テジュン</t>
    </rPh>
    <phoneticPr fontId="2"/>
  </si>
  <si>
    <t>手順③：</t>
    <rPh sb="0" eb="2">
      <t>テジュン</t>
    </rPh>
    <phoneticPr fontId="2"/>
  </si>
  <si>
    <t>参考（c）の人数</t>
    <rPh sb="0" eb="2">
      <t>サンコウ</t>
    </rPh>
    <rPh sb="6" eb="8">
      <t>ニンズウ</t>
    </rPh>
    <phoneticPr fontId="2"/>
  </si>
  <si>
    <t>参考（f）の人数</t>
    <rPh sb="0" eb="2">
      <t>サンコウ</t>
    </rPh>
    <rPh sb="6" eb="8">
      <t>ニンズウ</t>
    </rPh>
    <phoneticPr fontId="2"/>
  </si>
  <si>
    <t>企業回答5</t>
    <rPh sb="0" eb="2">
      <t>キギョウ</t>
    </rPh>
    <rPh sb="2" eb="4">
      <t>カイトウ</t>
    </rPh>
    <phoneticPr fontId="2"/>
  </si>
  <si>
    <t>単体</t>
    <rPh sb="0" eb="2">
      <t>タンタイ</t>
    </rPh>
    <phoneticPr fontId="2"/>
  </si>
  <si>
    <t>本店</t>
    <rPh sb="0" eb="2">
      <t>ホンテン</t>
    </rPh>
    <phoneticPr fontId="2"/>
  </si>
  <si>
    <t>支店</t>
    <rPh sb="0" eb="2">
      <t>シテン</t>
    </rPh>
    <phoneticPr fontId="2"/>
  </si>
  <si>
    <t>営業所</t>
    <rPh sb="0" eb="3">
      <t>エイギョウショ</t>
    </rPh>
    <phoneticPr fontId="2"/>
  </si>
  <si>
    <t>企業回答6</t>
    <phoneticPr fontId="2"/>
  </si>
  <si>
    <t>企業回答7</t>
    <rPh sb="0" eb="2">
      <t>キギョウ</t>
    </rPh>
    <rPh sb="2" eb="4">
      <t>カイトウ</t>
    </rPh>
    <phoneticPr fontId="2"/>
  </si>
  <si>
    <t>監理技術者</t>
    <rPh sb="0" eb="2">
      <t>カンリ</t>
    </rPh>
    <rPh sb="2" eb="5">
      <t>ギジュツシャ</t>
    </rPh>
    <phoneticPr fontId="2"/>
  </si>
  <si>
    <t>主任技術者</t>
    <rPh sb="0" eb="2">
      <t>シュニン</t>
    </rPh>
    <rPh sb="2" eb="5">
      <t>ギジュツシャ</t>
    </rPh>
    <phoneticPr fontId="2"/>
  </si>
  <si>
    <t>コピー専用行</t>
    <rPh sb="3" eb="5">
      <t>センヨウ</t>
    </rPh>
    <rPh sb="5" eb="6">
      <t>ギョウ</t>
    </rPh>
    <phoneticPr fontId="2"/>
  </si>
  <si>
    <r>
      <t>＜作業手順＞・・・・以下の作業は、</t>
    </r>
    <r>
      <rPr>
        <b/>
        <u/>
        <sz val="12"/>
        <color rgb="FFFF0000"/>
        <rFont val="ＭＳ Ｐゴシック"/>
        <family val="3"/>
        <charset val="128"/>
        <scheme val="minor"/>
      </rPr>
      <t>必ず別ファイルとして公告用ファイルを作成し、公告用ファイルで作業</t>
    </r>
    <r>
      <rPr>
        <u/>
        <sz val="12"/>
        <color theme="1"/>
        <rFont val="ＭＳ Ｐゴシック"/>
        <family val="3"/>
        <charset val="128"/>
        <scheme val="minor"/>
      </rPr>
      <t>して</t>
    </r>
    <r>
      <rPr>
        <sz val="12"/>
        <color theme="1"/>
        <rFont val="ＭＳ Ｐゴシック"/>
        <family val="2"/>
        <charset val="128"/>
        <scheme val="minor"/>
      </rPr>
      <t>ください（１回シートや列を削除すると元の状態に戻せなくなります）。</t>
    </r>
    <rPh sb="1" eb="3">
      <t>サギョウ</t>
    </rPh>
    <rPh sb="3" eb="5">
      <t>テジュン</t>
    </rPh>
    <rPh sb="10" eb="12">
      <t>イカ</t>
    </rPh>
    <rPh sb="13" eb="15">
      <t>サギョウ</t>
    </rPh>
    <rPh sb="17" eb="18">
      <t>カナラ</t>
    </rPh>
    <rPh sb="19" eb="20">
      <t>ベツ</t>
    </rPh>
    <rPh sb="27" eb="29">
      <t>コウコク</t>
    </rPh>
    <rPh sb="29" eb="30">
      <t>ヨウ</t>
    </rPh>
    <rPh sb="35" eb="37">
      <t>サクセイ</t>
    </rPh>
    <rPh sb="39" eb="41">
      <t>コウコク</t>
    </rPh>
    <rPh sb="41" eb="42">
      <t>ヨウ</t>
    </rPh>
    <rPh sb="47" eb="49">
      <t>サギョウ</t>
    </rPh>
    <rPh sb="57" eb="58">
      <t>カイ</t>
    </rPh>
    <rPh sb="62" eb="63">
      <t>レツ</t>
    </rPh>
    <rPh sb="64" eb="66">
      <t>サクジョ</t>
    </rPh>
    <rPh sb="69" eb="70">
      <t>モト</t>
    </rPh>
    <rPh sb="71" eb="73">
      <t>ジョウタイ</t>
    </rPh>
    <rPh sb="74" eb="75">
      <t>モド</t>
    </rPh>
    <phoneticPr fontId="2"/>
  </si>
  <si>
    <r>
      <t>不要な評価項目の</t>
    </r>
    <r>
      <rPr>
        <sz val="12"/>
        <color rgb="FFFF0000"/>
        <rFont val="ＭＳ Ｐゴシック"/>
        <family val="3"/>
        <charset val="128"/>
        <scheme val="minor"/>
      </rPr>
      <t>列全体</t>
    </r>
    <r>
      <rPr>
        <sz val="12"/>
        <color theme="1"/>
        <rFont val="ＭＳ Ｐゴシック"/>
        <family val="2"/>
        <charset val="128"/>
        <scheme val="minor"/>
      </rPr>
      <t>をこのシートから</t>
    </r>
    <r>
      <rPr>
        <sz val="12"/>
        <color rgb="FFFF0000"/>
        <rFont val="ＭＳ Ｐゴシック"/>
        <family val="3"/>
        <charset val="128"/>
        <scheme val="minor"/>
      </rPr>
      <t>削除</t>
    </r>
    <r>
      <rPr>
        <sz val="12"/>
        <color theme="1"/>
        <rFont val="ＭＳ Ｐゴシック"/>
        <family val="2"/>
        <charset val="128"/>
        <scheme val="minor"/>
      </rPr>
      <t>。不要な様式も削除してください。</t>
    </r>
    <rPh sb="22" eb="24">
      <t>フヨウ</t>
    </rPh>
    <rPh sb="25" eb="27">
      <t>ヨウシキ</t>
    </rPh>
    <rPh sb="28" eb="30">
      <t>サクジョ</t>
    </rPh>
    <phoneticPr fontId="2"/>
  </si>
  <si>
    <r>
      <rPr>
        <sz val="12"/>
        <color rgb="FFFF0000"/>
        <rFont val="ＭＳ Ｐゴシック"/>
        <family val="3"/>
        <charset val="128"/>
        <scheme val="minor"/>
      </rPr>
      <t>予備欄等</t>
    </r>
    <r>
      <rPr>
        <sz val="12"/>
        <color theme="1"/>
        <rFont val="ＭＳ Ｐゴシック"/>
        <family val="2"/>
        <charset val="128"/>
        <scheme val="minor"/>
      </rPr>
      <t>を</t>
    </r>
    <r>
      <rPr>
        <sz val="12"/>
        <color rgb="FFFF0000"/>
        <rFont val="ＭＳ Ｐゴシック"/>
        <family val="3"/>
        <charset val="128"/>
        <scheme val="minor"/>
      </rPr>
      <t>活用</t>
    </r>
    <r>
      <rPr>
        <sz val="12"/>
        <color theme="1"/>
        <rFont val="ＭＳ Ｐゴシック"/>
        <family val="2"/>
        <charset val="128"/>
        <scheme val="minor"/>
      </rPr>
      <t>して配列を合わせてください。</t>
    </r>
    <rPh sb="0" eb="2">
      <t>ヨビ</t>
    </rPh>
    <rPh sb="2" eb="3">
      <t>ラン</t>
    </rPh>
    <rPh sb="3" eb="4">
      <t>ナド</t>
    </rPh>
    <rPh sb="5" eb="7">
      <t>カツヨウ</t>
    </rPh>
    <rPh sb="9" eb="11">
      <t>ハイレツ</t>
    </rPh>
    <rPh sb="12" eb="13">
      <t>ア</t>
    </rPh>
    <phoneticPr fontId="2"/>
  </si>
  <si>
    <t>以下、集計専用表（コピー箇所ではありません）</t>
    <rPh sb="0" eb="2">
      <t>イカ</t>
    </rPh>
    <rPh sb="3" eb="5">
      <t>シュウケイ</t>
    </rPh>
    <rPh sb="5" eb="7">
      <t>センヨウ</t>
    </rPh>
    <rPh sb="7" eb="8">
      <t>ヒョウ</t>
    </rPh>
    <rPh sb="12" eb="14">
      <t>カショ</t>
    </rPh>
    <phoneticPr fontId="2"/>
  </si>
  <si>
    <r>
      <t>・</t>
    </r>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「作業用シート」</t>
    </r>
    <r>
      <rPr>
        <sz val="12"/>
        <color theme="1"/>
        <rFont val="ＭＳ Ｐゴシック"/>
        <family val="2"/>
        <charset val="128"/>
        <scheme val="minor"/>
      </rPr>
      <t>へ</t>
    </r>
    <r>
      <rPr>
        <sz val="12"/>
        <color rgb="FFFF0000"/>
        <rFont val="ＭＳ Ｐゴシック"/>
        <family val="3"/>
        <charset val="128"/>
        <scheme val="minor"/>
      </rPr>
      <t>一括コピー</t>
    </r>
    <r>
      <rPr>
        <sz val="12"/>
        <color theme="1"/>
        <rFont val="ＭＳ Ｐゴシック"/>
        <family val="2"/>
        <charset val="128"/>
        <scheme val="minor"/>
      </rPr>
      <t>するため、</t>
    </r>
    <r>
      <rPr>
        <sz val="12"/>
        <color rgb="FFFF0000"/>
        <rFont val="ＭＳ Ｐゴシック"/>
        <family val="3"/>
        <charset val="128"/>
        <scheme val="minor"/>
      </rPr>
      <t>「コピー専用表」</t>
    </r>
    <r>
      <rPr>
        <sz val="12"/>
        <color theme="1"/>
        <rFont val="ＭＳ Ｐゴシック"/>
        <family val="2"/>
        <charset val="128"/>
        <scheme val="minor"/>
      </rPr>
      <t xml:space="preserve">をこのシートに設定しています。
</t>
    </r>
    <rPh sb="22" eb="24">
      <t>イッカツ</t>
    </rPh>
    <rPh sb="38" eb="39">
      <t>ヒョウ</t>
    </rPh>
    <phoneticPr fontId="2"/>
  </si>
  <si>
    <r>
      <t>・</t>
    </r>
    <r>
      <rPr>
        <sz val="12"/>
        <color rgb="FFFF0000"/>
        <rFont val="ＭＳ Ｐゴシック"/>
        <family val="3"/>
        <charset val="128"/>
        <scheme val="minor"/>
      </rPr>
      <t>文字切れやフォントサイズの修正</t>
    </r>
    <r>
      <rPr>
        <sz val="12"/>
        <color theme="1"/>
        <rFont val="ＭＳ Ｐゴシック"/>
        <family val="2"/>
        <charset val="128"/>
        <scheme val="minor"/>
      </rPr>
      <t>は、</t>
    </r>
    <r>
      <rPr>
        <b/>
        <sz val="12"/>
        <color rgb="FF0070C0"/>
        <rFont val="ＭＳ Ｐゴシック"/>
        <family val="3"/>
        <charset val="128"/>
        <scheme val="minor"/>
      </rPr>
      <t>「技術審査用ファイル」</t>
    </r>
    <r>
      <rPr>
        <sz val="12"/>
        <color theme="1"/>
        <rFont val="ＭＳ Ｐゴシック"/>
        <family val="2"/>
        <charset val="128"/>
        <scheme val="minor"/>
      </rPr>
      <t>で行いますので、</t>
    </r>
    <r>
      <rPr>
        <sz val="12"/>
        <color rgb="FFFF0000"/>
        <rFont val="ＭＳ Ｐゴシック"/>
        <family val="3"/>
        <charset val="128"/>
        <scheme val="minor"/>
      </rPr>
      <t>このシートでは作業不要</t>
    </r>
    <r>
      <rPr>
        <sz val="12"/>
        <color theme="1"/>
        <rFont val="ＭＳ Ｐゴシック"/>
        <family val="2"/>
        <charset val="128"/>
        <scheme val="minor"/>
      </rPr>
      <t>です。</t>
    </r>
    <phoneticPr fontId="2"/>
  </si>
  <si>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固定配列</t>
    </r>
    <r>
      <rPr>
        <sz val="12"/>
        <color theme="1"/>
        <rFont val="ＭＳ Ｐゴシック"/>
        <family val="2"/>
        <charset val="128"/>
        <scheme val="minor"/>
      </rPr>
      <t xml:space="preserve">（※１項目３列で設定してあります）
</t>
    </r>
    <rPh sb="1" eb="3">
      <t>ギジュツ</t>
    </rPh>
    <rPh sb="3" eb="6">
      <t>シンサヨウ</t>
    </rPh>
    <rPh sb="12" eb="14">
      <t>コテイ</t>
    </rPh>
    <rPh sb="14" eb="16">
      <t>ハイレツ</t>
    </rPh>
    <phoneticPr fontId="2"/>
  </si>
  <si>
    <r>
      <t>・</t>
    </r>
    <r>
      <rPr>
        <sz val="12"/>
        <color rgb="FFFF0000"/>
        <rFont val="ＭＳ Ｐゴシック"/>
        <family val="3"/>
        <charset val="128"/>
        <scheme val="minor"/>
      </rPr>
      <t>コピーする範囲</t>
    </r>
    <r>
      <rPr>
        <sz val="12"/>
        <color theme="1"/>
        <rFont val="ＭＳ Ｐゴシック"/>
        <family val="2"/>
        <charset val="128"/>
        <scheme val="minor"/>
      </rPr>
      <t>は、</t>
    </r>
    <r>
      <rPr>
        <sz val="12"/>
        <color rgb="FFFF0000"/>
        <rFont val="ＭＳ Ｐゴシック"/>
        <family val="3"/>
        <charset val="128"/>
        <scheme val="minor"/>
      </rPr>
      <t>「コピー専用表」</t>
    </r>
    <r>
      <rPr>
        <sz val="12"/>
        <color theme="1"/>
        <rFont val="ＭＳ Ｐゴシック"/>
        <family val="2"/>
        <charset val="128"/>
        <scheme val="minor"/>
      </rPr>
      <t>の</t>
    </r>
    <r>
      <rPr>
        <sz val="12"/>
        <color rgb="FFFF0000"/>
        <rFont val="ＭＳ Ｐゴシック"/>
        <family val="3"/>
        <charset val="128"/>
        <scheme val="minor"/>
      </rPr>
      <t>薄オレンジ部分</t>
    </r>
    <r>
      <rPr>
        <sz val="12"/>
        <color theme="1"/>
        <rFont val="ＭＳ Ｐゴシック"/>
        <family val="2"/>
        <charset val="128"/>
        <scheme val="minor"/>
      </rPr>
      <t>（評価項目：１９～２５行）と</t>
    </r>
    <r>
      <rPr>
        <sz val="12"/>
        <color rgb="FFFF0000"/>
        <rFont val="ＭＳ Ｐゴシック"/>
        <family val="3"/>
        <charset val="128"/>
        <scheme val="minor"/>
      </rPr>
      <t>白色部分</t>
    </r>
    <r>
      <rPr>
        <sz val="12"/>
        <color theme="1"/>
        <rFont val="ＭＳ Ｐゴシック"/>
        <family val="2"/>
        <charset val="128"/>
        <scheme val="minor"/>
      </rPr>
      <t>（企業申請内容：２６行～３３行）です。</t>
    </r>
    <rPh sb="6" eb="8">
      <t>ハンイ</t>
    </rPh>
    <rPh sb="14" eb="16">
      <t>センヨウ</t>
    </rPh>
    <rPh sb="16" eb="17">
      <t>ヒョウ</t>
    </rPh>
    <rPh sb="19" eb="20">
      <t>ウス</t>
    </rPh>
    <rPh sb="24" eb="26">
      <t>ブブン</t>
    </rPh>
    <rPh sb="27" eb="29">
      <t>ヒョウカ</t>
    </rPh>
    <rPh sb="29" eb="31">
      <t>コウモク</t>
    </rPh>
    <rPh sb="37" eb="38">
      <t>ギョウ</t>
    </rPh>
    <rPh sb="40" eb="42">
      <t>ハクショク</t>
    </rPh>
    <rPh sb="42" eb="44">
      <t>ブブン</t>
    </rPh>
    <rPh sb="45" eb="47">
      <t>キギョウ</t>
    </rPh>
    <rPh sb="47" eb="49">
      <t>シンセイ</t>
    </rPh>
    <rPh sb="49" eb="51">
      <t>ナイヨウ</t>
    </rPh>
    <rPh sb="54" eb="55">
      <t>ギョウ</t>
    </rPh>
    <rPh sb="58" eb="59">
      <t>ギョウ</t>
    </rPh>
    <phoneticPr fontId="2"/>
  </si>
  <si>
    <t>以下、審査用ファイルの「作業用」シートへの「コピー専用表」</t>
    <rPh sb="0" eb="2">
      <t>イカ</t>
    </rPh>
    <rPh sb="3" eb="6">
      <t>シンサヨウ</t>
    </rPh>
    <rPh sb="12" eb="15">
      <t>サギョウヨウ</t>
    </rPh>
    <rPh sb="25" eb="27">
      <t>センヨウ</t>
    </rPh>
    <rPh sb="27" eb="28">
      <t>ヒョウ</t>
    </rPh>
    <phoneticPr fontId="2"/>
  </si>
  <si>
    <t>準備作業：</t>
    <rPh sb="0" eb="2">
      <t>ジュンビ</t>
    </rPh>
    <rPh sb="2" eb="4">
      <t>サギョウ</t>
    </rPh>
    <phoneticPr fontId="2"/>
  </si>
  <si>
    <r>
      <t>手順①、手順②の方法により、</t>
    </r>
    <r>
      <rPr>
        <sz val="12"/>
        <color rgb="FFFF0000"/>
        <rFont val="ＭＳ Ｐゴシック"/>
        <family val="3"/>
        <charset val="128"/>
        <scheme val="minor"/>
      </rPr>
      <t>「コピー専用表」</t>
    </r>
    <r>
      <rPr>
        <sz val="12"/>
        <color theme="1"/>
        <rFont val="ＭＳ Ｐゴシック"/>
        <family val="2"/>
        <charset val="128"/>
        <scheme val="minor"/>
      </rPr>
      <t>の</t>
    </r>
    <r>
      <rPr>
        <sz val="12"/>
        <color rgb="FFFF0000"/>
        <rFont val="ＭＳ Ｐゴシック"/>
        <family val="3"/>
        <charset val="128"/>
        <scheme val="minor"/>
      </rPr>
      <t>白色部分全体</t>
    </r>
    <r>
      <rPr>
        <sz val="12"/>
        <color theme="1"/>
        <rFont val="ＭＳ Ｐゴシック"/>
        <family val="2"/>
        <charset val="128"/>
        <scheme val="minor"/>
      </rPr>
      <t>を</t>
    </r>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「作業用シート」</t>
    </r>
    <r>
      <rPr>
        <sz val="12"/>
        <color theme="1"/>
        <rFont val="ＭＳ Ｐゴシック"/>
        <family val="2"/>
        <charset val="128"/>
        <scheme val="minor"/>
      </rPr>
      <t>の</t>
    </r>
    <r>
      <rPr>
        <b/>
        <sz val="12"/>
        <color rgb="FF0070C0"/>
        <rFont val="ＭＳ Ｐゴシック"/>
        <family val="3"/>
        <charset val="128"/>
        <scheme val="minor"/>
      </rPr>
      <t>「貼り付け箇所B」</t>
    </r>
    <r>
      <rPr>
        <sz val="12"/>
        <color theme="1"/>
        <rFont val="ＭＳ Ｐゴシック"/>
        <family val="2"/>
        <charset val="128"/>
        <scheme val="minor"/>
      </rPr>
      <t>に</t>
    </r>
    <r>
      <rPr>
        <sz val="12"/>
        <color rgb="FF0070C0"/>
        <rFont val="ＭＳ Ｐゴシック"/>
        <family val="3"/>
        <charset val="128"/>
        <scheme val="minor"/>
      </rPr>
      <t>貼り付け</t>
    </r>
    <r>
      <rPr>
        <sz val="12"/>
        <color theme="1"/>
        <rFont val="ＭＳ Ｐゴシック"/>
        <family val="2"/>
        <charset val="128"/>
        <scheme val="minor"/>
      </rPr>
      <t>。</t>
    </r>
    <rPh sb="8" eb="10">
      <t>ホウホウ</t>
    </rPh>
    <rPh sb="18" eb="20">
      <t>センヨウ</t>
    </rPh>
    <rPh sb="20" eb="21">
      <t>ヒョウ</t>
    </rPh>
    <rPh sb="23" eb="25">
      <t>シロイロ</t>
    </rPh>
    <rPh sb="25" eb="27">
      <t>ブブン</t>
    </rPh>
    <rPh sb="27" eb="29">
      <t>ゼンタイ</t>
    </rPh>
    <rPh sb="31" eb="33">
      <t>ギジュツ</t>
    </rPh>
    <phoneticPr fontId="2"/>
  </si>
  <si>
    <t>・「コピー専用表」は、「技術審査用ファイル」の「技術審査用シート」で見えやすいように概ね書式調整しています。「技術審査用シート」で見えにくいときのみ、コピー専用表の書式を修正してください。</t>
    <rPh sb="7" eb="8">
      <t>ヒョウ</t>
    </rPh>
    <rPh sb="12" eb="14">
      <t>ギジュツ</t>
    </rPh>
    <rPh sb="14" eb="17">
      <t>シンサヨウ</t>
    </rPh>
    <rPh sb="24" eb="26">
      <t>ギジュツ</t>
    </rPh>
    <rPh sb="26" eb="29">
      <t>シンサヨウ</t>
    </rPh>
    <rPh sb="78" eb="80">
      <t>センヨウ</t>
    </rPh>
    <rPh sb="80" eb="81">
      <t>ヒョウ</t>
    </rPh>
    <rPh sb="82" eb="84">
      <t>ショシキ</t>
    </rPh>
    <phoneticPr fontId="2"/>
  </si>
  <si>
    <r>
      <t>評価項目の列全体を削除する際、</t>
    </r>
    <r>
      <rPr>
        <b/>
        <sz val="12"/>
        <color rgb="FF0070C0"/>
        <rFont val="ＭＳ Ｐゴシック"/>
        <family val="3"/>
        <charset val="128"/>
        <scheme val="minor"/>
      </rPr>
      <t>コピー先の配列（「技術審査用ファイル」）</t>
    </r>
    <r>
      <rPr>
        <sz val="12"/>
        <color rgb="FFFF0000"/>
        <rFont val="ＭＳ Ｐゴシック"/>
        <family val="3"/>
        <charset val="128"/>
        <scheme val="minor"/>
      </rPr>
      <t>に合わせておく</t>
    </r>
    <r>
      <rPr>
        <sz val="12"/>
        <color theme="1"/>
        <rFont val="ＭＳ Ｐゴシック"/>
        <family val="2"/>
        <charset val="128"/>
        <scheme val="minor"/>
      </rPr>
      <t>必要があります（「技術審査用ファイル」の自動集計に支障が生じるため）。</t>
    </r>
    <rPh sb="6" eb="8">
      <t>ゼンタイ</t>
    </rPh>
    <phoneticPr fontId="2"/>
  </si>
  <si>
    <r>
      <t>このシートは、</t>
    </r>
    <r>
      <rPr>
        <b/>
        <sz val="16"/>
        <color rgb="FF0070C0"/>
        <rFont val="ＭＳ Ｐゴシック"/>
        <family val="3"/>
        <charset val="128"/>
        <scheme val="minor"/>
      </rPr>
      <t>「技術審査用ファイル」</t>
    </r>
    <r>
      <rPr>
        <sz val="16"/>
        <rFont val="ＭＳ Ｐゴシック"/>
        <family val="2"/>
        <charset val="128"/>
        <scheme val="minor"/>
      </rPr>
      <t>の</t>
    </r>
    <r>
      <rPr>
        <b/>
        <sz val="16"/>
        <color rgb="FF0070C0"/>
        <rFont val="ＭＳ Ｐゴシック"/>
        <family val="3"/>
        <charset val="128"/>
        <scheme val="minor"/>
      </rPr>
      <t>「作業用シート」</t>
    </r>
    <r>
      <rPr>
        <sz val="16"/>
        <rFont val="ＭＳ Ｐゴシック"/>
        <family val="2"/>
        <charset val="128"/>
        <scheme val="minor"/>
      </rPr>
      <t>に</t>
    </r>
    <r>
      <rPr>
        <b/>
        <sz val="16"/>
        <rFont val="ＭＳ Ｐゴシック"/>
        <family val="3"/>
        <charset val="128"/>
        <scheme val="minor"/>
      </rPr>
      <t>一括コピー作業</t>
    </r>
    <r>
      <rPr>
        <sz val="16"/>
        <rFont val="ＭＳ Ｐゴシック"/>
        <family val="2"/>
        <charset val="128"/>
        <scheme val="minor"/>
      </rPr>
      <t>を行うためのものです</t>
    </r>
    <rPh sb="8" eb="10">
      <t>ギジュツ</t>
    </rPh>
    <rPh sb="10" eb="12">
      <t>シンサ</t>
    </rPh>
    <rPh sb="12" eb="13">
      <t>ヨウ</t>
    </rPh>
    <rPh sb="20" eb="23">
      <t>サギョウヨウ</t>
    </rPh>
    <rPh sb="28" eb="30">
      <t>イッカツ</t>
    </rPh>
    <rPh sb="33" eb="35">
      <t>サギョウ</t>
    </rPh>
    <rPh sb="36" eb="37">
      <t>オコナ</t>
    </rPh>
    <phoneticPr fontId="2"/>
  </si>
  <si>
    <r>
      <t>手順①の後、</t>
    </r>
    <r>
      <rPr>
        <b/>
        <sz val="12"/>
        <color rgb="FF0070C0"/>
        <rFont val="ＭＳ Ｐゴシック"/>
        <family val="3"/>
        <charset val="128"/>
        <scheme val="minor"/>
      </rPr>
      <t>同じ場所（貼り付け箇所A）</t>
    </r>
    <r>
      <rPr>
        <sz val="12"/>
        <color theme="1"/>
        <rFont val="ＭＳ Ｐゴシック"/>
        <family val="2"/>
        <charset val="128"/>
        <scheme val="minor"/>
      </rPr>
      <t>に貼り付けオプションの</t>
    </r>
    <r>
      <rPr>
        <b/>
        <sz val="12"/>
        <color rgb="FF0070C0"/>
        <rFont val="ＭＳ Ｐゴシック"/>
        <family val="3"/>
        <charset val="128"/>
        <scheme val="minor"/>
      </rPr>
      <t>「書式設定」で貼り付ける</t>
    </r>
    <r>
      <rPr>
        <sz val="12"/>
        <color theme="1"/>
        <rFont val="ＭＳ Ｐゴシック"/>
        <family val="2"/>
        <charset val="128"/>
        <scheme val="minor"/>
      </rPr>
      <t>と、コピー専用行で設定された書式でコピー可能。</t>
    </r>
    <rPh sb="11" eb="12">
      <t>ハ</t>
    </rPh>
    <rPh sb="13" eb="14">
      <t>ツ</t>
    </rPh>
    <rPh sb="15" eb="17">
      <t>カショ</t>
    </rPh>
    <rPh sb="47" eb="49">
      <t>センヨウ</t>
    </rPh>
    <rPh sb="49" eb="50">
      <t>ギョウ</t>
    </rPh>
    <rPh sb="51" eb="53">
      <t>セッテイ</t>
    </rPh>
    <rPh sb="56" eb="58">
      <t>ショシキ</t>
    </rPh>
    <phoneticPr fontId="2"/>
  </si>
  <si>
    <r>
      <rPr>
        <sz val="12"/>
        <color rgb="FFFF0000"/>
        <rFont val="ＭＳ Ｐゴシック"/>
        <family val="3"/>
        <charset val="128"/>
        <scheme val="minor"/>
      </rPr>
      <t>「コピー専用表」</t>
    </r>
    <r>
      <rPr>
        <sz val="12"/>
        <color theme="1"/>
        <rFont val="ＭＳ Ｐゴシック"/>
        <family val="2"/>
        <charset val="128"/>
        <scheme val="minor"/>
      </rPr>
      <t>の</t>
    </r>
    <r>
      <rPr>
        <sz val="12"/>
        <color rgb="FFFF0000"/>
        <rFont val="ＭＳ Ｐゴシック"/>
        <family val="3"/>
        <charset val="128"/>
        <scheme val="minor"/>
      </rPr>
      <t>薄オレンジ部分全体</t>
    </r>
    <r>
      <rPr>
        <sz val="12"/>
        <color theme="1"/>
        <rFont val="ＭＳ Ｐゴシック"/>
        <family val="2"/>
        <charset val="128"/>
        <scheme val="minor"/>
      </rPr>
      <t>を</t>
    </r>
    <r>
      <rPr>
        <sz val="12"/>
        <color rgb="FFFF0000"/>
        <rFont val="ＭＳ Ｐゴシック"/>
        <family val="3"/>
        <charset val="128"/>
        <scheme val="minor"/>
      </rPr>
      <t>指定</t>
    </r>
    <r>
      <rPr>
        <sz val="12"/>
        <color theme="1"/>
        <rFont val="ＭＳ Ｐゴシック"/>
        <family val="3"/>
        <charset val="128"/>
        <scheme val="minor"/>
      </rPr>
      <t>し</t>
    </r>
    <r>
      <rPr>
        <sz val="12"/>
        <color rgb="FFFF0000"/>
        <rFont val="ＭＳ Ｐゴシック"/>
        <family val="3"/>
        <charset val="128"/>
        <scheme val="minor"/>
      </rPr>
      <t>コピー</t>
    </r>
    <r>
      <rPr>
        <sz val="12"/>
        <color theme="1"/>
        <rFont val="ＭＳ Ｐゴシック"/>
        <family val="2"/>
        <charset val="128"/>
        <scheme val="minor"/>
      </rPr>
      <t>後、</t>
    </r>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「作業用シート」</t>
    </r>
    <r>
      <rPr>
        <sz val="12"/>
        <color theme="1"/>
        <rFont val="ＭＳ Ｐゴシック"/>
        <family val="2"/>
        <charset val="128"/>
        <scheme val="minor"/>
      </rPr>
      <t>の</t>
    </r>
    <r>
      <rPr>
        <b/>
        <sz val="12"/>
        <color rgb="FF0070C0"/>
        <rFont val="ＭＳ Ｐゴシック"/>
        <family val="3"/>
        <charset val="128"/>
        <scheme val="minor"/>
      </rPr>
      <t>「貼り付け箇所A」</t>
    </r>
    <r>
      <rPr>
        <sz val="12"/>
        <color theme="1"/>
        <rFont val="ＭＳ Ｐゴシック"/>
        <family val="2"/>
        <charset val="128"/>
        <scheme val="minor"/>
      </rPr>
      <t>に、貼り付けオプションの</t>
    </r>
    <r>
      <rPr>
        <b/>
        <sz val="12"/>
        <color rgb="FF0070C0"/>
        <rFont val="ＭＳ Ｐゴシック"/>
        <family val="3"/>
        <charset val="128"/>
        <scheme val="minor"/>
      </rPr>
      <t>「値」で貼り付け</t>
    </r>
    <r>
      <rPr>
        <sz val="12"/>
        <color theme="1"/>
        <rFont val="ＭＳ Ｐゴシック"/>
        <family val="2"/>
        <charset val="128"/>
        <scheme val="minor"/>
      </rPr>
      <t xml:space="preserve">。
</t>
    </r>
    <rPh sb="4" eb="6">
      <t>センヨウ</t>
    </rPh>
    <rPh sb="9" eb="10">
      <t>ウス</t>
    </rPh>
    <rPh sb="14" eb="16">
      <t>ブブン</t>
    </rPh>
    <rPh sb="16" eb="18">
      <t>ゼンタイ</t>
    </rPh>
    <rPh sb="25" eb="26">
      <t>ゴ</t>
    </rPh>
    <rPh sb="28" eb="30">
      <t>ギジュツ</t>
    </rPh>
    <phoneticPr fontId="2"/>
  </si>
  <si>
    <t>　　（特殊な評価項目でプルダウンリストに項目がない場合は、【表３】で項目を追加してください）</t>
    <rPh sb="3" eb="5">
      <t>トクシュ</t>
    </rPh>
    <rPh sb="6" eb="8">
      <t>ヒョウカ</t>
    </rPh>
    <rPh sb="8" eb="10">
      <t>コウモク</t>
    </rPh>
    <rPh sb="20" eb="22">
      <t>コウモク</t>
    </rPh>
    <rPh sb="25" eb="27">
      <t>バアイ</t>
    </rPh>
    <rPh sb="30" eb="31">
      <t>ヒョウ</t>
    </rPh>
    <rPh sb="34" eb="36">
      <t>コウモク</t>
    </rPh>
    <rPh sb="37" eb="39">
      <t>ツイカ</t>
    </rPh>
    <phoneticPr fontId="2"/>
  </si>
  <si>
    <r>
      <t>①PPI掲載用ファイルを</t>
    </r>
    <r>
      <rPr>
        <sz val="11"/>
        <color rgb="FFFF0000"/>
        <rFont val="ＭＳ Ｐゴシック"/>
        <family val="3"/>
        <charset val="128"/>
        <scheme val="minor"/>
      </rPr>
      <t>別ファイルで作成</t>
    </r>
    <r>
      <rPr>
        <sz val="11"/>
        <color theme="1"/>
        <rFont val="ＭＳ Ｐゴシック"/>
        <family val="2"/>
        <charset val="128"/>
        <scheme val="minor"/>
      </rPr>
      <t>してください（シート削除するとシートの復活できないので、</t>
    </r>
    <r>
      <rPr>
        <sz val="11"/>
        <color rgb="FFFF0000"/>
        <rFont val="ＭＳ Ｐゴシック"/>
        <family val="3"/>
        <charset val="128"/>
        <scheme val="minor"/>
      </rPr>
      <t>必ず削除作業前に別ファイルを作成</t>
    </r>
    <r>
      <rPr>
        <sz val="11"/>
        <color theme="1"/>
        <rFont val="ＭＳ Ｐゴシック"/>
        <family val="2"/>
        <charset val="128"/>
        <scheme val="minor"/>
      </rPr>
      <t>してください）</t>
    </r>
    <rPh sb="4" eb="7">
      <t>ケイサイヨウ</t>
    </rPh>
    <rPh sb="12" eb="13">
      <t>ベツ</t>
    </rPh>
    <rPh sb="18" eb="20">
      <t>サクセイ</t>
    </rPh>
    <rPh sb="30" eb="32">
      <t>サクジョ</t>
    </rPh>
    <rPh sb="39" eb="41">
      <t>フッカツ</t>
    </rPh>
    <rPh sb="48" eb="49">
      <t>カナラ</t>
    </rPh>
    <rPh sb="50" eb="52">
      <t>サクジョ</t>
    </rPh>
    <rPh sb="52" eb="54">
      <t>サギョウ</t>
    </rPh>
    <rPh sb="54" eb="55">
      <t>マエ</t>
    </rPh>
    <rPh sb="56" eb="57">
      <t>ベツ</t>
    </rPh>
    <rPh sb="62" eb="64">
      <t>サクセイ</t>
    </rPh>
    <phoneticPr fontId="2"/>
  </si>
  <si>
    <t>審査用ファイルコピー先の列数と合わせるための列</t>
    <rPh sb="0" eb="3">
      <t>シンサヨウ</t>
    </rPh>
    <rPh sb="10" eb="11">
      <t>サキ</t>
    </rPh>
    <rPh sb="12" eb="13">
      <t>レツ</t>
    </rPh>
    <rPh sb="13" eb="14">
      <t>スウ</t>
    </rPh>
    <rPh sb="15" eb="16">
      <t>ア</t>
    </rPh>
    <rPh sb="22" eb="23">
      <t>レツ</t>
    </rPh>
    <phoneticPr fontId="2"/>
  </si>
  <si>
    <t>←ｙｙｙｙ/m/dで入力</t>
    <phoneticPr fontId="2"/>
  </si>
  <si>
    <t>　本様式もしくは「障がい者雇用の促進等に関する法律施行規則」第８条で定められた様式（障害者雇用状況報告書）を提出すること。</t>
    <rPh sb="1" eb="2">
      <t>ホン</t>
    </rPh>
    <rPh sb="2" eb="4">
      <t>ヨウシキ</t>
    </rPh>
    <rPh sb="54" eb="56">
      <t>テイシュツ</t>
    </rPh>
    <phoneticPr fontId="2"/>
  </si>
  <si>
    <t>【共通事項】</t>
    <rPh sb="1" eb="3">
      <t>キョウツウ</t>
    </rPh>
    <rPh sb="3" eb="5">
      <t>ジコウ</t>
    </rPh>
    <phoneticPr fontId="2"/>
  </si>
  <si>
    <t>各登録者の雇用関係が証明できる書類を添付すること。</t>
    <rPh sb="0" eb="1">
      <t>カク</t>
    </rPh>
    <rPh sb="1" eb="4">
      <t>トウロクシャ</t>
    </rPh>
    <rPh sb="5" eb="7">
      <t>コヨウ</t>
    </rPh>
    <rPh sb="7" eb="9">
      <t>カンケイ</t>
    </rPh>
    <rPh sb="10" eb="12">
      <t>ショウメイ</t>
    </rPh>
    <rPh sb="15" eb="17">
      <t>ショルイ</t>
    </rPh>
    <rPh sb="18" eb="20">
      <t>テンプ</t>
    </rPh>
    <phoneticPr fontId="2"/>
  </si>
  <si>
    <t>各登録者の『応急危険度判定士登録証」の写し（表裏共）を添付すること。</t>
    <rPh sb="0" eb="1">
      <t>カク</t>
    </rPh>
    <rPh sb="1" eb="4">
      <t>トウロクシャ</t>
    </rPh>
    <rPh sb="6" eb="8">
      <t>オウキュウ</t>
    </rPh>
    <rPh sb="8" eb="11">
      <t>キケンド</t>
    </rPh>
    <rPh sb="11" eb="14">
      <t>ハンテイシ</t>
    </rPh>
    <rPh sb="14" eb="16">
      <t>トウロク</t>
    </rPh>
    <rPh sb="16" eb="17">
      <t>ショウ</t>
    </rPh>
    <rPh sb="19" eb="20">
      <t>ウツ</t>
    </rPh>
    <rPh sb="22" eb="24">
      <t>ヒョウリ</t>
    </rPh>
    <rPh sb="24" eb="25">
      <t>トモ</t>
    </rPh>
    <rPh sb="27" eb="29">
      <t>テンプ</t>
    </rPh>
    <phoneticPr fontId="2"/>
  </si>
  <si>
    <t>入札公告日前日</t>
    <phoneticPr fontId="2"/>
  </si>
  <si>
    <t>企業回答8</t>
    <rPh sb="0" eb="2">
      <t>キギョウ</t>
    </rPh>
    <rPh sb="2" eb="4">
      <t>カイトウ</t>
    </rPh>
    <phoneticPr fontId="2"/>
  </si>
  <si>
    <t>企業回答9</t>
    <rPh sb="0" eb="2">
      <t>キギョウ</t>
    </rPh>
    <rPh sb="2" eb="4">
      <t>カイトウ</t>
    </rPh>
    <phoneticPr fontId="2"/>
  </si>
  <si>
    <t>ｼｮﾍﾞﾙ系掘削機(ｼｮﾍﾞﾙ)</t>
    <rPh sb="5" eb="6">
      <t>ケイ</t>
    </rPh>
    <rPh sb="6" eb="9">
      <t>クッサクキ</t>
    </rPh>
    <phoneticPr fontId="2"/>
  </si>
  <si>
    <t>ｼｮﾍﾞﾙ系掘削機(ﾊﾞｯｸﾎｳ)</t>
    <phoneticPr fontId="2"/>
  </si>
  <si>
    <t>ｼｮﾍﾞﾙ系掘削機(ﾄﾞﾗｸﾞﾗｲﾝ)</t>
    <phoneticPr fontId="2"/>
  </si>
  <si>
    <t>ｼｮﾍﾞﾙ系掘削機(ｸﾗﾑｼｪﾙ)</t>
    <phoneticPr fontId="2"/>
  </si>
  <si>
    <t>ｼｮﾍﾞﾙ系掘削機(ｸﾚｰﾝ)</t>
    <phoneticPr fontId="2"/>
  </si>
  <si>
    <t>ｼｮﾍﾞﾙ系掘削機(ﾊﾟｲﾙﾄﾞﾗｲﾊﾞｰ)</t>
    <phoneticPr fontId="2"/>
  </si>
  <si>
    <t>ﾌﾞﾙﾄﾞｰｻﾞ</t>
    <phoneticPr fontId="2"/>
  </si>
  <si>
    <t>ﾄﾗｸﾀｰｼｮﾍﾞﾙ</t>
    <phoneticPr fontId="2"/>
  </si>
  <si>
    <t>保有</t>
    <rPh sb="0" eb="2">
      <t>ホユウ</t>
    </rPh>
    <phoneticPr fontId="2"/>
  </si>
  <si>
    <t>リース契約</t>
    <rPh sb="3" eb="5">
      <t>ケイヤク</t>
    </rPh>
    <phoneticPr fontId="2"/>
  </si>
  <si>
    <t>←ｙｙｙｙ/m/dで入力【重要】</t>
    <rPh sb="10" eb="12">
      <t>ニュウリョク</t>
    </rPh>
    <rPh sb="13" eb="15">
      <t>ジュウヨウ</t>
    </rPh>
    <phoneticPr fontId="2"/>
  </si>
  <si>
    <t>←削除厳禁</t>
    <rPh sb="1" eb="3">
      <t>サクジョ</t>
    </rPh>
    <rPh sb="3" eb="5">
      <t>ゲンキン</t>
    </rPh>
    <phoneticPr fontId="2"/>
  </si>
  <si>
    <t>企業の工事成績評定点</t>
    <phoneticPr fontId="2"/>
  </si>
  <si>
    <t>企業体名：</t>
    <phoneticPr fontId="2"/>
  </si>
  <si>
    <t>対象工事</t>
    <phoneticPr fontId="2"/>
  </si>
  <si>
    <t>一般建築工事</t>
    <rPh sb="0" eb="2">
      <t>イッパン</t>
    </rPh>
    <rPh sb="2" eb="4">
      <t>ケンチク</t>
    </rPh>
    <rPh sb="4" eb="6">
      <t>コウジ</t>
    </rPh>
    <phoneticPr fontId="2"/>
  </si>
  <si>
    <t>建設工事の種類</t>
    <phoneticPr fontId="2"/>
  </si>
  <si>
    <t>建築一式工事</t>
    <rPh sb="0" eb="2">
      <t>ケンチク</t>
    </rPh>
    <rPh sb="2" eb="4">
      <t>イッシキ</t>
    </rPh>
    <rPh sb="4" eb="6">
      <t>コウジ</t>
    </rPh>
    <phoneticPr fontId="2"/>
  </si>
  <si>
    <t>(1)</t>
    <phoneticPr fontId="2"/>
  </si>
  <si>
    <t>上記事項の外、入札説明書本文にある要件を必ず確認すること。</t>
    <phoneticPr fontId="2"/>
  </si>
  <si>
    <t>企業体名：</t>
    <phoneticPr fontId="2"/>
  </si>
  <si>
    <t>企業の優良工事表彰（優良工事施工団体表彰）</t>
    <phoneticPr fontId="2"/>
  </si>
  <si>
    <t>企業体名：</t>
    <phoneticPr fontId="2"/>
  </si>
  <si>
    <t>工事の対象は、中国地方整備局及び島根県発注の工事とする。</t>
    <rPh sb="0" eb="2">
      <t>コウジ</t>
    </rPh>
    <rPh sb="3" eb="5">
      <t>タイショウ</t>
    </rPh>
    <rPh sb="7" eb="9">
      <t>チュウゴク</t>
    </rPh>
    <rPh sb="9" eb="11">
      <t>チホウ</t>
    </rPh>
    <rPh sb="11" eb="13">
      <t>セイビ</t>
    </rPh>
    <rPh sb="13" eb="14">
      <t>キョク</t>
    </rPh>
    <rPh sb="14" eb="15">
      <t>オヨ</t>
    </rPh>
    <rPh sb="16" eb="19">
      <t>シマネケン</t>
    </rPh>
    <rPh sb="19" eb="21">
      <t>ハッチュウ</t>
    </rPh>
    <rPh sb="22" eb="24">
      <t>コウジ</t>
    </rPh>
    <phoneticPr fontId="2"/>
  </si>
  <si>
    <t>表彰の対象は、国土交通省が行ったものについては中国地方整備局長表彰及び事務所長表彰、島根県が行ったものについては知事表彰とする。</t>
    <rPh sb="0" eb="2">
      <t>ヒョウショウ</t>
    </rPh>
    <rPh sb="3" eb="5">
      <t>タイショウ</t>
    </rPh>
    <rPh sb="7" eb="9">
      <t>コクド</t>
    </rPh>
    <rPh sb="9" eb="12">
      <t>コウツウショウ</t>
    </rPh>
    <rPh sb="13" eb="14">
      <t>オコナ</t>
    </rPh>
    <rPh sb="23" eb="25">
      <t>チュウゴク</t>
    </rPh>
    <rPh sb="25" eb="27">
      <t>チホウ</t>
    </rPh>
    <rPh sb="27" eb="29">
      <t>セイビ</t>
    </rPh>
    <rPh sb="29" eb="31">
      <t>キョクチョウ</t>
    </rPh>
    <rPh sb="31" eb="33">
      <t>ヒョウショウ</t>
    </rPh>
    <rPh sb="33" eb="34">
      <t>オヨ</t>
    </rPh>
    <rPh sb="35" eb="37">
      <t>ジム</t>
    </rPh>
    <rPh sb="37" eb="39">
      <t>ショチョウ</t>
    </rPh>
    <rPh sb="39" eb="41">
      <t>ヒョウショウ</t>
    </rPh>
    <rPh sb="42" eb="45">
      <t>シマネケン</t>
    </rPh>
    <rPh sb="46" eb="47">
      <t>オコナ</t>
    </rPh>
    <rPh sb="56" eb="58">
      <t>チジ</t>
    </rPh>
    <rPh sb="58" eb="60">
      <t>ヒョウショウ</t>
    </rPh>
    <phoneticPr fontId="2"/>
  </si>
  <si>
    <t>上記事項の外、入札説明書本文にある要件を必ず確認すること。</t>
  </si>
  <si>
    <t>企業体名：</t>
    <phoneticPr fontId="2"/>
  </si>
  <si>
    <t>(1)</t>
    <phoneticPr fontId="2"/>
  </si>
  <si>
    <t>配置予定技術者①の監理技術者（第１グループ）の実績</t>
    <rPh sb="0" eb="2">
      <t>ハイチ</t>
    </rPh>
    <rPh sb="2" eb="4">
      <t>ヨテイ</t>
    </rPh>
    <rPh sb="4" eb="7">
      <t>ギジュツシャ</t>
    </rPh>
    <rPh sb="9" eb="11">
      <t>カンリ</t>
    </rPh>
    <rPh sb="11" eb="14">
      <t>ギジュツシャ</t>
    </rPh>
    <rPh sb="15" eb="16">
      <t>ダイ</t>
    </rPh>
    <rPh sb="23" eb="25">
      <t>ジッセキ</t>
    </rPh>
    <phoneticPr fontId="2"/>
  </si>
  <si>
    <t>：１枚目のシートとリンク</t>
    <rPh sb="2" eb="4">
      <t>マイメ</t>
    </rPh>
    <phoneticPr fontId="2"/>
  </si>
  <si>
    <t>点</t>
    <phoneticPr fontId="2"/>
  </si>
  <si>
    <t>点</t>
    <phoneticPr fontId="2"/>
  </si>
  <si>
    <t>配置予定技術者②の監理技術者（第１グループ）の実績</t>
    <rPh sb="0" eb="2">
      <t>ハイチ</t>
    </rPh>
    <rPh sb="2" eb="4">
      <t>ヨテイ</t>
    </rPh>
    <rPh sb="4" eb="7">
      <t>ギジュツシャ</t>
    </rPh>
    <rPh sb="9" eb="11">
      <t>カンリ</t>
    </rPh>
    <rPh sb="11" eb="14">
      <t>ギジュツシャ</t>
    </rPh>
    <rPh sb="15" eb="16">
      <t>ダイ</t>
    </rPh>
    <rPh sb="23" eb="25">
      <t>ジッセキ</t>
    </rPh>
    <phoneticPr fontId="2"/>
  </si>
  <si>
    <t>配置予定技術者③の監理技術者（第１グループ）の実績</t>
    <rPh sb="0" eb="2">
      <t>ハイチ</t>
    </rPh>
    <rPh sb="2" eb="4">
      <t>ヨテイ</t>
    </rPh>
    <rPh sb="4" eb="7">
      <t>ギジュツシャ</t>
    </rPh>
    <rPh sb="9" eb="11">
      <t>カンリ</t>
    </rPh>
    <rPh sb="11" eb="14">
      <t>ギジュツシャ</t>
    </rPh>
    <rPh sb="15" eb="16">
      <t>ダイ</t>
    </rPh>
    <rPh sb="23" eb="25">
      <t>ジッセキ</t>
    </rPh>
    <phoneticPr fontId="2"/>
  </si>
  <si>
    <t>配置予定技術者①の主任技術者（第２グループ）の実績</t>
    <rPh sb="0" eb="2">
      <t>ハイチ</t>
    </rPh>
    <rPh sb="2" eb="4">
      <t>ヨテイ</t>
    </rPh>
    <rPh sb="4" eb="7">
      <t>ギジュツシャ</t>
    </rPh>
    <rPh sb="9" eb="11">
      <t>シュニン</t>
    </rPh>
    <rPh sb="11" eb="14">
      <t>ギジュツシャ</t>
    </rPh>
    <rPh sb="15" eb="16">
      <t>ダイ</t>
    </rPh>
    <rPh sb="23" eb="25">
      <t>ジッセキ</t>
    </rPh>
    <phoneticPr fontId="2"/>
  </si>
  <si>
    <t>配置予定技術者②の主任技術者（第２グループ）の実績</t>
    <rPh sb="0" eb="2">
      <t>ハイチ</t>
    </rPh>
    <rPh sb="2" eb="4">
      <t>ヨテイ</t>
    </rPh>
    <rPh sb="4" eb="7">
      <t>ギジュツシャ</t>
    </rPh>
    <rPh sb="9" eb="11">
      <t>シュニン</t>
    </rPh>
    <rPh sb="11" eb="14">
      <t>ギジュツシャ</t>
    </rPh>
    <rPh sb="15" eb="16">
      <t>ダイ</t>
    </rPh>
    <rPh sb="23" eb="25">
      <t>ジッセキ</t>
    </rPh>
    <phoneticPr fontId="2"/>
  </si>
  <si>
    <t>配置予定技術者③の主任技術者（第２グループ）の実績</t>
    <rPh sb="0" eb="2">
      <t>ハイチ</t>
    </rPh>
    <rPh sb="2" eb="4">
      <t>ヨテイ</t>
    </rPh>
    <rPh sb="4" eb="7">
      <t>ギジュツシャ</t>
    </rPh>
    <rPh sb="9" eb="11">
      <t>シュニン</t>
    </rPh>
    <rPh sb="11" eb="14">
      <t>ギジュツシャ</t>
    </rPh>
    <rPh sb="15" eb="16">
      <t>ダイ</t>
    </rPh>
    <rPh sb="23" eb="25">
      <t>ジッセキ</t>
    </rPh>
    <phoneticPr fontId="2"/>
  </si>
  <si>
    <t>配置予定技術者①の主任技術者（第３グループ）の実績</t>
    <rPh sb="0" eb="2">
      <t>ハイチ</t>
    </rPh>
    <rPh sb="2" eb="4">
      <t>ヨテイ</t>
    </rPh>
    <rPh sb="4" eb="7">
      <t>ギジュツシャ</t>
    </rPh>
    <rPh sb="9" eb="11">
      <t>シュニン</t>
    </rPh>
    <rPh sb="11" eb="14">
      <t>ギジュツシャ</t>
    </rPh>
    <rPh sb="15" eb="16">
      <t>ダイ</t>
    </rPh>
    <rPh sb="23" eb="25">
      <t>ジッセキ</t>
    </rPh>
    <phoneticPr fontId="2"/>
  </si>
  <si>
    <t>配置予定技術者②の主任技術者（第３グループ）の実績</t>
    <rPh sb="0" eb="2">
      <t>ハイチ</t>
    </rPh>
    <rPh sb="2" eb="4">
      <t>ヨテイ</t>
    </rPh>
    <rPh sb="4" eb="7">
      <t>ギジュツシャ</t>
    </rPh>
    <rPh sb="9" eb="11">
      <t>シュニン</t>
    </rPh>
    <rPh sb="11" eb="14">
      <t>ギジュツシャ</t>
    </rPh>
    <rPh sb="15" eb="16">
      <t>ダイ</t>
    </rPh>
    <rPh sb="23" eb="25">
      <t>ジッセキ</t>
    </rPh>
    <phoneticPr fontId="2"/>
  </si>
  <si>
    <t>配置予定技術者③の主任技術者（第３グループ）の実績</t>
    <rPh sb="0" eb="2">
      <t>ハイチ</t>
    </rPh>
    <rPh sb="2" eb="4">
      <t>ヨテイ</t>
    </rPh>
    <rPh sb="4" eb="7">
      <t>ギジュツシャ</t>
    </rPh>
    <rPh sb="9" eb="11">
      <t>シュニン</t>
    </rPh>
    <rPh sb="11" eb="14">
      <t>ギジュツシャ</t>
    </rPh>
    <rPh sb="15" eb="16">
      <t>ダイ</t>
    </rPh>
    <rPh sb="23" eb="25">
      <t>ジッセキ</t>
    </rPh>
    <phoneticPr fontId="2"/>
  </si>
  <si>
    <t>対象：</t>
    <phoneticPr fontId="2"/>
  </si>
  <si>
    <t>○企業としてのボランティア活動への参加実績</t>
  </si>
  <si>
    <t>活動年月日</t>
    <phoneticPr fontId="2"/>
  </si>
  <si>
    <t>登録団体名</t>
    <rPh sb="0" eb="2">
      <t>トウロク</t>
    </rPh>
    <rPh sb="2" eb="4">
      <t>ダンタイ</t>
    </rPh>
    <rPh sb="4" eb="5">
      <t>メイ</t>
    </rPh>
    <phoneticPr fontId="2"/>
  </si>
  <si>
    <t>企業体</t>
    <rPh sb="0" eb="3">
      <t>キギョウタイ</t>
    </rPh>
    <phoneticPr fontId="2"/>
  </si>
  <si>
    <t>(3)</t>
    <phoneticPr fontId="2"/>
  </si>
  <si>
    <t>(2)</t>
    <phoneticPr fontId="2"/>
  </si>
  <si>
    <t>人</t>
    <phoneticPr fontId="2"/>
  </si>
  <si>
    <t>法定雇用義務数の算出の基礎となる常用雇用労働者数</t>
    <phoneticPr fontId="2"/>
  </si>
  <si>
    <r>
      <t>　（a）＋（b）×0.5－</t>
    </r>
    <r>
      <rPr>
        <u/>
        <sz val="10"/>
        <color theme="1"/>
        <rFont val="ＭＳ Ｐ明朝"/>
        <family val="1"/>
        <charset val="128"/>
      </rPr>
      <t>{（a）＋（b）×0.5 }×（d）／100</t>
    </r>
    <r>
      <rPr>
        <sz val="10"/>
        <color theme="1"/>
        <rFont val="ＭＳ Ｐ明朝"/>
        <family val="1"/>
        <charset val="128"/>
      </rPr>
      <t>　＝（c）</t>
    </r>
    <phoneticPr fontId="2"/>
  </si>
  <si>
    <t>％</t>
    <phoneticPr fontId="2"/>
  </si>
  <si>
    <t>企業体名：</t>
    <phoneticPr fontId="2"/>
  </si>
  <si>
    <t>(1)</t>
    <phoneticPr fontId="2"/>
  </si>
  <si>
    <t>「(a)常用雇用労働者数」、「(b)短時間労働者数」、「(e)常用雇用労働者のうち障がい者数」欄は、障害者雇用率制度で定める「一般民間企業における雇用率設定基準」(厚生労働省)により算定した数とすること。（短時間労働者は、１人を０．５人としてカウント。重度身体障がい者・重度知的障がい者は、1人を２人としてカウント。ただし、短時間の重度身体障がい者、重度知的障がい者は１人としてカウント。　等）</t>
    <phoneticPr fontId="2"/>
  </si>
  <si>
    <t>(2)</t>
    <phoneticPr fontId="2"/>
  </si>
  <si>
    <t>【法定雇用義務数の算定例】：下線部分は小数点以下切捨てとする。</t>
    <phoneticPr fontId="2"/>
  </si>
  <si>
    <t xml:space="preserve"> ○常用雇用労働者数（短時間労働者を除く）：７０人　短時間労働者数：１０名の場合</t>
    <phoneticPr fontId="2"/>
  </si>
  <si>
    <t xml:space="preserve"> { 法定雇用義務数の算定の基礎となる常用雇用労働者数 }×（法定雇用率）　＝　（小数点以下切り捨て）</t>
    <phoneticPr fontId="2"/>
  </si>
  <si>
    <t>(4)</t>
    <phoneticPr fontId="2"/>
  </si>
  <si>
    <t>(5)</t>
    <phoneticPr fontId="2"/>
  </si>
  <si>
    <t>(6)</t>
    <phoneticPr fontId="2"/>
  </si>
  <si>
    <t>この様式は、構成員ごとに記入すること。</t>
    <phoneticPr fontId="2"/>
  </si>
  <si>
    <t>労働福祉関連の状況(ｃ 育児・介護休業に関する制度)</t>
    <phoneticPr fontId="2"/>
  </si>
  <si>
    <t>②こっころカンパニー(しまね子育て応援企業)に認定されていること</t>
  </si>
  <si>
    <t>（第１グループ）</t>
    <rPh sb="1" eb="2">
      <t>ダイ</t>
    </rPh>
    <phoneticPr fontId="2"/>
  </si>
  <si>
    <t>認定期間</t>
    <rPh sb="0" eb="2">
      <t>ニンテイ</t>
    </rPh>
    <rPh sb="2" eb="4">
      <t>キカン</t>
    </rPh>
    <phoneticPr fontId="2"/>
  </si>
  <si>
    <t>まで</t>
    <phoneticPr fontId="2"/>
  </si>
  <si>
    <t>構成員</t>
    <rPh sb="0" eb="3">
      <t>コウセイイン</t>
    </rPh>
    <phoneticPr fontId="2"/>
  </si>
  <si>
    <t>（第２グループ）</t>
    <rPh sb="1" eb="2">
      <t>ダイ</t>
    </rPh>
    <phoneticPr fontId="2"/>
  </si>
  <si>
    <t>（第３グループ）</t>
    <rPh sb="1" eb="2">
      <t>ダイ</t>
    </rPh>
    <phoneticPr fontId="2"/>
  </si>
  <si>
    <t>添付資料については法定制度を超える内容を項目毎に明示すること。</t>
    <phoneticPr fontId="2"/>
  </si>
  <si>
    <t>企業体名：</t>
    <phoneticPr fontId="2"/>
  </si>
  <si>
    <t>(1)</t>
    <phoneticPr fontId="2"/>
  </si>
  <si>
    <t>(2)</t>
    <phoneticPr fontId="2"/>
  </si>
  <si>
    <t>(3)</t>
    <phoneticPr fontId="2"/>
  </si>
  <si>
    <t>(4)</t>
    <phoneticPr fontId="2"/>
  </si>
  <si>
    <t>第1ｸﾞﾙｰﾌﾟ</t>
    <rPh sb="0" eb="1">
      <t>ダイ</t>
    </rPh>
    <phoneticPr fontId="2"/>
  </si>
  <si>
    <t>第2ｸﾞﾙｰﾌﾟ</t>
    <phoneticPr fontId="2"/>
  </si>
  <si>
    <t>第3ｸﾞﾙｰﾌﾟ</t>
  </si>
  <si>
    <t>平均点</t>
    <phoneticPr fontId="2"/>
  </si>
  <si>
    <t>該当件数</t>
    <phoneticPr fontId="2"/>
  </si>
  <si>
    <t>対象</t>
    <rPh sb="0" eb="2">
      <t>タイショウ</t>
    </rPh>
    <phoneticPr fontId="2"/>
  </si>
  <si>
    <t>優良工事表彰(JV)</t>
    <rPh sb="0" eb="2">
      <t>ユウリョウ</t>
    </rPh>
    <rPh sb="2" eb="4">
      <t>コウジ</t>
    </rPh>
    <rPh sb="4" eb="6">
      <t>ヒョウショウ</t>
    </rPh>
    <phoneticPr fontId="2"/>
  </si>
  <si>
    <t>企業回答10</t>
    <rPh sb="0" eb="2">
      <t>キギョウ</t>
    </rPh>
    <rPh sb="2" eb="4">
      <t>カイトウ</t>
    </rPh>
    <phoneticPr fontId="2"/>
  </si>
  <si>
    <t>第1ｸﾞﾙｰﾌﾟ</t>
    <rPh sb="0" eb="1">
      <t>ダイ</t>
    </rPh>
    <phoneticPr fontId="2"/>
  </si>
  <si>
    <t>第2ｸﾞﾙｰﾌﾟ</t>
    <phoneticPr fontId="2"/>
  </si>
  <si>
    <t>第3ｸﾞﾙｰﾌﾟ</t>
    <phoneticPr fontId="2"/>
  </si>
  <si>
    <t>従業員数</t>
    <rPh sb="0" eb="3">
      <t>ジュウギョウイン</t>
    </rPh>
    <rPh sb="3" eb="4">
      <t>スウ</t>
    </rPh>
    <phoneticPr fontId="2"/>
  </si>
  <si>
    <t>第1ｸﾞﾙｰﾌﾟ</t>
    <rPh sb="0" eb="1">
      <t>ダイ</t>
    </rPh>
    <phoneticPr fontId="2"/>
  </si>
  <si>
    <t>第2ｸﾞﾙｰﾌﾟ</t>
    <phoneticPr fontId="2"/>
  </si>
  <si>
    <t>平均点</t>
    <phoneticPr fontId="2"/>
  </si>
  <si>
    <t>件数</t>
    <rPh sb="0" eb="2">
      <t>ケンスウ</t>
    </rPh>
    <phoneticPr fontId="2"/>
  </si>
  <si>
    <t>該当企業</t>
    <rPh sb="0" eb="2">
      <t>ガイトウ</t>
    </rPh>
    <rPh sb="2" eb="4">
      <t>キギョウ</t>
    </rPh>
    <phoneticPr fontId="2"/>
  </si>
  <si>
    <t>対象企業</t>
    <rPh sb="0" eb="2">
      <t>タイショウ</t>
    </rPh>
    <rPh sb="2" eb="4">
      <t>キギョウ</t>
    </rPh>
    <phoneticPr fontId="2"/>
  </si>
  <si>
    <t>ボランティア</t>
    <phoneticPr fontId="2"/>
  </si>
  <si>
    <t>第3ｸﾞﾙｰﾌﾟ</t>
    <phoneticPr fontId="2"/>
  </si>
  <si>
    <t>ﾊｰﾄﾌﾙ</t>
    <phoneticPr fontId="2"/>
  </si>
  <si>
    <t>　従業員数</t>
    <rPh sb="1" eb="4">
      <t>ジュウギョウイン</t>
    </rPh>
    <rPh sb="4" eb="5">
      <t>スウ</t>
    </rPh>
    <phoneticPr fontId="2"/>
  </si>
  <si>
    <t>第1ｸﾞﾙｰﾌﾟ</t>
    <phoneticPr fontId="2"/>
  </si>
  <si>
    <t>障がい者雇用</t>
    <rPh sb="0" eb="1">
      <t>ショウ</t>
    </rPh>
    <rPh sb="3" eb="4">
      <t>シャ</t>
    </rPh>
    <rPh sb="4" eb="6">
      <t>コヨウ</t>
    </rPh>
    <phoneticPr fontId="2"/>
  </si>
  <si>
    <t>育児・介護休業制度</t>
    <rPh sb="0" eb="2">
      <t>イクジ</t>
    </rPh>
    <rPh sb="3" eb="5">
      <t>カイゴ</t>
    </rPh>
    <rPh sb="5" eb="7">
      <t>キュウギョウ</t>
    </rPh>
    <rPh sb="7" eb="9">
      <t>セイド</t>
    </rPh>
    <phoneticPr fontId="2"/>
  </si>
  <si>
    <t>若手技術者新規雇用</t>
    <rPh sb="0" eb="2">
      <t>ワカテ</t>
    </rPh>
    <rPh sb="2" eb="5">
      <t>ギジュツシャ</t>
    </rPh>
    <rPh sb="5" eb="7">
      <t>シンキ</t>
    </rPh>
    <rPh sb="7" eb="9">
      <t>コヨウ</t>
    </rPh>
    <phoneticPr fontId="2"/>
  </si>
  <si>
    <t>（　企業（企業体）記載欄　）</t>
    <rPh sb="2" eb="4">
      <t>キギョウ</t>
    </rPh>
    <rPh sb="5" eb="8">
      <t>キギョウタイ</t>
    </rPh>
    <rPh sb="9" eb="11">
      <t>キサイ</t>
    </rPh>
    <rPh sb="11" eb="12">
      <t>ラン</t>
    </rPh>
    <phoneticPr fontId="2"/>
  </si>
  <si>
    <t>（　発注者記載欄　）</t>
    <rPh sb="2" eb="5">
      <t>ハッチュウシャ</t>
    </rPh>
    <rPh sb="5" eb="7">
      <t>キサイ</t>
    </rPh>
    <rPh sb="7" eb="8">
      <t>ラン</t>
    </rPh>
    <phoneticPr fontId="2"/>
  </si>
  <si>
    <t>特別（特定）ＪＶの場合、出資比率</t>
    <rPh sb="3" eb="5">
      <t>トクテイ</t>
    </rPh>
    <rPh sb="9" eb="11">
      <t>バアイ</t>
    </rPh>
    <rPh sb="12" eb="14">
      <t>シュッシ</t>
    </rPh>
    <rPh sb="14" eb="16">
      <t>ヒリツ</t>
    </rPh>
    <phoneticPr fontId="2"/>
  </si>
  <si>
    <t>特別（特定）ＪＶで施工した工事については、出資比率２０％以上の場合にのみ施工実績として認める。</t>
    <rPh sb="3" eb="5">
      <t>トクテイ</t>
    </rPh>
    <phoneticPr fontId="2"/>
  </si>
  <si>
    <t>配置の有無</t>
    <rPh sb="0" eb="2">
      <t>ハイチ</t>
    </rPh>
    <phoneticPr fontId="2"/>
  </si>
  <si>
    <t>特別（特定）JV</t>
    <rPh sb="0" eb="2">
      <t>トクベツ</t>
    </rPh>
    <rPh sb="3" eb="5">
      <t>トクテイ</t>
    </rPh>
    <phoneticPr fontId="2"/>
  </si>
  <si>
    <t>一般（経常）JV</t>
    <rPh sb="0" eb="2">
      <t>イッパン</t>
    </rPh>
    <rPh sb="3" eb="5">
      <t>ケイジョウ</t>
    </rPh>
    <phoneticPr fontId="2"/>
  </si>
  <si>
    <t>共同企業体構成員の会社に所属する「（公社）日本建築士会連合会の継続能力開発（CPD）制度」に参加登録している者を記載すること。　（旧CPDでも可とする。）</t>
    <rPh sb="0" eb="2">
      <t>キョウドウ</t>
    </rPh>
    <rPh sb="2" eb="5">
      <t>キギョウタイ</t>
    </rPh>
    <rPh sb="5" eb="8">
      <t>コウセイイン</t>
    </rPh>
    <rPh sb="9" eb="11">
      <t>カイシャ</t>
    </rPh>
    <rPh sb="12" eb="14">
      <t>ショゾク</t>
    </rPh>
    <rPh sb="18" eb="20">
      <t>コウシャ</t>
    </rPh>
    <rPh sb="21" eb="23">
      <t>ニホン</t>
    </rPh>
    <rPh sb="23" eb="26">
      <t>ケンチクシ</t>
    </rPh>
    <rPh sb="26" eb="27">
      <t>カイ</t>
    </rPh>
    <rPh sb="27" eb="30">
      <t>レンゴウカイ</t>
    </rPh>
    <rPh sb="31" eb="33">
      <t>ケイゾク</t>
    </rPh>
    <rPh sb="33" eb="35">
      <t>ノウリョク</t>
    </rPh>
    <rPh sb="35" eb="37">
      <t>カイハツ</t>
    </rPh>
    <rPh sb="42" eb="44">
      <t>セイド</t>
    </rPh>
    <rPh sb="46" eb="48">
      <t>サンカ</t>
    </rPh>
    <rPh sb="48" eb="50">
      <t>トウロク</t>
    </rPh>
    <rPh sb="54" eb="55">
      <t>モノ</t>
    </rPh>
    <rPh sb="56" eb="58">
      <t>キサイ</t>
    </rPh>
    <rPh sb="65" eb="66">
      <t>キュウ</t>
    </rPh>
    <rPh sb="71" eb="72">
      <t>カ</t>
    </rPh>
    <phoneticPr fontId="2"/>
  </si>
  <si>
    <t>各登録者について、別添「建築士会継続能力開発（CPD)証明願」による（一社）島根県建築士会の証明を添付すること。</t>
    <rPh sb="0" eb="1">
      <t>カク</t>
    </rPh>
    <rPh sb="1" eb="4">
      <t>トウロクシャ</t>
    </rPh>
    <rPh sb="9" eb="11">
      <t>ベッテン</t>
    </rPh>
    <rPh sb="12" eb="15">
      <t>ケンチクシ</t>
    </rPh>
    <rPh sb="15" eb="16">
      <t>カイ</t>
    </rPh>
    <rPh sb="16" eb="22">
      <t>ケイゾクノウリョクカイハツ</t>
    </rPh>
    <rPh sb="27" eb="30">
      <t>ショウメイネガイ</t>
    </rPh>
    <rPh sb="35" eb="37">
      <t>イッシャ</t>
    </rPh>
    <rPh sb="38" eb="41">
      <t>シマネケン</t>
    </rPh>
    <rPh sb="41" eb="44">
      <t>ケンチクシ</t>
    </rPh>
    <rPh sb="44" eb="45">
      <t>カイ</t>
    </rPh>
    <rPh sb="46" eb="48">
      <t>ショウメイ</t>
    </rPh>
    <rPh sb="49" eb="51">
      <t>テンプ</t>
    </rPh>
    <phoneticPr fontId="2"/>
  </si>
  <si>
    <t>６名以上登録している場合は、代表者６名について記入すること。</t>
    <rPh sb="1" eb="2">
      <t>メイ</t>
    </rPh>
    <rPh sb="2" eb="4">
      <t>イジョウ</t>
    </rPh>
    <rPh sb="4" eb="6">
      <t>トウロク</t>
    </rPh>
    <rPh sb="10" eb="12">
      <t>バアイ</t>
    </rPh>
    <rPh sb="14" eb="17">
      <t>ダイヒョウシャ</t>
    </rPh>
    <rPh sb="18" eb="19">
      <t>メイ</t>
    </rPh>
    <rPh sb="23" eb="25">
      <t>キニュウ</t>
    </rPh>
    <phoneticPr fontId="2"/>
  </si>
  <si>
    <t>①</t>
    <phoneticPr fontId="2"/>
  </si>
  <si>
    <t>②</t>
    <phoneticPr fontId="2"/>
  </si>
  <si>
    <t>③</t>
    <phoneticPr fontId="2"/>
  </si>
  <si>
    <t>代表者
(第１ｸﾞﾙｰﾌﾟ)</t>
    <rPh sb="5" eb="6">
      <t>ダイ</t>
    </rPh>
    <phoneticPr fontId="2"/>
  </si>
  <si>
    <t>構成員
(第2ｸﾞﾙｰﾌﾟ)</t>
    <rPh sb="0" eb="2">
      <t>コウセイ</t>
    </rPh>
    <rPh sb="2" eb="3">
      <t>イン</t>
    </rPh>
    <rPh sb="5" eb="6">
      <t>ダイ</t>
    </rPh>
    <phoneticPr fontId="2"/>
  </si>
  <si>
    <r>
      <t>特別共同企業体の代表者（</t>
    </r>
    <r>
      <rPr>
        <b/>
        <u/>
        <sz val="11"/>
        <color theme="1"/>
        <rFont val="ＭＳ Ｐ明朝"/>
        <family val="1"/>
        <charset val="128"/>
      </rPr>
      <t>第１グループ</t>
    </r>
    <r>
      <rPr>
        <sz val="11"/>
        <color theme="1"/>
        <rFont val="ＭＳ Ｐ明朝"/>
        <family val="1"/>
        <charset val="128"/>
      </rPr>
      <t>）の実績</t>
    </r>
    <rPh sb="20" eb="22">
      <t>ジッセキ</t>
    </rPh>
    <phoneticPr fontId="2"/>
  </si>
  <si>
    <r>
      <t>特別共同企業体の代表者以外の構成員（</t>
    </r>
    <r>
      <rPr>
        <b/>
        <u/>
        <sz val="11"/>
        <color theme="1"/>
        <rFont val="ＭＳ Ｐ明朝"/>
        <family val="1"/>
        <charset val="128"/>
      </rPr>
      <t>第２グループ</t>
    </r>
    <r>
      <rPr>
        <sz val="11"/>
        <color theme="1"/>
        <rFont val="ＭＳ Ｐ明朝"/>
        <family val="1"/>
        <charset val="128"/>
      </rPr>
      <t>）の実績</t>
    </r>
    <rPh sb="26" eb="28">
      <t>ジッセキ</t>
    </rPh>
    <phoneticPr fontId="2"/>
  </si>
  <si>
    <r>
      <t>特別共同企業体の代表者以外の構成員（</t>
    </r>
    <r>
      <rPr>
        <b/>
        <u/>
        <sz val="11"/>
        <color theme="1"/>
        <rFont val="ＭＳ Ｐ明朝"/>
        <family val="1"/>
        <charset val="128"/>
      </rPr>
      <t>第３グループ</t>
    </r>
    <r>
      <rPr>
        <sz val="11"/>
        <color theme="1"/>
        <rFont val="ＭＳ Ｐ明朝"/>
        <family val="1"/>
        <charset val="128"/>
      </rPr>
      <t>）の実績</t>
    </r>
    <rPh sb="26" eb="28">
      <t>ジッセキ</t>
    </rPh>
    <phoneticPr fontId="2"/>
  </si>
  <si>
    <t>※建築士会継続能力開発（CPD)証明願は、PDFファイルのみの提出でよい。</t>
    <rPh sb="31" eb="33">
      <t>テイシュツ</t>
    </rPh>
    <phoneticPr fontId="2"/>
  </si>
  <si>
    <t>特別共同企業体の代表者（第１グループ）用</t>
    <rPh sb="19" eb="20">
      <t>ヨウ</t>
    </rPh>
    <phoneticPr fontId="2"/>
  </si>
  <si>
    <t>特別共同企業体の代表者以外の構成員（第２グループ）用</t>
    <rPh sb="25" eb="26">
      <t>ヨウ</t>
    </rPh>
    <phoneticPr fontId="2"/>
  </si>
  <si>
    <t>特別共同企業体の代表者以外の構成員（第３グループ）用</t>
    <rPh sb="25" eb="26">
      <t>ヨウ</t>
    </rPh>
    <phoneticPr fontId="2"/>
  </si>
  <si>
    <t>登録○○○○基幹技能者の現場への配置</t>
    <rPh sb="0" eb="2">
      <t>トウロク</t>
    </rPh>
    <rPh sb="12" eb="14">
      <t>ゲンバ</t>
    </rPh>
    <rPh sb="16" eb="18">
      <t>ハイチ</t>
    </rPh>
    <phoneticPr fontId="2"/>
  </si>
  <si>
    <t>現場への配置</t>
    <rPh sb="0" eb="2">
      <t>ゲンバ</t>
    </rPh>
    <rPh sb="4" eb="6">
      <t>ハイチ</t>
    </rPh>
    <phoneticPr fontId="2"/>
  </si>
  <si>
    <t xml:space="preserve">・ </t>
    <phoneticPr fontId="2"/>
  </si>
  <si>
    <t>標準案は、入札説明書本文を参照すること。</t>
    <phoneticPr fontId="2"/>
  </si>
  <si>
    <t>技術提案がない場合は、技術評価点の減点対象とする。</t>
    <phoneticPr fontId="2"/>
  </si>
  <si>
    <t>技術提案が採用されなかった場合の標準案での施工の意志の有無</t>
    <phoneticPr fontId="2"/>
  </si>
  <si>
    <t>（会社記載欄：必須）</t>
    <phoneticPr fontId="2"/>
  </si>
  <si>
    <t>記入欄が不足する場合は、行を挿入してください。</t>
    <rPh sb="0" eb="2">
      <t>キニュウ</t>
    </rPh>
    <rPh sb="2" eb="3">
      <t>ラン</t>
    </rPh>
    <rPh sb="4" eb="6">
      <t>フソク</t>
    </rPh>
    <rPh sb="8" eb="10">
      <t>バアイ</t>
    </rPh>
    <rPh sb="12" eb="13">
      <t>ギョウ</t>
    </rPh>
    <rPh sb="14" eb="16">
      <t>ソウニュウ</t>
    </rPh>
    <phoneticPr fontId="2"/>
  </si>
  <si>
    <t>注意事項</t>
    <rPh sb="0" eb="2">
      <t>チュウイ</t>
    </rPh>
    <rPh sb="2" eb="4">
      <t>ジコウ</t>
    </rPh>
    <phoneticPr fontId="2"/>
  </si>
  <si>
    <t>企業記入欄のセルの解除はしないでください。</t>
    <rPh sb="0" eb="2">
      <t>キギョウ</t>
    </rPh>
    <rPh sb="2" eb="4">
      <t>キニュウ</t>
    </rPh>
    <rPh sb="4" eb="5">
      <t>ラン</t>
    </rPh>
    <rPh sb="9" eb="11">
      <t>カイジョ</t>
    </rPh>
    <phoneticPr fontId="2"/>
  </si>
  <si>
    <t>技術提案記載欄より上の行は、印刷タイトルの設定をしています。</t>
    <rPh sb="0" eb="2">
      <t>ギジュツ</t>
    </rPh>
    <rPh sb="2" eb="4">
      <t>テイアン</t>
    </rPh>
    <rPh sb="4" eb="6">
      <t>キサイ</t>
    </rPh>
    <rPh sb="6" eb="7">
      <t>ラン</t>
    </rPh>
    <rPh sb="9" eb="10">
      <t>ウエ</t>
    </rPh>
    <rPh sb="11" eb="12">
      <t>ギョウ</t>
    </rPh>
    <rPh sb="14" eb="16">
      <t>インサツ</t>
    </rPh>
    <rPh sb="21" eb="23">
      <t>セッテイ</t>
    </rPh>
    <phoneticPr fontId="2"/>
  </si>
  <si>
    <t>提出資料が２P以上になる場合、体裁を整えた上で提出してください。</t>
    <rPh sb="0" eb="2">
      <t>テイシュツ</t>
    </rPh>
    <rPh sb="2" eb="4">
      <t>シリョウ</t>
    </rPh>
    <rPh sb="7" eb="9">
      <t>イジョウ</t>
    </rPh>
    <rPh sb="12" eb="14">
      <t>バアイ</t>
    </rPh>
    <rPh sb="15" eb="17">
      <t>テイサイ</t>
    </rPh>
    <rPh sb="18" eb="19">
      <t>トトノ</t>
    </rPh>
    <rPh sb="21" eb="22">
      <t>ウエ</t>
    </rPh>
    <rPh sb="23" eb="25">
      <t>テイシュツ</t>
    </rPh>
    <phoneticPr fontId="2"/>
  </si>
  <si>
    <t>文字切れがないか必ず確認してください。</t>
    <rPh sb="0" eb="2">
      <t>モジ</t>
    </rPh>
    <rPh sb="2" eb="3">
      <t>ギ</t>
    </rPh>
    <rPh sb="8" eb="9">
      <t>カナラ</t>
    </rPh>
    <rPh sb="10" eb="12">
      <t>カクニン</t>
    </rPh>
    <phoneticPr fontId="2"/>
  </si>
  <si>
    <t>建設工事の種類</t>
    <rPh sb="0" eb="2">
      <t>ケンセツ</t>
    </rPh>
    <phoneticPr fontId="2"/>
  </si>
  <si>
    <t>○技術資料の審査について</t>
    <rPh sb="1" eb="3">
      <t>ギジュツ</t>
    </rPh>
    <rPh sb="3" eb="5">
      <t>シリョウ</t>
    </rPh>
    <rPh sb="6" eb="8">
      <t>シンサ</t>
    </rPh>
    <phoneticPr fontId="2"/>
  </si>
  <si>
    <t>○技術資料様式の凡例について</t>
    <rPh sb="1" eb="3">
      <t>ギジュツ</t>
    </rPh>
    <rPh sb="3" eb="5">
      <t>シリョウ</t>
    </rPh>
    <rPh sb="5" eb="7">
      <t>ヨウシキ</t>
    </rPh>
    <rPh sb="8" eb="10">
      <t>ハンレイ</t>
    </rPh>
    <phoneticPr fontId="2"/>
  </si>
  <si>
    <t>　技術資料様式のセルの着色の凡例は次の通りです</t>
    <rPh sb="1" eb="3">
      <t>ギジュツ</t>
    </rPh>
    <rPh sb="3" eb="5">
      <t>シリョウ</t>
    </rPh>
    <rPh sb="5" eb="7">
      <t>ヨウシキ</t>
    </rPh>
    <rPh sb="11" eb="13">
      <t>チャクショク</t>
    </rPh>
    <rPh sb="14" eb="16">
      <t>ハンレイ</t>
    </rPh>
    <rPh sb="17" eb="18">
      <t>ツギ</t>
    </rPh>
    <rPh sb="19" eb="20">
      <t>トオ</t>
    </rPh>
    <phoneticPr fontId="2"/>
  </si>
  <si>
    <t>　シート名着色の区分は次のとおりです</t>
    <rPh sb="4" eb="5">
      <t>メイ</t>
    </rPh>
    <rPh sb="5" eb="7">
      <t>チャクショク</t>
    </rPh>
    <rPh sb="8" eb="10">
      <t>クブン</t>
    </rPh>
    <rPh sb="11" eb="12">
      <t>ツギ</t>
    </rPh>
    <phoneticPr fontId="2"/>
  </si>
  <si>
    <t>：「企業入力シート」で入力した情報が表示される箇所（数式でリンク有）</t>
    <rPh sb="2" eb="4">
      <t>キギョウ</t>
    </rPh>
    <rPh sb="4" eb="6">
      <t>ニュウリョク</t>
    </rPh>
    <rPh sb="11" eb="13">
      <t>ニュウリョク</t>
    </rPh>
    <rPh sb="15" eb="17">
      <t>ジョウホウ</t>
    </rPh>
    <rPh sb="18" eb="20">
      <t>ヒョウジ</t>
    </rPh>
    <rPh sb="23" eb="25">
      <t>カショ</t>
    </rPh>
    <rPh sb="26" eb="28">
      <t>スウシキ</t>
    </rPh>
    <rPh sb="32" eb="33">
      <t>アリ</t>
    </rPh>
    <phoneticPr fontId="2"/>
  </si>
  <si>
    <t>：「発注者入力シート」や他のシートで入力した情報が表示される箇所（数式でリンク有）</t>
    <rPh sb="2" eb="5">
      <t>ハッチュウシャ</t>
    </rPh>
    <rPh sb="5" eb="7">
      <t>ニュウリョク</t>
    </rPh>
    <rPh sb="12" eb="13">
      <t>タ</t>
    </rPh>
    <rPh sb="18" eb="20">
      <t>ニュウリョク</t>
    </rPh>
    <rPh sb="22" eb="24">
      <t>ジョウホウ</t>
    </rPh>
    <rPh sb="25" eb="27">
      <t>ヒョウジ</t>
    </rPh>
    <rPh sb="30" eb="32">
      <t>カショ</t>
    </rPh>
    <rPh sb="33" eb="35">
      <t>スウシキ</t>
    </rPh>
    <rPh sb="39" eb="40">
      <t>アリ</t>
    </rPh>
    <phoneticPr fontId="2"/>
  </si>
  <si>
    <t>：同じシート内で入力した情報が表示される箇所（数式でリンク有）</t>
    <rPh sb="1" eb="2">
      <t>オナ</t>
    </rPh>
    <rPh sb="6" eb="7">
      <t>ナイ</t>
    </rPh>
    <rPh sb="8" eb="10">
      <t>ニュウリョク</t>
    </rPh>
    <rPh sb="12" eb="14">
      <t>ジョウホウ</t>
    </rPh>
    <rPh sb="15" eb="17">
      <t>ヒョウジ</t>
    </rPh>
    <rPh sb="20" eb="22">
      <t>カショ</t>
    </rPh>
    <rPh sb="23" eb="25">
      <t>スウシキ</t>
    </rPh>
    <rPh sb="29" eb="30">
      <t>アリ</t>
    </rPh>
    <phoneticPr fontId="2"/>
  </si>
  <si>
    <t>（企業・発注者共通事項）</t>
    <rPh sb="1" eb="3">
      <t>キギョウ</t>
    </rPh>
    <rPh sb="4" eb="7">
      <t>ハッチュウシャ</t>
    </rPh>
    <rPh sb="7" eb="9">
      <t>キョウツウ</t>
    </rPh>
    <rPh sb="9" eb="11">
      <t>ジコウ</t>
    </rPh>
    <phoneticPr fontId="2"/>
  </si>
  <si>
    <t>(5)</t>
  </si>
  <si>
    <t>：企業専用シート（企業入力シート（申請企業の基本情報を入力）、質問書など）</t>
    <rPh sb="1" eb="3">
      <t>キギョウ</t>
    </rPh>
    <rPh sb="3" eb="5">
      <t>センヨウ</t>
    </rPh>
    <rPh sb="9" eb="11">
      <t>キギョウ</t>
    </rPh>
    <rPh sb="11" eb="13">
      <t>ニュウリョク</t>
    </rPh>
    <rPh sb="17" eb="19">
      <t>シンセイ</t>
    </rPh>
    <rPh sb="19" eb="21">
      <t>キギョウ</t>
    </rPh>
    <rPh sb="22" eb="24">
      <t>キホン</t>
    </rPh>
    <rPh sb="24" eb="26">
      <t>ジョウホウ</t>
    </rPh>
    <rPh sb="27" eb="29">
      <t>ニュウリョク</t>
    </rPh>
    <rPh sb="31" eb="34">
      <t>シツモンショ</t>
    </rPh>
    <phoneticPr fontId="2"/>
  </si>
  <si>
    <t>：技術資料様式の表紙シート、ファイル使用上の注意事項シート</t>
    <rPh sb="1" eb="3">
      <t>ギジュツ</t>
    </rPh>
    <rPh sb="3" eb="5">
      <t>シリョウ</t>
    </rPh>
    <rPh sb="5" eb="7">
      <t>ヨウシキ</t>
    </rPh>
    <rPh sb="8" eb="10">
      <t>ヒョウシ</t>
    </rPh>
    <rPh sb="18" eb="20">
      <t>シヨウ</t>
    </rPh>
    <rPh sb="20" eb="21">
      <t>ジョウ</t>
    </rPh>
    <rPh sb="22" eb="24">
      <t>チュウイ</t>
    </rPh>
    <rPh sb="24" eb="26">
      <t>ジコウ</t>
    </rPh>
    <phoneticPr fontId="2"/>
  </si>
  <si>
    <t>：「技術提案」、「施工上の留意点」様式シート</t>
    <rPh sb="2" eb="4">
      <t>ギジュツ</t>
    </rPh>
    <rPh sb="4" eb="6">
      <t>テイアン</t>
    </rPh>
    <rPh sb="9" eb="11">
      <t>セコウ</t>
    </rPh>
    <rPh sb="11" eb="12">
      <t>ジョウ</t>
    </rPh>
    <rPh sb="13" eb="16">
      <t>リュウイテン</t>
    </rPh>
    <rPh sb="17" eb="19">
      <t>ヨウシキ</t>
    </rPh>
    <phoneticPr fontId="2"/>
  </si>
  <si>
    <t>：「企業の評価」様式シート</t>
    <rPh sb="2" eb="4">
      <t>キギョウ</t>
    </rPh>
    <rPh sb="5" eb="7">
      <t>ヒョウカ</t>
    </rPh>
    <rPh sb="8" eb="10">
      <t>ヨウシキ</t>
    </rPh>
    <phoneticPr fontId="2"/>
  </si>
  <si>
    <t>：「配置予定技術者」様式シート</t>
    <rPh sb="2" eb="4">
      <t>ハイチ</t>
    </rPh>
    <rPh sb="4" eb="6">
      <t>ヨテイ</t>
    </rPh>
    <rPh sb="6" eb="9">
      <t>ギジュツシャ</t>
    </rPh>
    <rPh sb="10" eb="12">
      <t>ヨウシキ</t>
    </rPh>
    <phoneticPr fontId="2"/>
  </si>
  <si>
    <t>：「地理的条件の評価」様式シート</t>
    <rPh sb="2" eb="5">
      <t>チリテキ</t>
    </rPh>
    <rPh sb="5" eb="7">
      <t>ジョウケン</t>
    </rPh>
    <rPh sb="8" eb="10">
      <t>ヒョウカ</t>
    </rPh>
    <rPh sb="11" eb="13">
      <t>ヨウシキ</t>
    </rPh>
    <phoneticPr fontId="2"/>
  </si>
  <si>
    <t>登録基幹技能者の配置</t>
    <rPh sb="0" eb="2">
      <t>トウロク</t>
    </rPh>
    <rPh sb="2" eb="4">
      <t>キカン</t>
    </rPh>
    <rPh sb="4" eb="7">
      <t>ギノウシャ</t>
    </rPh>
    <rPh sb="8" eb="10">
      <t>ハイチ</t>
    </rPh>
    <phoneticPr fontId="2"/>
  </si>
  <si>
    <t>BCP認定</t>
    <rPh sb="3" eb="5">
      <t>ニンテイ</t>
    </rPh>
    <phoneticPr fontId="2"/>
  </si>
  <si>
    <t>削除×</t>
    <rPh sb="0" eb="2">
      <t>サクジョ</t>
    </rPh>
    <phoneticPr fontId="2"/>
  </si>
  <si>
    <t>予備欄①</t>
    <phoneticPr fontId="2"/>
  </si>
  <si>
    <t>予備欄②</t>
    <phoneticPr fontId="2"/>
  </si>
  <si>
    <t>予備欄①</t>
    <phoneticPr fontId="2"/>
  </si>
  <si>
    <t>予備欄①</t>
    <rPh sb="0" eb="2">
      <t>ヨビ</t>
    </rPh>
    <rPh sb="2" eb="3">
      <t>ラン</t>
    </rPh>
    <phoneticPr fontId="2"/>
  </si>
  <si>
    <t>予備欄②</t>
    <rPh sb="0" eb="2">
      <t>ヨビ</t>
    </rPh>
    <rPh sb="2" eb="3">
      <t>ラン</t>
    </rPh>
    <phoneticPr fontId="2"/>
  </si>
  <si>
    <t>予備欄１</t>
    <phoneticPr fontId="2"/>
  </si>
  <si>
    <r>
      <t>このシートは、</t>
    </r>
    <r>
      <rPr>
        <b/>
        <sz val="16"/>
        <color rgb="FF0070C0"/>
        <rFont val="ＭＳ Ｐゴシック"/>
        <family val="3"/>
        <charset val="128"/>
        <scheme val="minor"/>
      </rPr>
      <t>「技術審査用ファイル」</t>
    </r>
    <r>
      <rPr>
        <sz val="16"/>
        <rFont val="ＭＳ Ｐゴシック"/>
        <family val="2"/>
        <charset val="128"/>
        <scheme val="minor"/>
      </rPr>
      <t>の</t>
    </r>
    <r>
      <rPr>
        <b/>
        <sz val="16"/>
        <color rgb="FF0070C0"/>
        <rFont val="ＭＳ Ｐゴシック"/>
        <family val="3"/>
        <charset val="128"/>
        <scheme val="minor"/>
      </rPr>
      <t>「技術提案①～⑥」</t>
    </r>
    <r>
      <rPr>
        <sz val="16"/>
        <rFont val="ＭＳ Ｐゴシック"/>
        <family val="2"/>
        <charset val="128"/>
        <scheme val="minor"/>
      </rPr>
      <t>に</t>
    </r>
    <r>
      <rPr>
        <b/>
        <sz val="16"/>
        <rFont val="ＭＳ Ｐゴシック"/>
        <family val="3"/>
        <charset val="128"/>
        <scheme val="minor"/>
      </rPr>
      <t>コピー作業</t>
    </r>
    <r>
      <rPr>
        <sz val="16"/>
        <rFont val="ＭＳ Ｐゴシック"/>
        <family val="2"/>
        <charset val="128"/>
        <scheme val="minor"/>
      </rPr>
      <t>を行うためのものです</t>
    </r>
    <rPh sb="8" eb="10">
      <t>ギジュツ</t>
    </rPh>
    <rPh sb="10" eb="12">
      <t>シンサ</t>
    </rPh>
    <rPh sb="12" eb="13">
      <t>ヨウ</t>
    </rPh>
    <rPh sb="20" eb="22">
      <t>ギジュツ</t>
    </rPh>
    <rPh sb="22" eb="24">
      <t>テイアン</t>
    </rPh>
    <rPh sb="32" eb="34">
      <t>サギョウ</t>
    </rPh>
    <rPh sb="35" eb="36">
      <t>オコナ</t>
    </rPh>
    <phoneticPr fontId="2"/>
  </si>
  <si>
    <t>特別共同企業体の代表者以外の構成員（第２グループ）用</t>
    <phoneticPr fontId="2"/>
  </si>
  <si>
    <t>特別共同企業体の代表者以外の構成員（第３グループ）用</t>
    <phoneticPr fontId="2"/>
  </si>
  <si>
    <t>代表者（第１グループ）</t>
    <phoneticPr fontId="2"/>
  </si>
  <si>
    <t>構成員（第２グループ）</t>
    <rPh sb="0" eb="2">
      <t>コウセイ</t>
    </rPh>
    <rPh sb="2" eb="3">
      <t>イン</t>
    </rPh>
    <phoneticPr fontId="2"/>
  </si>
  <si>
    <t>構成員（第３グループ）</t>
    <rPh sb="0" eb="2">
      <t>コウセイ</t>
    </rPh>
    <rPh sb="2" eb="3">
      <t>イン</t>
    </rPh>
    <phoneticPr fontId="2"/>
  </si>
  <si>
    <t>特別共同企業体情報</t>
    <rPh sb="0" eb="2">
      <t>トクベツ</t>
    </rPh>
    <rPh sb="2" eb="4">
      <t>キョウドウ</t>
    </rPh>
    <rPh sb="4" eb="7">
      <t>キギョウタイ</t>
    </rPh>
    <rPh sb="7" eb="9">
      <t>ジョウホウ</t>
    </rPh>
    <phoneticPr fontId="2"/>
  </si>
  <si>
    <t>1.企業体情報</t>
    <rPh sb="2" eb="4">
      <t>キギョウ</t>
    </rPh>
    <rPh sb="4" eb="5">
      <t>タイ</t>
    </rPh>
    <rPh sb="5" eb="7">
      <t>ジョウホウ</t>
    </rPh>
    <phoneticPr fontId="2"/>
  </si>
  <si>
    <r>
      <t>　表のC列（</t>
    </r>
    <r>
      <rPr>
        <sz val="12"/>
        <color rgb="FFFF0000"/>
        <rFont val="ＭＳ Ｐゴシック"/>
        <family val="3"/>
        <charset val="128"/>
        <scheme val="minor"/>
      </rPr>
      <t>赤枠内</t>
    </r>
    <r>
      <rPr>
        <sz val="12"/>
        <color theme="1"/>
        <rFont val="ＭＳ Ｐゴシック"/>
        <family val="2"/>
        <charset val="128"/>
        <scheme val="minor"/>
      </rPr>
      <t>）に企業体情報を</t>
    </r>
    <r>
      <rPr>
        <sz val="12"/>
        <color rgb="FFFF0000"/>
        <rFont val="ＭＳ Ｐゴシック"/>
        <family val="3"/>
        <charset val="128"/>
        <scheme val="minor"/>
      </rPr>
      <t>入力</t>
    </r>
    <r>
      <rPr>
        <sz val="12"/>
        <color theme="1"/>
        <rFont val="ＭＳ Ｐゴシック"/>
        <family val="2"/>
        <charset val="128"/>
        <scheme val="minor"/>
      </rPr>
      <t>してください。入力した情報は、各種様式に反映されます。</t>
    </r>
    <rPh sb="1" eb="2">
      <t>ヒョウ</t>
    </rPh>
    <rPh sb="4" eb="5">
      <t>レツ</t>
    </rPh>
    <rPh sb="6" eb="7">
      <t>アカ</t>
    </rPh>
    <rPh sb="7" eb="8">
      <t>ワク</t>
    </rPh>
    <rPh sb="8" eb="9">
      <t>ナイ</t>
    </rPh>
    <rPh sb="11" eb="13">
      <t>キギョウ</t>
    </rPh>
    <rPh sb="13" eb="14">
      <t>タイ</t>
    </rPh>
    <rPh sb="14" eb="16">
      <t>ジョウホウ</t>
    </rPh>
    <rPh sb="17" eb="19">
      <t>ニュウリョク</t>
    </rPh>
    <rPh sb="26" eb="28">
      <t>ニュウリョク</t>
    </rPh>
    <rPh sb="30" eb="32">
      <t>ジョウホウ</t>
    </rPh>
    <rPh sb="34" eb="36">
      <t>カクシュ</t>
    </rPh>
    <rPh sb="36" eb="38">
      <t>ヨウシキ</t>
    </rPh>
    <rPh sb="39" eb="41">
      <t>ハンエイ</t>
    </rPh>
    <phoneticPr fontId="2"/>
  </si>
  <si>
    <t>企業体名</t>
    <rPh sb="0" eb="3">
      <t>キギョウタイ</t>
    </rPh>
    <rPh sb="3" eb="4">
      <t>メイ</t>
    </rPh>
    <phoneticPr fontId="2"/>
  </si>
  <si>
    <t>共同企業体名</t>
    <rPh sb="0" eb="2">
      <t>キョウドウ</t>
    </rPh>
    <rPh sb="2" eb="5">
      <t>キギョウタイ</t>
    </rPh>
    <rPh sb="5" eb="6">
      <t>メイ</t>
    </rPh>
    <phoneticPr fontId="2"/>
  </si>
  <si>
    <t>（代表者）</t>
    <rPh sb="1" eb="4">
      <t>ダイヒョウシャ</t>
    </rPh>
    <phoneticPr fontId="2"/>
  </si>
  <si>
    <t>企業体名：</t>
    <rPh sb="0" eb="3">
      <t>キギョウタイ</t>
    </rPh>
    <phoneticPr fontId="2"/>
  </si>
  <si>
    <t>（　標準型　総合評価方式　）</t>
    <phoneticPr fontId="2"/>
  </si>
  <si>
    <t>技能士活用</t>
    <rPh sb="0" eb="3">
      <t>ギノウシ</t>
    </rPh>
    <rPh sb="3" eb="5">
      <t>カツヨウ</t>
    </rPh>
    <phoneticPr fontId="2"/>
  </si>
  <si>
    <t>技能士活用による品質向上</t>
    <phoneticPr fontId="2"/>
  </si>
  <si>
    <t>技能士活用が必要か要確認！</t>
    <rPh sb="0" eb="3">
      <t>ギノウシ</t>
    </rPh>
    <rPh sb="3" eb="5">
      <t>カツヨウ</t>
    </rPh>
    <rPh sb="6" eb="8">
      <t>ヒツヨウ</t>
    </rPh>
    <rPh sb="9" eb="10">
      <t>ヨウ</t>
    </rPh>
    <rPh sb="10" eb="12">
      <t>カクニン</t>
    </rPh>
    <phoneticPr fontId="2"/>
  </si>
  <si>
    <t>技能士活用を設定した場合</t>
    <rPh sb="0" eb="3">
      <t>ギノウシ</t>
    </rPh>
    <rPh sb="3" eb="5">
      <t>カツヨウ</t>
    </rPh>
    <rPh sb="6" eb="8">
      <t>セッテイ</t>
    </rPh>
    <rPh sb="10" eb="12">
      <t>バアイ</t>
    </rPh>
    <phoneticPr fontId="2"/>
  </si>
  <si>
    <r>
      <t>行高・列幅不足により</t>
    </r>
    <r>
      <rPr>
        <sz val="11"/>
        <color rgb="FFFF0000"/>
        <rFont val="ＭＳ Ｐゴシック"/>
        <family val="3"/>
        <charset val="128"/>
      </rPr>
      <t>文字切れ</t>
    </r>
    <r>
      <rPr>
        <sz val="11"/>
        <color theme="1"/>
        <rFont val="ＭＳ Ｐゴシック"/>
        <family val="3"/>
        <charset val="128"/>
      </rPr>
      <t>や</t>
    </r>
    <r>
      <rPr>
        <sz val="11"/>
        <color rgb="FFFF0000"/>
        <rFont val="ＭＳ Ｐゴシック"/>
        <family val="3"/>
        <charset val="128"/>
      </rPr>
      <t>「＃＃＃＃」表示</t>
    </r>
    <r>
      <rPr>
        <sz val="11"/>
        <color theme="1"/>
        <rFont val="ＭＳ Ｐゴシック"/>
        <family val="3"/>
        <charset val="128"/>
      </rPr>
      <t>で出力されていないか、提出する前に</t>
    </r>
    <r>
      <rPr>
        <sz val="11"/>
        <color rgb="FFFF0000"/>
        <rFont val="ＭＳ Ｐゴシック"/>
        <family val="3"/>
        <charset val="128"/>
      </rPr>
      <t>必ず印刷物で確認</t>
    </r>
    <r>
      <rPr>
        <sz val="11"/>
        <color theme="1"/>
        <rFont val="ＭＳ Ｐゴシック"/>
        <family val="3"/>
        <charset val="128"/>
      </rPr>
      <t>してください。</t>
    </r>
    <rPh sb="1" eb="2">
      <t>タカ</t>
    </rPh>
    <rPh sb="40" eb="41">
      <t>カナラ</t>
    </rPh>
    <rPh sb="42" eb="45">
      <t>インサツブツ</t>
    </rPh>
    <phoneticPr fontId="2"/>
  </si>
  <si>
    <r>
      <t>文字切れや「＃＃＃＃」表示になっている場合、</t>
    </r>
    <r>
      <rPr>
        <sz val="11"/>
        <color rgb="FFFF0000"/>
        <rFont val="ＭＳ Ｐゴシック"/>
        <family val="3"/>
        <charset val="128"/>
      </rPr>
      <t>行高・列幅を広げる</t>
    </r>
    <r>
      <rPr>
        <sz val="11"/>
        <color theme="1"/>
        <rFont val="ＭＳ Ｐゴシック"/>
        <family val="3"/>
        <charset val="128"/>
      </rPr>
      <t>、</t>
    </r>
    <r>
      <rPr>
        <sz val="11"/>
        <color rgb="FFFF0000"/>
        <rFont val="ＭＳ Ｐゴシック"/>
        <family val="3"/>
        <charset val="128"/>
      </rPr>
      <t>文字を縮小して表示</t>
    </r>
    <r>
      <rPr>
        <sz val="11"/>
        <color theme="1"/>
        <rFont val="ＭＳ Ｐゴシック"/>
        <family val="3"/>
        <charset val="128"/>
      </rPr>
      <t>させるなど調整してください。</t>
    </r>
    <rPh sb="23" eb="24">
      <t>タカ</t>
    </rPh>
    <phoneticPr fontId="2"/>
  </si>
  <si>
    <r>
      <t>技術提案や施工上の留意点の様式に</t>
    </r>
    <r>
      <rPr>
        <sz val="11"/>
        <color rgb="FFFF0000"/>
        <rFont val="ＭＳ Ｐゴシック"/>
        <family val="3"/>
        <charset val="128"/>
      </rPr>
      <t>図や表など貼り付けないで下さい。</t>
    </r>
    <r>
      <rPr>
        <sz val="11"/>
        <color theme="1"/>
        <rFont val="ＭＳ Ｐゴシック"/>
        <family val="3"/>
        <charset val="128"/>
      </rPr>
      <t>図や表を用いる場合は、</t>
    </r>
    <r>
      <rPr>
        <sz val="11"/>
        <color rgb="FFFF0000"/>
        <rFont val="ＭＳ Ｐゴシック"/>
        <family val="3"/>
        <charset val="128"/>
      </rPr>
      <t>必ず別ファイル（PDFファイル）で提出</t>
    </r>
    <r>
      <rPr>
        <sz val="11"/>
        <color theme="1"/>
        <rFont val="ＭＳ Ｐゴシック"/>
        <family val="3"/>
        <charset val="128"/>
      </rPr>
      <t>してください。</t>
    </r>
    <rPh sb="0" eb="2">
      <t>ギジュツ</t>
    </rPh>
    <rPh sb="2" eb="4">
      <t>テイアン</t>
    </rPh>
    <rPh sb="5" eb="7">
      <t>セコウ</t>
    </rPh>
    <rPh sb="7" eb="8">
      <t>ジョウ</t>
    </rPh>
    <rPh sb="9" eb="12">
      <t>リュウイテン</t>
    </rPh>
    <rPh sb="13" eb="15">
      <t>ヨウシキ</t>
    </rPh>
    <rPh sb="16" eb="17">
      <t>ズ</t>
    </rPh>
    <rPh sb="18" eb="19">
      <t>ヒョウ</t>
    </rPh>
    <rPh sb="21" eb="22">
      <t>ハ</t>
    </rPh>
    <rPh sb="23" eb="24">
      <t>ツ</t>
    </rPh>
    <rPh sb="28" eb="29">
      <t>クダ</t>
    </rPh>
    <rPh sb="32" eb="33">
      <t>ズ</t>
    </rPh>
    <rPh sb="34" eb="35">
      <t>ヒョウ</t>
    </rPh>
    <rPh sb="36" eb="37">
      <t>モチ</t>
    </rPh>
    <rPh sb="39" eb="41">
      <t>バアイ</t>
    </rPh>
    <rPh sb="43" eb="44">
      <t>カナラ</t>
    </rPh>
    <rPh sb="45" eb="46">
      <t>ベツ</t>
    </rPh>
    <rPh sb="60" eb="62">
      <t>テイシュツ</t>
    </rPh>
    <phoneticPr fontId="2"/>
  </si>
  <si>
    <t>技術資料様式は、「ページ設定」で「白黒印刷」と「印刷範囲」を設定していますので、画面表示の着色セルも白色で印刷されます。</t>
    <rPh sb="0" eb="2">
      <t>ギジュツ</t>
    </rPh>
    <rPh sb="2" eb="4">
      <t>シリョウ</t>
    </rPh>
    <rPh sb="4" eb="6">
      <t>ヨウシキ</t>
    </rPh>
    <rPh sb="40" eb="42">
      <t>ガメン</t>
    </rPh>
    <rPh sb="42" eb="44">
      <t>ヒョウジ</t>
    </rPh>
    <rPh sb="45" eb="47">
      <t>チャクショク</t>
    </rPh>
    <rPh sb="50" eb="51">
      <t>シロ</t>
    </rPh>
    <rPh sb="51" eb="52">
      <t>イロ</t>
    </rPh>
    <rPh sb="53" eb="55">
      <t>インサツ</t>
    </rPh>
    <phoneticPr fontId="2"/>
  </si>
  <si>
    <r>
      <rPr>
        <sz val="11"/>
        <color rgb="FFFF0000"/>
        <rFont val="ＭＳ Ｐゴシック"/>
        <family val="3"/>
        <charset val="128"/>
      </rPr>
      <t>「技術提案」、「施工上の留意点」様式</t>
    </r>
    <r>
      <rPr>
        <sz val="11"/>
        <color theme="1"/>
        <rFont val="ＭＳ Ｐゴシック"/>
        <family val="3"/>
        <charset val="128"/>
      </rPr>
      <t>は、</t>
    </r>
    <r>
      <rPr>
        <sz val="11"/>
        <color rgb="FFFF0000"/>
        <rFont val="ＭＳ Ｐゴシック"/>
        <family val="3"/>
        <charset val="128"/>
      </rPr>
      <t>提案記入欄より上部</t>
    </r>
    <r>
      <rPr>
        <sz val="11"/>
        <color theme="1"/>
        <rFont val="ＭＳ Ｐゴシック"/>
        <family val="3"/>
        <charset val="128"/>
      </rPr>
      <t>を印刷タイトルの設定で固定していますので、提出資料が</t>
    </r>
    <r>
      <rPr>
        <sz val="11"/>
        <color rgb="FFFF0000"/>
        <rFont val="ＭＳ Ｐゴシック"/>
        <family val="3"/>
        <charset val="128"/>
      </rPr>
      <t>複数ページに跨る場合</t>
    </r>
    <r>
      <rPr>
        <sz val="11"/>
        <color theme="1"/>
        <rFont val="ＭＳ Ｐゴシック"/>
        <family val="3"/>
        <charset val="128"/>
      </rPr>
      <t>、固定部分は</t>
    </r>
    <r>
      <rPr>
        <sz val="11"/>
        <color rgb="FFFF0000"/>
        <rFont val="ＭＳ Ｐゴシック"/>
        <family val="3"/>
        <charset val="128"/>
      </rPr>
      <t>全てのページで自動的に表示</t>
    </r>
    <r>
      <rPr>
        <sz val="11"/>
        <color theme="1"/>
        <rFont val="ＭＳ Ｐゴシック"/>
        <family val="3"/>
        <charset val="128"/>
      </rPr>
      <t>されます。</t>
    </r>
    <rPh sb="1" eb="3">
      <t>ギジュツ</t>
    </rPh>
    <rPh sb="3" eb="5">
      <t>テイアン</t>
    </rPh>
    <rPh sb="8" eb="10">
      <t>セコウ</t>
    </rPh>
    <rPh sb="10" eb="11">
      <t>ジョウ</t>
    </rPh>
    <rPh sb="12" eb="15">
      <t>リュウイテン</t>
    </rPh>
    <rPh sb="16" eb="18">
      <t>ヨウシキ</t>
    </rPh>
    <rPh sb="20" eb="22">
      <t>テイアン</t>
    </rPh>
    <rPh sb="22" eb="24">
      <t>キニュウ</t>
    </rPh>
    <rPh sb="24" eb="25">
      <t>ラン</t>
    </rPh>
    <rPh sb="27" eb="29">
      <t>ジョウブ</t>
    </rPh>
    <rPh sb="30" eb="32">
      <t>インサツ</t>
    </rPh>
    <rPh sb="40" eb="42">
      <t>コテイ</t>
    </rPh>
    <rPh sb="50" eb="52">
      <t>テイシュツ</t>
    </rPh>
    <rPh sb="52" eb="54">
      <t>シリョウ</t>
    </rPh>
    <rPh sb="55" eb="57">
      <t>フクスウ</t>
    </rPh>
    <rPh sb="61" eb="62">
      <t>マタガ</t>
    </rPh>
    <rPh sb="63" eb="65">
      <t>バアイ</t>
    </rPh>
    <rPh sb="66" eb="68">
      <t>コテイ</t>
    </rPh>
    <rPh sb="68" eb="70">
      <t>ブブン</t>
    </rPh>
    <rPh sb="71" eb="72">
      <t>スベ</t>
    </rPh>
    <rPh sb="78" eb="81">
      <t>ジドウテキ</t>
    </rPh>
    <rPh sb="82" eb="84">
      <t>ヒョウジ</t>
    </rPh>
    <phoneticPr fontId="2"/>
  </si>
  <si>
    <t>○数式に不具合があった場合の対応について</t>
    <rPh sb="1" eb="3">
      <t>スウシキ</t>
    </rPh>
    <rPh sb="4" eb="7">
      <t>フグアイ</t>
    </rPh>
    <rPh sb="11" eb="13">
      <t>バアイ</t>
    </rPh>
    <rPh sb="14" eb="16">
      <t>タイオウ</t>
    </rPh>
    <phoneticPr fontId="2"/>
  </si>
  <si>
    <r>
      <t>：発注者専用シート（</t>
    </r>
    <r>
      <rPr>
        <b/>
        <sz val="11"/>
        <color rgb="FFFF0000"/>
        <rFont val="ＭＳ Ｐゴシック"/>
        <family val="3"/>
        <charset val="128"/>
      </rPr>
      <t>企業は入力厳禁です！！</t>
    </r>
    <r>
      <rPr>
        <sz val="11"/>
        <color theme="1"/>
        <rFont val="ＭＳ Ｐゴシック"/>
        <family val="3"/>
        <charset val="128"/>
      </rPr>
      <t>）</t>
    </r>
    <rPh sb="1" eb="4">
      <t>ハッチュウシャ</t>
    </rPh>
    <rPh sb="4" eb="6">
      <t>センヨウ</t>
    </rPh>
    <rPh sb="10" eb="12">
      <t>キギョウ</t>
    </rPh>
    <rPh sb="13" eb="15">
      <t>ニュウリョク</t>
    </rPh>
    <rPh sb="15" eb="17">
      <t>ゲンキン</t>
    </rPh>
    <phoneticPr fontId="2"/>
  </si>
  <si>
    <t>国事務所長</t>
    <rPh sb="0" eb="1">
      <t>クニ</t>
    </rPh>
    <rPh sb="1" eb="3">
      <t>ジム</t>
    </rPh>
    <rPh sb="3" eb="5">
      <t>ショチョウ</t>
    </rPh>
    <phoneticPr fontId="2"/>
  </si>
  <si>
    <t>県事務所長</t>
    <rPh sb="0" eb="1">
      <t>ケン</t>
    </rPh>
    <rPh sb="1" eb="3">
      <t>ジム</t>
    </rPh>
    <rPh sb="3" eb="5">
      <t>ショチョウ</t>
    </rPh>
    <phoneticPr fontId="2"/>
  </si>
  <si>
    <t>県課長</t>
    <rPh sb="0" eb="1">
      <t>ケン</t>
    </rPh>
    <rPh sb="1" eb="2">
      <t>カ</t>
    </rPh>
    <rPh sb="2" eb="3">
      <t>チョウ</t>
    </rPh>
    <phoneticPr fontId="2"/>
  </si>
  <si>
    <t>県課長表彰該当工事の表彰</t>
    <rPh sb="0" eb="1">
      <t>ケン</t>
    </rPh>
    <rPh sb="1" eb="3">
      <t>カチョウ</t>
    </rPh>
    <rPh sb="3" eb="5">
      <t>ヒョウショウ</t>
    </rPh>
    <rPh sb="5" eb="7">
      <t>ガイトウ</t>
    </rPh>
    <rPh sb="7" eb="9">
      <t>コウジ</t>
    </rPh>
    <rPh sb="10" eb="12">
      <t>ヒョウショウ</t>
    </rPh>
    <phoneticPr fontId="2"/>
  </si>
  <si>
    <t>評価項目○－○</t>
    <phoneticPr fontId="2"/>
  </si>
  <si>
    <t>商号又は名称</t>
    <rPh sb="0" eb="2">
      <t>ショウゴウ</t>
    </rPh>
    <rPh sb="2" eb="3">
      <t>マタ</t>
    </rPh>
    <rPh sb="4" eb="6">
      <t>メイショウ</t>
    </rPh>
    <phoneticPr fontId="2"/>
  </si>
  <si>
    <t>商号又は名称</t>
    <rPh sb="0" eb="1">
      <t>ショウ</t>
    </rPh>
    <phoneticPr fontId="2"/>
  </si>
  <si>
    <r>
      <rPr>
        <sz val="11"/>
        <color rgb="FFFF0000"/>
        <rFont val="ＭＳ Ｐゴシック"/>
        <family val="3"/>
        <charset val="128"/>
      </rPr>
      <t>発注者専用シート</t>
    </r>
    <r>
      <rPr>
        <sz val="11"/>
        <color theme="1"/>
        <rFont val="ＭＳ Ｐゴシック"/>
        <family val="3"/>
        <charset val="128"/>
      </rPr>
      <t>（シート名が赤色シート）には</t>
    </r>
    <r>
      <rPr>
        <sz val="11"/>
        <color rgb="FFFF0000"/>
        <rFont val="ＭＳ Ｐゴシック"/>
        <family val="3"/>
        <charset val="128"/>
      </rPr>
      <t>触れないでください</t>
    </r>
    <r>
      <rPr>
        <sz val="11"/>
        <color theme="1"/>
        <rFont val="ＭＳ Ｐゴシック"/>
        <family val="3"/>
        <charset val="128"/>
      </rPr>
      <t>。</t>
    </r>
    <rPh sb="0" eb="3">
      <t>ハッチュウシャ</t>
    </rPh>
    <rPh sb="3" eb="5">
      <t>センヨウ</t>
    </rPh>
    <rPh sb="12" eb="13">
      <t>メイ</t>
    </rPh>
    <rPh sb="14" eb="16">
      <t>アカイロ</t>
    </rPh>
    <rPh sb="22" eb="23">
      <t>フ</t>
    </rPh>
    <phoneticPr fontId="2"/>
  </si>
  <si>
    <r>
      <t>記入しない様式があっても、</t>
    </r>
    <r>
      <rPr>
        <sz val="11"/>
        <color rgb="FFFF0000"/>
        <rFont val="ＭＳ Ｐゴシック"/>
        <family val="3"/>
        <charset val="128"/>
      </rPr>
      <t>シートは絶対に削除しないでください</t>
    </r>
    <r>
      <rPr>
        <sz val="11"/>
        <color theme="1"/>
        <rFont val="ＭＳ Ｐゴシック"/>
        <family val="3"/>
        <charset val="128"/>
      </rPr>
      <t>。</t>
    </r>
    <rPh sb="0" eb="2">
      <t>キニュウ</t>
    </rPh>
    <rPh sb="5" eb="7">
      <t>ヨウシキ</t>
    </rPh>
    <rPh sb="17" eb="19">
      <t>ゼッタイ</t>
    </rPh>
    <rPh sb="20" eb="22">
      <t>サクジョ</t>
    </rPh>
    <phoneticPr fontId="2"/>
  </si>
  <si>
    <r>
      <t>各様式の企業直接入力欄（青色着色セル）に記入する際、</t>
    </r>
    <r>
      <rPr>
        <sz val="11"/>
        <color rgb="FFFF0000"/>
        <rFont val="ＭＳ Ｐゴシック"/>
        <family val="3"/>
        <charset val="128"/>
      </rPr>
      <t>結合されたセル</t>
    </r>
    <r>
      <rPr>
        <sz val="11"/>
        <color theme="1"/>
        <rFont val="ＭＳ Ｐゴシック"/>
        <family val="3"/>
        <charset val="128"/>
      </rPr>
      <t>は</t>
    </r>
    <r>
      <rPr>
        <sz val="11"/>
        <color rgb="FFFF0000"/>
        <rFont val="ＭＳ Ｐゴシック"/>
        <family val="3"/>
        <charset val="128"/>
      </rPr>
      <t>絶対に解除しないでください</t>
    </r>
    <r>
      <rPr>
        <sz val="11"/>
        <color theme="1"/>
        <rFont val="ＭＳ Ｐゴシック"/>
        <family val="3"/>
        <charset val="128"/>
      </rPr>
      <t>。</t>
    </r>
    <rPh sb="0" eb="3">
      <t>カクヨウシキ</t>
    </rPh>
    <rPh sb="4" eb="6">
      <t>キギョウ</t>
    </rPh>
    <rPh sb="6" eb="8">
      <t>チョクセツ</t>
    </rPh>
    <rPh sb="8" eb="10">
      <t>ニュウリョク</t>
    </rPh>
    <rPh sb="10" eb="11">
      <t>ラン</t>
    </rPh>
    <rPh sb="12" eb="14">
      <t>アオイロ</t>
    </rPh>
    <rPh sb="14" eb="16">
      <t>チャクショク</t>
    </rPh>
    <rPh sb="20" eb="22">
      <t>キニュウ</t>
    </rPh>
    <rPh sb="24" eb="25">
      <t>サイ</t>
    </rPh>
    <rPh sb="26" eb="28">
      <t>ケツゴウ</t>
    </rPh>
    <rPh sb="34" eb="36">
      <t>ゼッタイ</t>
    </rPh>
    <rPh sb="37" eb="39">
      <t>カイジョ</t>
    </rPh>
    <phoneticPr fontId="2"/>
  </si>
  <si>
    <t>工事成績評定点(JV)</t>
    <rPh sb="0" eb="2">
      <t>コウジ</t>
    </rPh>
    <rPh sb="2" eb="4">
      <t>セイセキ</t>
    </rPh>
    <rPh sb="4" eb="6">
      <t>ヒョウテイ</t>
    </rPh>
    <rPh sb="6" eb="7">
      <t>テン</t>
    </rPh>
    <phoneticPr fontId="2"/>
  </si>
  <si>
    <t>工事成績評定点（JV）</t>
    <phoneticPr fontId="2"/>
  </si>
  <si>
    <t>工事成績評定点(JV)</t>
    <phoneticPr fontId="2"/>
  </si>
  <si>
    <t>ボランティア（JV）</t>
    <phoneticPr fontId="2"/>
  </si>
  <si>
    <t>労働福祉関連（JV）</t>
    <rPh sb="0" eb="2">
      <t>ロウドウ</t>
    </rPh>
    <rPh sb="2" eb="4">
      <t>フクシ</t>
    </rPh>
    <rPh sb="4" eb="6">
      <t>カンレン</t>
    </rPh>
    <phoneticPr fontId="2"/>
  </si>
  <si>
    <t>工事成績評定点一覧表(別紙)</t>
    <phoneticPr fontId="2"/>
  </si>
  <si>
    <t>評定点</t>
    <phoneticPr fontId="2"/>
  </si>
  <si>
    <t>評定点</t>
    <phoneticPr fontId="2"/>
  </si>
  <si>
    <t>記入欄が足りない場合は欄を追加して記入すること。。</t>
    <phoneticPr fontId="2"/>
  </si>
  <si>
    <t>【第１グループ用】</t>
    <phoneticPr fontId="2"/>
  </si>
  <si>
    <t>【第２グループ用】</t>
    <phoneticPr fontId="2"/>
  </si>
  <si>
    <t>【第３グループ用】</t>
    <phoneticPr fontId="2"/>
  </si>
  <si>
    <t>表彰者の区分</t>
    <rPh sb="0" eb="2">
      <t>ヒョウショウ</t>
    </rPh>
    <rPh sb="2" eb="3">
      <t>シャ</t>
    </rPh>
    <rPh sb="4" eb="6">
      <t>クブン</t>
    </rPh>
    <phoneticPr fontId="2"/>
  </si>
  <si>
    <t>構造種別</t>
    <rPh sb="0" eb="2">
      <t>コウゾウ</t>
    </rPh>
    <rPh sb="2" eb="4">
      <t>シュベツ</t>
    </rPh>
    <phoneticPr fontId="2"/>
  </si>
  <si>
    <t>最新登録（更新）年月日</t>
    <rPh sb="0" eb="2">
      <t>サイシン</t>
    </rPh>
    <rPh sb="2" eb="4">
      <t>トウロク</t>
    </rPh>
    <rPh sb="5" eb="7">
      <t>コウシン</t>
    </rPh>
    <rPh sb="8" eb="11">
      <t>ネンガッピ</t>
    </rPh>
    <phoneticPr fontId="2"/>
  </si>
  <si>
    <t>配置予定技術者①</t>
    <phoneticPr fontId="2"/>
  </si>
  <si>
    <t>配置予定技術者②</t>
    <phoneticPr fontId="2"/>
  </si>
  <si>
    <t>配置予定技術者③</t>
    <phoneticPr fontId="2"/>
  </si>
  <si>
    <t>4.</t>
    <phoneticPr fontId="2"/>
  </si>
  <si>
    <t>※「○（評価する）」とした提案以外については、履行義務なしとする。「×」とした提案は実施を認めない。</t>
    <phoneticPr fontId="2"/>
  </si>
  <si>
    <t>工事成績評定点
（島根県が発注した工事）</t>
    <phoneticPr fontId="2"/>
  </si>
  <si>
    <t>工事成績評定点
（島根県が発注した工事）</t>
    <rPh sb="9" eb="12">
      <t>シマネケン</t>
    </rPh>
    <rPh sb="13" eb="15">
      <t>ハッチュウ</t>
    </rPh>
    <rPh sb="17" eb="19">
      <t>コウジ</t>
    </rPh>
    <phoneticPr fontId="2"/>
  </si>
  <si>
    <t>従業員数</t>
    <rPh sb="0" eb="3">
      <t>ジュウギョウイン</t>
    </rPh>
    <phoneticPr fontId="2"/>
  </si>
  <si>
    <t>入札説明書本文にある要件を必ず確認すること。</t>
    <phoneticPr fontId="2"/>
  </si>
  <si>
    <t>活動期間中に従業員数の変動があった場合は、最大時の人数を記載してください</t>
  </si>
  <si>
    <t>活動年月日</t>
    <rPh sb="0" eb="2">
      <t>カツドウ</t>
    </rPh>
    <rPh sb="2" eb="5">
      <t>ネンガッピ</t>
    </rPh>
    <phoneticPr fontId="2"/>
  </si>
  <si>
    <t>活動内容</t>
    <rPh sb="0" eb="2">
      <t>カツドウ</t>
    </rPh>
    <rPh sb="2" eb="4">
      <t>ナイヨウ</t>
    </rPh>
    <phoneticPr fontId="2"/>
  </si>
  <si>
    <t>参加人数</t>
    <rPh sb="0" eb="2">
      <t>サンカ</t>
    </rPh>
    <rPh sb="2" eb="4">
      <t>ニンズウ</t>
    </rPh>
    <phoneticPr fontId="2"/>
  </si>
  <si>
    <t>第2ｸﾞﾙｰﾌﾟ</t>
    <phoneticPr fontId="2"/>
  </si>
  <si>
    <t>第3ｸﾞﾙｰﾌﾟ</t>
    <phoneticPr fontId="2"/>
  </si>
  <si>
    <t>合計</t>
    <rPh sb="0" eb="2">
      <t>ゴウケイ</t>
    </rPh>
    <phoneticPr fontId="2"/>
  </si>
  <si>
    <t>⑥</t>
  </si>
  <si>
    <t>⑦</t>
  </si>
  <si>
    <t>技術提案b③</t>
    <rPh sb="0" eb="2">
      <t>ギジュツ</t>
    </rPh>
    <rPh sb="2" eb="4">
      <t>テイアン</t>
    </rPh>
    <phoneticPr fontId="2"/>
  </si>
  <si>
    <t>技術提案b④</t>
    <rPh sb="0" eb="2">
      <t>ギジュツ</t>
    </rPh>
    <rPh sb="2" eb="4">
      <t>テイアン</t>
    </rPh>
    <phoneticPr fontId="2"/>
  </si>
  <si>
    <t>企業回答11</t>
    <rPh sb="0" eb="2">
      <t>キギョウ</t>
    </rPh>
    <rPh sb="2" eb="4">
      <t>カイトウ</t>
    </rPh>
    <phoneticPr fontId="2"/>
  </si>
  <si>
    <t>2回</t>
    <rPh sb="1" eb="2">
      <t>カイ</t>
    </rPh>
    <phoneticPr fontId="2"/>
  </si>
  <si>
    <t>1回</t>
    <rPh sb="1" eb="2">
      <t>カイ</t>
    </rPh>
    <phoneticPr fontId="2"/>
  </si>
  <si>
    <t>：リストから選択が必要な箇所</t>
    <rPh sb="6" eb="8">
      <t>センタク</t>
    </rPh>
    <rPh sb="9" eb="11">
      <t>ヒツヨウ</t>
    </rPh>
    <rPh sb="12" eb="14">
      <t>カショ</t>
    </rPh>
    <phoneticPr fontId="2"/>
  </si>
  <si>
    <t>様式内の吹出しコメントは印刷されません。</t>
    <rPh sb="0" eb="2">
      <t>ヨウシキ</t>
    </rPh>
    <rPh sb="2" eb="3">
      <t>ナイ</t>
    </rPh>
    <rPh sb="4" eb="6">
      <t>フキダ</t>
    </rPh>
    <rPh sb="12" eb="14">
      <t>インサツ</t>
    </rPh>
    <phoneticPr fontId="2"/>
  </si>
  <si>
    <t>身体障がい者手帳等の写しは添付不要。</t>
    <rPh sb="0" eb="2">
      <t>シンタイ</t>
    </rPh>
    <rPh sb="2" eb="3">
      <t>ショウ</t>
    </rPh>
    <rPh sb="5" eb="6">
      <t>シャ</t>
    </rPh>
    <rPh sb="6" eb="8">
      <t>テチョウ</t>
    </rPh>
    <rPh sb="8" eb="9">
      <t>トウ</t>
    </rPh>
    <rPh sb="10" eb="11">
      <t>ウツ</t>
    </rPh>
    <rPh sb="13" eb="15">
      <t>テンプ</t>
    </rPh>
    <rPh sb="15" eb="17">
      <t>フヨウ</t>
    </rPh>
    <phoneticPr fontId="2"/>
  </si>
  <si>
    <t>0回</t>
    <rPh sb="1" eb="2">
      <t>カイ</t>
    </rPh>
    <phoneticPr fontId="2"/>
  </si>
  <si>
    <t>２　提出書類（下記項目の該当するもの）</t>
    <rPh sb="7" eb="9">
      <t>カキ</t>
    </rPh>
    <rPh sb="9" eb="11">
      <t>コウモク</t>
    </rPh>
    <rPh sb="12" eb="14">
      <t>ガイトウ</t>
    </rPh>
    <phoneticPr fontId="2"/>
  </si>
  <si>
    <t>○本エクセル形式のシート名着色の区分について</t>
    <rPh sb="1" eb="2">
      <t>ホン</t>
    </rPh>
    <rPh sb="6" eb="8">
      <t>ケイシキ</t>
    </rPh>
    <rPh sb="12" eb="13">
      <t>メイ</t>
    </rPh>
    <rPh sb="13" eb="15">
      <t>チャクショク</t>
    </rPh>
    <rPh sb="16" eb="18">
      <t>クブン</t>
    </rPh>
    <phoneticPr fontId="2"/>
  </si>
  <si>
    <t>技術資料作成用エクセル形式の電子ファイル使用上の注意事項</t>
    <rPh sb="0" eb="2">
      <t>ギジュツ</t>
    </rPh>
    <rPh sb="2" eb="4">
      <t>シリョウ</t>
    </rPh>
    <rPh sb="4" eb="7">
      <t>サクセイヨウ</t>
    </rPh>
    <rPh sb="11" eb="13">
      <t>ケイシキ</t>
    </rPh>
    <rPh sb="14" eb="16">
      <t>デンシ</t>
    </rPh>
    <rPh sb="20" eb="22">
      <t>シヨウ</t>
    </rPh>
    <rPh sb="22" eb="23">
      <t>ジョウ</t>
    </rPh>
    <rPh sb="24" eb="26">
      <t>チュウイ</t>
    </rPh>
    <rPh sb="26" eb="28">
      <t>ジコウ</t>
    </rPh>
    <phoneticPr fontId="2"/>
  </si>
  <si>
    <t>○技術資料【PDF形式】と参考資料【本エクセル形式】の位置づけについて</t>
    <rPh sb="1" eb="3">
      <t>ギジュツ</t>
    </rPh>
    <rPh sb="3" eb="5">
      <t>シリョウ</t>
    </rPh>
    <rPh sb="9" eb="11">
      <t>ケイシキ</t>
    </rPh>
    <rPh sb="13" eb="15">
      <t>サンコウ</t>
    </rPh>
    <rPh sb="15" eb="17">
      <t>シリョウ</t>
    </rPh>
    <rPh sb="18" eb="19">
      <t>ホン</t>
    </rPh>
    <rPh sb="23" eb="25">
      <t>ケイシキ</t>
    </rPh>
    <rPh sb="27" eb="29">
      <t>イチ</t>
    </rPh>
    <phoneticPr fontId="2"/>
  </si>
  <si>
    <t>(1)</t>
    <phoneticPr fontId="2"/>
  </si>
  <si>
    <r>
      <t>本エクセル形式で作成したデータを</t>
    </r>
    <r>
      <rPr>
        <sz val="11"/>
        <color rgb="FFFF0000"/>
        <rFont val="ＭＳ Ｐゴシック"/>
        <family val="3"/>
        <charset val="128"/>
      </rPr>
      <t>PDF形式に変換</t>
    </r>
    <r>
      <rPr>
        <sz val="11"/>
        <color theme="1"/>
        <rFont val="ＭＳ Ｐゴシック"/>
        <family val="3"/>
        <charset val="128"/>
      </rPr>
      <t>したものを「</t>
    </r>
    <r>
      <rPr>
        <sz val="11"/>
        <color rgb="FFFF0000"/>
        <rFont val="ＭＳ Ｐゴシック"/>
        <family val="3"/>
        <charset val="128"/>
      </rPr>
      <t>技術資料</t>
    </r>
    <r>
      <rPr>
        <sz val="11"/>
        <color theme="1"/>
        <rFont val="ＭＳ Ｐゴシック"/>
        <family val="3"/>
        <charset val="128"/>
      </rPr>
      <t xml:space="preserve">」として、提出しなければなりません。
</t>
    </r>
    <r>
      <rPr>
        <sz val="11"/>
        <color rgb="FFFF0000"/>
        <rFont val="ＭＳ Ｐゴシック"/>
        <family val="3"/>
        <charset val="128"/>
      </rPr>
      <t>（提出：必須）</t>
    </r>
    <rPh sb="0" eb="1">
      <t>ホン</t>
    </rPh>
    <rPh sb="5" eb="7">
      <t>ケイシキ</t>
    </rPh>
    <rPh sb="8" eb="10">
      <t>サクセイ</t>
    </rPh>
    <rPh sb="19" eb="21">
      <t>ケイシキ</t>
    </rPh>
    <rPh sb="22" eb="24">
      <t>ヘンカン</t>
    </rPh>
    <rPh sb="30" eb="32">
      <t>ギジュツ</t>
    </rPh>
    <rPh sb="32" eb="34">
      <t>シリョウ</t>
    </rPh>
    <rPh sb="39" eb="41">
      <t>テイシュツ</t>
    </rPh>
    <rPh sb="54" eb="56">
      <t>テイシュツ</t>
    </rPh>
    <rPh sb="57" eb="59">
      <t>ヒッス</t>
    </rPh>
    <phoneticPr fontId="2"/>
  </si>
  <si>
    <t>(2)</t>
    <phoneticPr fontId="2"/>
  </si>
  <si>
    <r>
      <t>本エクセル形式は、発注者が技術資料の審査を行う際に「</t>
    </r>
    <r>
      <rPr>
        <sz val="11"/>
        <color rgb="FFFF0000"/>
        <rFont val="ＭＳ Ｐゴシック"/>
        <family val="3"/>
        <charset val="128"/>
      </rPr>
      <t>参考資料</t>
    </r>
    <r>
      <rPr>
        <sz val="11"/>
        <color theme="1"/>
        <rFont val="ＭＳ Ｐゴシック"/>
        <family val="3"/>
        <charset val="128"/>
      </rPr>
      <t>」として使用しますので、</t>
    </r>
    <r>
      <rPr>
        <sz val="11"/>
        <color rgb="FFFF0000"/>
        <rFont val="ＭＳ Ｐゴシック"/>
        <family val="3"/>
        <charset val="128"/>
      </rPr>
      <t>提出の協力をお願いします</t>
    </r>
    <r>
      <rPr>
        <sz val="11"/>
        <color theme="1"/>
        <rFont val="ＭＳ Ｐゴシック"/>
        <family val="3"/>
        <charset val="128"/>
      </rPr>
      <t>。
本エクセル形式のみの提出をもって、技術資料を提出したことにはなりませんので、ご注意ください。</t>
    </r>
    <rPh sb="5" eb="7">
      <t>ケイシキ</t>
    </rPh>
    <rPh sb="15" eb="17">
      <t>シリョウ</t>
    </rPh>
    <rPh sb="26" eb="28">
      <t>サンコウ</t>
    </rPh>
    <rPh sb="28" eb="30">
      <t>シリョウ</t>
    </rPh>
    <rPh sb="34" eb="36">
      <t>シヨウ</t>
    </rPh>
    <rPh sb="45" eb="47">
      <t>キョウリョク</t>
    </rPh>
    <rPh sb="49" eb="50">
      <t>ネガ</t>
    </rPh>
    <rPh sb="61" eb="63">
      <t>ケイシキ</t>
    </rPh>
    <phoneticPr fontId="2"/>
  </si>
  <si>
    <t>○エクセル形式使用時及び技術資料提出時の注意事項について</t>
    <rPh sb="5" eb="7">
      <t>ケイシキ</t>
    </rPh>
    <rPh sb="7" eb="9">
      <t>シヨウ</t>
    </rPh>
    <rPh sb="9" eb="10">
      <t>ジ</t>
    </rPh>
    <rPh sb="10" eb="11">
      <t>オヨ</t>
    </rPh>
    <rPh sb="12" eb="14">
      <t>ギジュツ</t>
    </rPh>
    <rPh sb="14" eb="16">
      <t>シリョウ</t>
    </rPh>
    <rPh sb="16" eb="18">
      <t>テイシュツ</t>
    </rPh>
    <rPh sb="18" eb="19">
      <t>ジ</t>
    </rPh>
    <rPh sb="20" eb="22">
      <t>チュウイ</t>
    </rPh>
    <rPh sb="22" eb="24">
      <t>ジコウ</t>
    </rPh>
    <phoneticPr fontId="2"/>
  </si>
  <si>
    <t>(6)</t>
    <phoneticPr fontId="2"/>
  </si>
  <si>
    <t>(7)</t>
    <phoneticPr fontId="2"/>
  </si>
  <si>
    <t>(8)</t>
    <phoneticPr fontId="2"/>
  </si>
  <si>
    <t>(1)</t>
    <phoneticPr fontId="2"/>
  </si>
  <si>
    <t>本エクセル形式に設定されている数式に不具合があり、正しく表示されない場合がありましたら、直接セルに正しいものを記入してください。</t>
    <rPh sb="0" eb="1">
      <t>ホン</t>
    </rPh>
    <rPh sb="5" eb="7">
      <t>ケイシキ</t>
    </rPh>
    <rPh sb="8" eb="10">
      <t>セッテイ</t>
    </rPh>
    <rPh sb="15" eb="17">
      <t>スウシキ</t>
    </rPh>
    <rPh sb="18" eb="21">
      <t>フグアイ</t>
    </rPh>
    <rPh sb="25" eb="26">
      <t>タダ</t>
    </rPh>
    <rPh sb="28" eb="30">
      <t>ヒョウジ</t>
    </rPh>
    <rPh sb="34" eb="36">
      <t>バアイ</t>
    </rPh>
    <rPh sb="44" eb="46">
      <t>チョクセツ</t>
    </rPh>
    <rPh sb="49" eb="50">
      <t>タダ</t>
    </rPh>
    <rPh sb="55" eb="57">
      <t>キニュウ</t>
    </rPh>
    <phoneticPr fontId="2"/>
  </si>
  <si>
    <r>
      <t>発注者は、</t>
    </r>
    <r>
      <rPr>
        <sz val="11"/>
        <color rgb="FFFF0000"/>
        <rFont val="ＭＳ Ｐゴシック"/>
        <family val="3"/>
        <charset val="128"/>
      </rPr>
      <t>技術資料【PDF形式】</t>
    </r>
    <r>
      <rPr>
        <sz val="11"/>
        <color theme="1"/>
        <rFont val="ＭＳ Ｐゴシック"/>
        <family val="3"/>
        <charset val="128"/>
      </rPr>
      <t>に記載された内容により</t>
    </r>
    <r>
      <rPr>
        <sz val="11"/>
        <color rgb="FFFF0000"/>
        <rFont val="ＭＳ Ｐゴシック"/>
        <family val="3"/>
        <charset val="128"/>
      </rPr>
      <t>審査</t>
    </r>
    <r>
      <rPr>
        <sz val="11"/>
        <color theme="1"/>
        <rFont val="ＭＳ Ｐゴシック"/>
        <family val="3"/>
        <charset val="128"/>
      </rPr>
      <t>しますので、提出書類に記載漏れ、添付漏れ、文字切れ等の不備がないか必ず確認してください。</t>
    </r>
    <rPh sb="0" eb="3">
      <t>ハッチュウシャ</t>
    </rPh>
    <rPh sb="5" eb="7">
      <t>ギジュツ</t>
    </rPh>
    <rPh sb="7" eb="9">
      <t>シリョウ</t>
    </rPh>
    <rPh sb="13" eb="15">
      <t>ケイシキ</t>
    </rPh>
    <rPh sb="17" eb="19">
      <t>キサイ</t>
    </rPh>
    <rPh sb="22" eb="24">
      <t>ナイヨウ</t>
    </rPh>
    <rPh sb="27" eb="29">
      <t>シンサ</t>
    </rPh>
    <rPh sb="35" eb="37">
      <t>テイシュツ</t>
    </rPh>
    <rPh sb="37" eb="39">
      <t>ショルイ</t>
    </rPh>
    <rPh sb="40" eb="42">
      <t>キサイ</t>
    </rPh>
    <rPh sb="42" eb="43">
      <t>モ</t>
    </rPh>
    <rPh sb="45" eb="47">
      <t>テンプ</t>
    </rPh>
    <rPh sb="47" eb="48">
      <t>モ</t>
    </rPh>
    <rPh sb="50" eb="52">
      <t>モジ</t>
    </rPh>
    <rPh sb="52" eb="53">
      <t>ギ</t>
    </rPh>
    <rPh sb="54" eb="55">
      <t>トウ</t>
    </rPh>
    <rPh sb="56" eb="58">
      <t>フビ</t>
    </rPh>
    <rPh sb="62" eb="63">
      <t>カナラ</t>
    </rPh>
    <rPh sb="64" eb="66">
      <t>カクニン</t>
    </rPh>
    <phoneticPr fontId="2"/>
  </si>
  <si>
    <t>単年度の対象工事件数が１０件を超える場合、「工事成績評定点の平均」欄の「件数」及び「平均点」は、自動計算されないため、直接記入すること。</t>
    <rPh sb="0" eb="2">
      <t>タンネン</t>
    </rPh>
    <rPh sb="2" eb="3">
      <t>ド</t>
    </rPh>
    <rPh sb="4" eb="6">
      <t>タイショウ</t>
    </rPh>
    <rPh sb="6" eb="8">
      <t>コウジ</t>
    </rPh>
    <rPh sb="8" eb="10">
      <t>ケンスウ</t>
    </rPh>
    <rPh sb="13" eb="14">
      <t>ケン</t>
    </rPh>
    <rPh sb="15" eb="16">
      <t>コ</t>
    </rPh>
    <rPh sb="18" eb="20">
      <t>バアイ</t>
    </rPh>
    <rPh sb="22" eb="24">
      <t>コウジ</t>
    </rPh>
    <rPh sb="24" eb="26">
      <t>セイセキ</t>
    </rPh>
    <rPh sb="26" eb="28">
      <t>ヒョウテイ</t>
    </rPh>
    <rPh sb="28" eb="29">
      <t>テン</t>
    </rPh>
    <rPh sb="30" eb="32">
      <t>ヘイキン</t>
    </rPh>
    <rPh sb="33" eb="34">
      <t>ラン</t>
    </rPh>
    <rPh sb="36" eb="38">
      <t>ケンスウ</t>
    </rPh>
    <rPh sb="39" eb="40">
      <t>オヨ</t>
    </rPh>
    <rPh sb="42" eb="45">
      <t>ヘイキンテン</t>
    </rPh>
    <rPh sb="48" eb="50">
      <t>ジドウ</t>
    </rPh>
    <rPh sb="50" eb="52">
      <t>ケイサン</t>
    </rPh>
    <rPh sb="59" eb="61">
      <t>チョクセツ</t>
    </rPh>
    <rPh sb="61" eb="63">
      <t>キニュウ</t>
    </rPh>
    <phoneticPr fontId="2"/>
  </si>
  <si>
    <t>(１)</t>
    <phoneticPr fontId="2"/>
  </si>
  <si>
    <t>受賞年度</t>
    <rPh sb="0" eb="2">
      <t>ジュショウ</t>
    </rPh>
    <rPh sb="2" eb="4">
      <t>ネンド</t>
    </rPh>
    <phoneticPr fontId="2"/>
  </si>
  <si>
    <t>対象工事の工事成績評定点一覧表（別紙）を添付すること。</t>
    <rPh sb="0" eb="2">
      <t>タイショウ</t>
    </rPh>
    <rPh sb="2" eb="4">
      <t>コウジ</t>
    </rPh>
    <rPh sb="5" eb="7">
      <t>コウジ</t>
    </rPh>
    <rPh sb="7" eb="9">
      <t>セイセキ</t>
    </rPh>
    <rPh sb="9" eb="11">
      <t>ヒョウテイ</t>
    </rPh>
    <rPh sb="11" eb="12">
      <t>テン</t>
    </rPh>
    <rPh sb="12" eb="14">
      <t>イチラン</t>
    </rPh>
    <rPh sb="14" eb="15">
      <t>ヒョウ</t>
    </rPh>
    <rPh sb="16" eb="18">
      <t>ベッシ</t>
    </rPh>
    <rPh sb="20" eb="22">
      <t>テンプ</t>
    </rPh>
    <phoneticPr fontId="2"/>
  </si>
  <si>
    <t>第１グループ、第２グループ及び第３グループの受賞の合計が３回以上ある場合は、代表的なもの３件の提出でよい。</t>
    <rPh sb="0" eb="1">
      <t>ダイ</t>
    </rPh>
    <rPh sb="7" eb="8">
      <t>ダイ</t>
    </rPh>
    <rPh sb="13" eb="14">
      <t>オヨ</t>
    </rPh>
    <rPh sb="15" eb="16">
      <t>ダイ</t>
    </rPh>
    <rPh sb="21" eb="23">
      <t>ジュショウ</t>
    </rPh>
    <rPh sb="22" eb="24">
      <t>ジュショウ</t>
    </rPh>
    <rPh sb="25" eb="27">
      <t>ゴウケイ</t>
    </rPh>
    <rPh sb="29" eb="30">
      <t>カイ</t>
    </rPh>
    <rPh sb="30" eb="32">
      <t>イジョウ</t>
    </rPh>
    <rPh sb="34" eb="36">
      <t>バアイ</t>
    </rPh>
    <rPh sb="38" eb="41">
      <t>ダイヒョウテキ</t>
    </rPh>
    <rPh sb="45" eb="46">
      <t>ケン</t>
    </rPh>
    <rPh sb="47" eb="49">
      <t>テイシュツ</t>
    </rPh>
    <phoneticPr fontId="2"/>
  </si>
  <si>
    <t>(1)</t>
    <phoneticPr fontId="2"/>
  </si>
  <si>
    <t>(2)</t>
    <phoneticPr fontId="2"/>
  </si>
  <si>
    <t>(3)</t>
    <phoneticPr fontId="2"/>
  </si>
  <si>
    <t>(4)</t>
    <phoneticPr fontId="2"/>
  </si>
  <si>
    <t>(3)</t>
    <phoneticPr fontId="2"/>
  </si>
  <si>
    <t>消防団協力事業所の認定の有無</t>
    <rPh sb="12" eb="14">
      <t>ウム</t>
    </rPh>
    <phoneticPr fontId="2"/>
  </si>
  <si>
    <t>(1)</t>
    <phoneticPr fontId="2"/>
  </si>
  <si>
    <t>工事内容</t>
    <rPh sb="0" eb="2">
      <t>コウジ</t>
    </rPh>
    <rPh sb="2" eb="4">
      <t>ナイヨウ</t>
    </rPh>
    <phoneticPr fontId="2"/>
  </si>
  <si>
    <t>施工実績①</t>
    <rPh sb="0" eb="2">
      <t>セコウ</t>
    </rPh>
    <rPh sb="2" eb="4">
      <t>ジッセキ</t>
    </rPh>
    <phoneticPr fontId="2"/>
  </si>
  <si>
    <t>施工実績②</t>
    <rPh sb="0" eb="2">
      <t>セコウ</t>
    </rPh>
    <rPh sb="2" eb="4">
      <t>ジッセキ</t>
    </rPh>
    <phoneticPr fontId="2"/>
  </si>
  <si>
    <t>施工経験①</t>
    <rPh sb="0" eb="2">
      <t>セコウ</t>
    </rPh>
    <rPh sb="2" eb="4">
      <t>ケイケン</t>
    </rPh>
    <phoneticPr fontId="2"/>
  </si>
  <si>
    <t>施工経験②</t>
    <rPh sb="0" eb="2">
      <t>セコウ</t>
    </rPh>
    <rPh sb="2" eb="4">
      <t>ケイケン</t>
    </rPh>
    <phoneticPr fontId="2"/>
  </si>
  <si>
    <t>配置予定技術者が主任（監理）技術者として従事した工事実績</t>
    <rPh sb="0" eb="4">
      <t>ハイチヨテイ</t>
    </rPh>
    <rPh sb="4" eb="7">
      <t>ギジュツシャ</t>
    </rPh>
    <rPh sb="24" eb="26">
      <t>コウジ</t>
    </rPh>
    <rPh sb="26" eb="28">
      <t>ジッセキ</t>
    </rPh>
    <phoneticPr fontId="2"/>
  </si>
  <si>
    <t>建設工事の種類</t>
    <phoneticPr fontId="2"/>
  </si>
  <si>
    <t>（1）</t>
    <phoneticPr fontId="2"/>
  </si>
  <si>
    <t>対象工事の工事成績評定点（技術者）一覧表（別紙）を添付すること。</t>
    <rPh sb="13" eb="16">
      <t>ギジュツシャ</t>
    </rPh>
    <phoneticPr fontId="2"/>
  </si>
  <si>
    <t>（2）</t>
    <phoneticPr fontId="2"/>
  </si>
  <si>
    <t>工事成績評定点（技術者）一覧表（別紙）の記入欄を追加した場合、「工事成績評定点の平均」欄の「件数」及び「平均点」は、自動計算されないため、直接記入すること。</t>
    <rPh sb="0" eb="2">
      <t>コウジ</t>
    </rPh>
    <rPh sb="2" eb="4">
      <t>セイセキ</t>
    </rPh>
    <rPh sb="4" eb="6">
      <t>ヒョウテイ</t>
    </rPh>
    <rPh sb="6" eb="7">
      <t>テン</t>
    </rPh>
    <rPh sb="8" eb="11">
      <t>ギジュツシャ</t>
    </rPh>
    <rPh sb="12" eb="14">
      <t>イチラン</t>
    </rPh>
    <rPh sb="14" eb="15">
      <t>ヒョウ</t>
    </rPh>
    <rPh sb="16" eb="18">
      <t>ベッシ</t>
    </rPh>
    <rPh sb="20" eb="22">
      <t>キニュウ</t>
    </rPh>
    <rPh sb="22" eb="23">
      <t>ラン</t>
    </rPh>
    <rPh sb="24" eb="26">
      <t>ツイカ</t>
    </rPh>
    <rPh sb="28" eb="30">
      <t>バアイ</t>
    </rPh>
    <phoneticPr fontId="2"/>
  </si>
  <si>
    <t>技術資料提出時に配置予定技術者が特定できない場合は、複数の候補者を記入できる。その場合、審査は候補者のうち配置予定技術者の評価点合計が最も低い者で評価する。</t>
    <phoneticPr fontId="2"/>
  </si>
  <si>
    <t>工事成績評定点（技術者）一覧表(別紙)</t>
    <rPh sb="8" eb="11">
      <t>ギジュツシャ</t>
    </rPh>
    <phoneticPr fontId="2"/>
  </si>
  <si>
    <t>(1)</t>
    <phoneticPr fontId="2"/>
  </si>
  <si>
    <t>（参考）</t>
    <rPh sb="1" eb="3">
      <t>サンコウ</t>
    </rPh>
    <phoneticPr fontId="2"/>
  </si>
  <si>
    <t>平均点</t>
    <rPh sb="0" eb="3">
      <t>ヘイキンテン</t>
    </rPh>
    <phoneticPr fontId="2"/>
  </si>
  <si>
    <t>：技術者成績評定点(JV第1G用)のシートとリンク</t>
    <rPh sb="1" eb="4">
      <t>ギジュツシャ</t>
    </rPh>
    <rPh sb="4" eb="6">
      <t>セイセキ</t>
    </rPh>
    <rPh sb="6" eb="8">
      <t>ヒョウテイ</t>
    </rPh>
    <rPh sb="8" eb="9">
      <t>テン</t>
    </rPh>
    <rPh sb="12" eb="13">
      <t>ダイ</t>
    </rPh>
    <rPh sb="15" eb="16">
      <t>ヨウ</t>
    </rPh>
    <phoneticPr fontId="2"/>
  </si>
  <si>
    <t>新規雇用の内容</t>
    <rPh sb="0" eb="2">
      <t>シンキ</t>
    </rPh>
    <rPh sb="2" eb="4">
      <t>コヨウ</t>
    </rPh>
    <rPh sb="5" eb="7">
      <t>ナイヨウ</t>
    </rPh>
    <phoneticPr fontId="2"/>
  </si>
  <si>
    <t>新規雇用した若手技術者の氏名</t>
    <phoneticPr fontId="2"/>
  </si>
  <si>
    <t>新規雇用年月日</t>
    <rPh sb="0" eb="2">
      <t>シンキ</t>
    </rPh>
    <rPh sb="2" eb="4">
      <t>コヨウ</t>
    </rPh>
    <rPh sb="4" eb="7">
      <t>ネンガッピ</t>
    </rPh>
    <phoneticPr fontId="2"/>
  </si>
  <si>
    <t>評価対象地域</t>
    <rPh sb="0" eb="2">
      <t>ヒョウカ</t>
    </rPh>
    <rPh sb="2" eb="4">
      <t>タイショウ</t>
    </rPh>
    <rPh sb="4" eb="6">
      <t>チイキ</t>
    </rPh>
    <phoneticPr fontId="2"/>
  </si>
  <si>
    <t>○○県土整備事務所管内</t>
    <rPh sb="2" eb="4">
      <t>ケンド</t>
    </rPh>
    <rPh sb="4" eb="6">
      <t>セイビ</t>
    </rPh>
    <rPh sb="6" eb="8">
      <t>ジム</t>
    </rPh>
    <rPh sb="8" eb="9">
      <t>ショ</t>
    </rPh>
    <rPh sb="9" eb="11">
      <t>カンナイ</t>
    </rPh>
    <phoneticPr fontId="2"/>
  </si>
  <si>
    <t>評価対象地域</t>
    <rPh sb="0" eb="2">
      <t>ヒョウカ</t>
    </rPh>
    <rPh sb="2" eb="4">
      <t>タイショウ</t>
    </rPh>
    <rPh sb="4" eb="6">
      <t>チイキ</t>
    </rPh>
    <phoneticPr fontId="2"/>
  </si>
  <si>
    <t>評価地域</t>
    <rPh sb="0" eb="2">
      <t>ヒョウカ</t>
    </rPh>
    <rPh sb="2" eb="4">
      <t>チイキ</t>
    </rPh>
    <phoneticPr fontId="2"/>
  </si>
  <si>
    <t>請負金額（最終・税込）</t>
    <phoneticPr fontId="2"/>
  </si>
  <si>
    <t>施工実績（上表記載内容）全てが確認できるよう下表を参考に資料①～⑧を組み合せて提出すること。</t>
    <rPh sb="5" eb="7">
      <t>ジョウヒョウ</t>
    </rPh>
    <rPh sb="7" eb="9">
      <t>キサイ</t>
    </rPh>
    <rPh sb="9" eb="11">
      <t>ナイヨウ</t>
    </rPh>
    <rPh sb="12" eb="13">
      <t>スベ</t>
    </rPh>
    <rPh sb="22" eb="24">
      <t>カヒョウ</t>
    </rPh>
    <rPh sb="25" eb="27">
      <t>サンコウ</t>
    </rPh>
    <rPh sb="34" eb="35">
      <t>ク</t>
    </rPh>
    <rPh sb="36" eb="37">
      <t>アワ</t>
    </rPh>
    <phoneticPr fontId="2"/>
  </si>
  <si>
    <t>【公共工事の場合】</t>
    <rPh sb="1" eb="3">
      <t>コウキョウ</t>
    </rPh>
    <rPh sb="3" eb="5">
      <t>コウジ</t>
    </rPh>
    <rPh sb="6" eb="8">
      <t>バアイ</t>
    </rPh>
    <phoneticPr fontId="2"/>
  </si>
  <si>
    <t>①</t>
    <phoneticPr fontId="2"/>
  </si>
  <si>
    <t>②</t>
    <phoneticPr fontId="2"/>
  </si>
  <si>
    <t>　当初、変更を含む全ての契約書の写し。
　ただし、必ず項目別評定点表（資料③）又は竣工検査済証の写し（資料④）＋最終図面、最終仕様書など工事概要が確認できる資料（資料⑥）を追加添付すること。</t>
    <rPh sb="39" eb="40">
      <t>マタ</t>
    </rPh>
    <phoneticPr fontId="2"/>
  </si>
  <si>
    <t>③</t>
    <phoneticPr fontId="2"/>
  </si>
  <si>
    <t>　項目別評定点表。（島根県発注工事に限る。）</t>
    <phoneticPr fontId="2"/>
  </si>
  <si>
    <t>④</t>
    <phoneticPr fontId="2"/>
  </si>
  <si>
    <t>　竣工検査済証の写し。</t>
    <rPh sb="1" eb="3">
      <t>シュンコウ</t>
    </rPh>
    <rPh sb="3" eb="5">
      <t>ケンサ</t>
    </rPh>
    <rPh sb="5" eb="6">
      <t>ズ</t>
    </rPh>
    <rPh sb="6" eb="7">
      <t>ショウ</t>
    </rPh>
    <rPh sb="8" eb="9">
      <t>ウツ</t>
    </rPh>
    <phoneticPr fontId="2"/>
  </si>
  <si>
    <t>⑤</t>
    <phoneticPr fontId="2"/>
  </si>
  <si>
    <t>　工事成績評定通知書の写し。（島根県発注工事に限る。）</t>
    <phoneticPr fontId="2"/>
  </si>
  <si>
    <t>⑥</t>
    <phoneticPr fontId="2"/>
  </si>
  <si>
    <t>　最終図面、最終仕様書など工事概要が確認できる資料。</t>
    <rPh sb="6" eb="8">
      <t>サイシュウ</t>
    </rPh>
    <rPh sb="8" eb="11">
      <t>シヨウショ</t>
    </rPh>
    <rPh sb="13" eb="15">
      <t>コウジ</t>
    </rPh>
    <rPh sb="15" eb="17">
      <t>ガイヨウ</t>
    </rPh>
    <rPh sb="18" eb="20">
      <t>カクニン</t>
    </rPh>
    <rPh sb="23" eb="25">
      <t>シリョウ</t>
    </rPh>
    <phoneticPr fontId="2"/>
  </si>
  <si>
    <t>⑦</t>
    <phoneticPr fontId="2"/>
  </si>
  <si>
    <t>　同種工事の施工実績として最終請負金額を求めた場合で、同種工事以外の工事を包含しているものは、求めている部分の最終請負金額が確認できる資料（最終の工事種別毎の工事費一覧又は工事内訳書等）。</t>
    <rPh sb="67" eb="69">
      <t>シリョウ</t>
    </rPh>
    <phoneticPr fontId="2"/>
  </si>
  <si>
    <t>⑧</t>
    <phoneticPr fontId="2"/>
  </si>
  <si>
    <t>　発注者の証明書の写し。（上記資料①～⑥で確認できない記載内容（コリンズ登録番号を除く。）を全て証明してあるもの。）</t>
    <rPh sb="9" eb="10">
      <t>ウツ</t>
    </rPh>
    <rPh sb="13" eb="15">
      <t>ジョウキ</t>
    </rPh>
    <rPh sb="15" eb="17">
      <t>シリョウ</t>
    </rPh>
    <rPh sb="21" eb="23">
      <t>カクニン</t>
    </rPh>
    <rPh sb="27" eb="29">
      <t>キサイ</t>
    </rPh>
    <rPh sb="29" eb="31">
      <t>ナイヨウ</t>
    </rPh>
    <rPh sb="36" eb="38">
      <t>トウロク</t>
    </rPh>
    <rPh sb="38" eb="40">
      <t>バンゴウ</t>
    </rPh>
    <rPh sb="41" eb="42">
      <t>ノゾ</t>
    </rPh>
    <rPh sb="46" eb="47">
      <t>スベ</t>
    </rPh>
    <rPh sb="48" eb="50">
      <t>ショウメイ</t>
    </rPh>
    <phoneticPr fontId="2"/>
  </si>
  <si>
    <t>資料番号</t>
    <rPh sb="0" eb="2">
      <t>シリョウ</t>
    </rPh>
    <rPh sb="2" eb="4">
      <t>バンゴウ</t>
    </rPh>
    <phoneticPr fontId="2"/>
  </si>
  <si>
    <t>備考</t>
    <phoneticPr fontId="2"/>
  </si>
  <si>
    <t>工事名称等</t>
    <rPh sb="0" eb="2">
      <t>コウジ</t>
    </rPh>
    <rPh sb="2" eb="4">
      <t>メイショウ</t>
    </rPh>
    <rPh sb="4" eb="5">
      <t>トウ</t>
    </rPh>
    <phoneticPr fontId="2"/>
  </si>
  <si>
    <t>○</t>
    <phoneticPr fontId="2"/>
  </si>
  <si>
    <t>（コリンズ登録番号）</t>
    <rPh sb="5" eb="7">
      <t>トウロク</t>
    </rPh>
    <rPh sb="7" eb="9">
      <t>バンゴウ</t>
    </rPh>
    <phoneticPr fontId="2"/>
  </si>
  <si>
    <t>発注機関名</t>
    <rPh sb="0" eb="2">
      <t>ハッチュウ</t>
    </rPh>
    <rPh sb="2" eb="4">
      <t>キカン</t>
    </rPh>
    <rPh sb="4" eb="5">
      <t>メイ</t>
    </rPh>
    <phoneticPr fontId="2"/>
  </si>
  <si>
    <t>請負金額（最終・税込）</t>
    <rPh sb="0" eb="2">
      <t>ウケオイ</t>
    </rPh>
    <rPh sb="2" eb="4">
      <t>キンガク</t>
    </rPh>
    <rPh sb="5" eb="7">
      <t>サイシュウ</t>
    </rPh>
    <rPh sb="8" eb="10">
      <t>ゼイコミ</t>
    </rPh>
    <phoneticPr fontId="2"/>
  </si>
  <si>
    <t>受注形態</t>
    <rPh sb="0" eb="2">
      <t>ジュチュウ</t>
    </rPh>
    <rPh sb="2" eb="4">
      <t>ケイタイ</t>
    </rPh>
    <phoneticPr fontId="2"/>
  </si>
  <si>
    <t>特別（特定）JVの場合、出資比率</t>
    <rPh sb="0" eb="2">
      <t>トクベツ</t>
    </rPh>
    <rPh sb="3" eb="5">
      <t>トクテイ</t>
    </rPh>
    <rPh sb="9" eb="11">
      <t>バアイ</t>
    </rPh>
    <rPh sb="12" eb="14">
      <t>シュッシ</t>
    </rPh>
    <rPh sb="14" eb="16">
      <t>ヒリツ</t>
    </rPh>
    <phoneticPr fontId="2"/>
  </si>
  <si>
    <t>工事概要</t>
    <rPh sb="0" eb="2">
      <t>コウジ</t>
    </rPh>
    <rPh sb="2" eb="4">
      <t>ガイヨウ</t>
    </rPh>
    <phoneticPr fontId="2"/>
  </si>
  <si>
    <t>※１：「○」は資料で確認ができるもの、「△」は全ては確認できないもの。</t>
    <rPh sb="7" eb="9">
      <t>シリョウ</t>
    </rPh>
    <rPh sb="10" eb="12">
      <t>カクニン</t>
    </rPh>
    <rPh sb="23" eb="24">
      <t>スベ</t>
    </rPh>
    <rPh sb="26" eb="28">
      <t>カクニン</t>
    </rPh>
    <phoneticPr fontId="2"/>
  </si>
  <si>
    <t>※２：資料③、④、⑤の「○」と「△」は、島根県発注工事の場合。</t>
    <rPh sb="3" eb="5">
      <t>シリョウ</t>
    </rPh>
    <rPh sb="20" eb="23">
      <t>シマネケン</t>
    </rPh>
    <rPh sb="23" eb="25">
      <t>ハッチュウ</t>
    </rPh>
    <rPh sb="25" eb="27">
      <t>コウジ</t>
    </rPh>
    <rPh sb="28" eb="30">
      <t>バアイ</t>
    </rPh>
    <phoneticPr fontId="2"/>
  </si>
  <si>
    <t>　　　　　　　　　　　　（参考）代表的な提出資料の組合せ</t>
    <rPh sb="13" eb="15">
      <t>サンコウ</t>
    </rPh>
    <rPh sb="16" eb="18">
      <t>ダイヒョウ</t>
    </rPh>
    <rPh sb="18" eb="19">
      <t>テキ</t>
    </rPh>
    <rPh sb="20" eb="22">
      <t>テイシュツ</t>
    </rPh>
    <rPh sb="22" eb="24">
      <t>シリョウ</t>
    </rPh>
    <rPh sb="25" eb="27">
      <t>クミアワ</t>
    </rPh>
    <phoneticPr fontId="2"/>
  </si>
  <si>
    <t>パターン名</t>
    <rPh sb="4" eb="5">
      <t>メイ</t>
    </rPh>
    <phoneticPr fontId="2"/>
  </si>
  <si>
    <t>条件１</t>
    <rPh sb="0" eb="2">
      <t>ジョウケン</t>
    </rPh>
    <phoneticPr fontId="2"/>
  </si>
  <si>
    <t>条件２</t>
    <rPh sb="0" eb="2">
      <t>ジョウケン</t>
    </rPh>
    <phoneticPr fontId="2"/>
  </si>
  <si>
    <t>提出資料の組合せ</t>
    <rPh sb="0" eb="2">
      <t>テイシュツ</t>
    </rPh>
    <rPh sb="2" eb="4">
      <t>シリョウ</t>
    </rPh>
    <rPh sb="5" eb="7">
      <t>クミアワ</t>
    </rPh>
    <phoneticPr fontId="2"/>
  </si>
  <si>
    <t>パターン１</t>
    <phoneticPr fontId="2"/>
  </si>
  <si>
    <t>コリンズの竣工登録あり</t>
    <phoneticPr fontId="2"/>
  </si>
  <si>
    <t>コリンズのみで工事概要が確認可能。</t>
    <rPh sb="7" eb="9">
      <t>コウジ</t>
    </rPh>
    <rPh sb="9" eb="11">
      <t>ガイヨウ</t>
    </rPh>
    <rPh sb="14" eb="16">
      <t>カノウ</t>
    </rPh>
    <phoneticPr fontId="2"/>
  </si>
  <si>
    <t>①+③</t>
    <phoneticPr fontId="2"/>
  </si>
  <si>
    <t>①+⑤</t>
    <phoneticPr fontId="2"/>
  </si>
  <si>
    <t>パターン２</t>
    <phoneticPr fontId="2"/>
  </si>
  <si>
    <t>コリンズのみで工事概要が確認できない。最終図面等を追加添付。</t>
    <rPh sb="7" eb="9">
      <t>コウジ</t>
    </rPh>
    <rPh sb="9" eb="11">
      <t>ガイヨウ</t>
    </rPh>
    <rPh sb="12" eb="14">
      <t>カクニン</t>
    </rPh>
    <rPh sb="19" eb="21">
      <t>サイシュウ</t>
    </rPh>
    <rPh sb="21" eb="23">
      <t>ズメン</t>
    </rPh>
    <rPh sb="23" eb="24">
      <t>トウ</t>
    </rPh>
    <rPh sb="25" eb="27">
      <t>ツイカ</t>
    </rPh>
    <rPh sb="27" eb="29">
      <t>テンプ</t>
    </rPh>
    <phoneticPr fontId="2"/>
  </si>
  <si>
    <t>①+③+⑥</t>
    <phoneticPr fontId="2"/>
  </si>
  <si>
    <t>①+⑤+⑥</t>
    <phoneticPr fontId="2"/>
  </si>
  <si>
    <t>パターン３</t>
    <phoneticPr fontId="2"/>
  </si>
  <si>
    <t>コリンズの竣工登録なし</t>
    <phoneticPr fontId="2"/>
  </si>
  <si>
    <t>必要な資料が準備できる。</t>
    <rPh sb="0" eb="2">
      <t>ヒツヨウ</t>
    </rPh>
    <rPh sb="3" eb="5">
      <t>シリョウ</t>
    </rPh>
    <rPh sb="6" eb="8">
      <t>ジュンビ</t>
    </rPh>
    <phoneticPr fontId="2"/>
  </si>
  <si>
    <t>②+③+⑥</t>
    <phoneticPr fontId="2"/>
  </si>
  <si>
    <t>②+④+⑤+⑥</t>
    <phoneticPr fontId="2"/>
  </si>
  <si>
    <t>パターン４</t>
    <phoneticPr fontId="2"/>
  </si>
  <si>
    <r>
      <rPr>
        <sz val="10"/>
        <color theme="1"/>
        <rFont val="ＭＳ Ｐ明朝"/>
        <family val="1"/>
        <charset val="128"/>
      </rPr>
      <t>必要な資料が準備</t>
    </r>
    <r>
      <rPr>
        <sz val="11"/>
        <color theme="1"/>
        <rFont val="ＭＳ Ｐ明朝"/>
        <family val="1"/>
        <charset val="128"/>
      </rPr>
      <t>できない。</t>
    </r>
    <rPh sb="0" eb="2">
      <t>ヒツヨウ</t>
    </rPh>
    <rPh sb="3" eb="5">
      <t>シリョウ</t>
    </rPh>
    <rPh sb="6" eb="8">
      <t>ジュンビ</t>
    </rPh>
    <phoneticPr fontId="2"/>
  </si>
  <si>
    <t>⑧</t>
    <phoneticPr fontId="2"/>
  </si>
  <si>
    <r>
      <t>※１：同種工事として最終請負金額を求めた場合で、同種工事実績以外の工事が包含されているものは、上記に加え必ず</t>
    </r>
    <r>
      <rPr>
        <b/>
        <u val="double"/>
        <sz val="11"/>
        <color theme="1"/>
        <rFont val="ＭＳ Ｐ明朝"/>
        <family val="1"/>
        <charset val="128"/>
      </rPr>
      <t>⑦を追加添付すること。</t>
    </r>
    <rPh sb="47" eb="49">
      <t>ジョウキ</t>
    </rPh>
    <rPh sb="50" eb="51">
      <t>クワ</t>
    </rPh>
    <rPh sb="52" eb="53">
      <t>カナラ</t>
    </rPh>
    <phoneticPr fontId="2"/>
  </si>
  <si>
    <r>
      <t>【</t>
    </r>
    <r>
      <rPr>
        <b/>
        <sz val="11"/>
        <rFont val="ＭＳ Ｐゴシック"/>
        <family val="3"/>
        <charset val="128"/>
      </rPr>
      <t>公共工事以外</t>
    </r>
    <r>
      <rPr>
        <b/>
        <sz val="11"/>
        <color theme="1"/>
        <rFont val="ＭＳ Ｐゴシック"/>
        <family val="3"/>
        <charset val="128"/>
      </rPr>
      <t>の場合】</t>
    </r>
    <rPh sb="1" eb="3">
      <t>コウキョウ</t>
    </rPh>
    <rPh sb="3" eb="5">
      <t>コウジ</t>
    </rPh>
    <rPh sb="5" eb="7">
      <t>イガイ</t>
    </rPh>
    <rPh sb="8" eb="10">
      <t>バアイ</t>
    </rPh>
    <phoneticPr fontId="2"/>
  </si>
  <si>
    <t>①</t>
    <phoneticPr fontId="2"/>
  </si>
  <si>
    <t>　当初、変更を含む全ての契約書の写し。</t>
    <rPh sb="1" eb="3">
      <t>トウショ</t>
    </rPh>
    <rPh sb="4" eb="6">
      <t>ヘンコウ</t>
    </rPh>
    <rPh sb="7" eb="8">
      <t>フク</t>
    </rPh>
    <rPh sb="12" eb="15">
      <t>ケイヤクショ</t>
    </rPh>
    <rPh sb="16" eb="17">
      <t>ウツ</t>
    </rPh>
    <phoneticPr fontId="2"/>
  </si>
  <si>
    <t>②</t>
    <phoneticPr fontId="2"/>
  </si>
  <si>
    <t>③</t>
    <phoneticPr fontId="2"/>
  </si>
  <si>
    <t>　同種工事の施工実績として最終請負金額を求めた場合で、同種工事以外の工事を包含しているものは、求めている部分の最終請負金額が確認できる資料（最終の工事種別毎の工事費一覧又は工事内訳書等）。</t>
    <phoneticPr fontId="2"/>
  </si>
  <si>
    <t>　　　　　　　　　　　（参考）代表的な提出資料の組合せ</t>
    <rPh sb="12" eb="14">
      <t>サンコウ</t>
    </rPh>
    <rPh sb="15" eb="17">
      <t>ダイヒョウ</t>
    </rPh>
    <rPh sb="17" eb="18">
      <t>テキ</t>
    </rPh>
    <rPh sb="19" eb="21">
      <t>テイシュツ</t>
    </rPh>
    <rPh sb="21" eb="23">
      <t>シリョウ</t>
    </rPh>
    <rPh sb="24" eb="26">
      <t>クミアワ</t>
    </rPh>
    <phoneticPr fontId="2"/>
  </si>
  <si>
    <t>同種工事として最終請負金額を求めた場合</t>
    <phoneticPr fontId="2"/>
  </si>
  <si>
    <t>同種工事実績以外の工事が包含されていない。</t>
    <phoneticPr fontId="2"/>
  </si>
  <si>
    <t>①+②</t>
    <phoneticPr fontId="2"/>
  </si>
  <si>
    <t>パターン２</t>
  </si>
  <si>
    <t>同種工事実績以外の工事が包含されている。</t>
    <phoneticPr fontId="2"/>
  </si>
  <si>
    <t>①+②+③</t>
    <phoneticPr fontId="2"/>
  </si>
  <si>
    <t>同種工事として最終請負金額を求めていない場合</t>
    <phoneticPr fontId="2"/>
  </si>
  <si>
    <t>(2)</t>
    <phoneticPr fontId="2"/>
  </si>
  <si>
    <t>共同企業体の代表者の施工実績のみを提出すること。</t>
    <phoneticPr fontId="2"/>
  </si>
  <si>
    <t>(3)</t>
    <phoneticPr fontId="2"/>
  </si>
  <si>
    <t>施工実績が２回以上ある場合は、代表的なもの２回分の提出でよい。</t>
    <rPh sb="2" eb="4">
      <t>ジッセキ</t>
    </rPh>
    <phoneticPr fontId="2"/>
  </si>
  <si>
    <t>(4)</t>
    <phoneticPr fontId="2"/>
  </si>
  <si>
    <t>(5)</t>
    <phoneticPr fontId="2"/>
  </si>
  <si>
    <t>(6)</t>
    <phoneticPr fontId="2"/>
  </si>
  <si>
    <t>⑦</t>
    <phoneticPr fontId="2"/>
  </si>
  <si>
    <t>　同種工事の施工実績として最終請負金額を求めた場合で、同種工事以外の工事を包含しているものは、求めている部分の最終請負金額が確認できる資料（最終の工事種別毎の工事費一覧又は工事内訳書等）。</t>
    <phoneticPr fontId="2"/>
  </si>
  <si>
    <t>従事時の役職</t>
    <rPh sb="0" eb="2">
      <t>ジュウジ</t>
    </rPh>
    <rPh sb="2" eb="3">
      <t>ジ</t>
    </rPh>
    <rPh sb="4" eb="6">
      <t>ヤクショク</t>
    </rPh>
    <phoneticPr fontId="2"/>
  </si>
  <si>
    <t>（参考）代表的な提出資料の組合せ</t>
    <rPh sb="1" eb="3">
      <t>サンコウ</t>
    </rPh>
    <rPh sb="4" eb="6">
      <t>ダイヒョウ</t>
    </rPh>
    <rPh sb="6" eb="7">
      <t>テキ</t>
    </rPh>
    <rPh sb="8" eb="10">
      <t>テイシュツ</t>
    </rPh>
    <rPh sb="10" eb="12">
      <t>シリョウ</t>
    </rPh>
    <rPh sb="13" eb="15">
      <t>クミアワ</t>
    </rPh>
    <phoneticPr fontId="2"/>
  </si>
  <si>
    <r>
      <t>※１：同種工事として最終請負金額を求めた場合で、同種工事実績以外の工事が包含されているものは、上記に加え必ず</t>
    </r>
    <r>
      <rPr>
        <b/>
        <u val="double"/>
        <sz val="11"/>
        <color theme="1"/>
        <rFont val="ＭＳ Ｐ明朝"/>
        <family val="1"/>
        <charset val="128"/>
      </rPr>
      <t>⑦を追加添付すること。</t>
    </r>
    <phoneticPr fontId="2"/>
  </si>
  <si>
    <t>施工経験が２回以上ある場合は、代表的なもの２回分の提出でよい。</t>
    <phoneticPr fontId="2"/>
  </si>
  <si>
    <t>技術資料提出時に配置予定技術者が特定できない場合は、複数の候補者を記入できる。その場合、審査は候補者のうち配置予定技術者の評価点合計が最も低い者で評価する。</t>
  </si>
  <si>
    <t>同種工事施工経験時の所属会社は問わない。（現在の所属会社以外のものも記載できる。）</t>
    <phoneticPr fontId="2"/>
  </si>
  <si>
    <t>注意事項は、配置予定技術者①用の技術資料を参照。</t>
    <phoneticPr fontId="2"/>
  </si>
  <si>
    <t>※２：資料③、⑤の「○」と「△」は、島根県発注工事の場合。</t>
    <rPh sb="3" eb="5">
      <t>シリョウ</t>
    </rPh>
    <rPh sb="18" eb="21">
      <t>シマネケン</t>
    </rPh>
    <rPh sb="21" eb="23">
      <t>ハッチュウ</t>
    </rPh>
    <rPh sb="23" eb="25">
      <t>コウジ</t>
    </rPh>
    <rPh sb="26" eb="28">
      <t>バアイ</t>
    </rPh>
    <phoneticPr fontId="2"/>
  </si>
  <si>
    <t>←必須【入力結果が技術資料(企業成績評定点、技術者成績評定点）シートの対象工事欄に反映される】</t>
    <rPh sb="1" eb="3">
      <t>ヒッス</t>
    </rPh>
    <rPh sb="4" eb="6">
      <t>ニュウリョク</t>
    </rPh>
    <rPh sb="6" eb="8">
      <t>ケッカ</t>
    </rPh>
    <rPh sb="9" eb="11">
      <t>ギジュツ</t>
    </rPh>
    <rPh sb="11" eb="13">
      <t>シリョウ</t>
    </rPh>
    <rPh sb="14" eb="16">
      <t>キギョウ</t>
    </rPh>
    <rPh sb="16" eb="18">
      <t>セイセキ</t>
    </rPh>
    <rPh sb="18" eb="20">
      <t>ヒョウテイ</t>
    </rPh>
    <rPh sb="20" eb="21">
      <t>テン</t>
    </rPh>
    <rPh sb="22" eb="25">
      <t>ギジュツシャ</t>
    </rPh>
    <rPh sb="25" eb="27">
      <t>セイセキ</t>
    </rPh>
    <rPh sb="27" eb="29">
      <t>ヒョウテイ</t>
    </rPh>
    <rPh sb="29" eb="30">
      <t>テン</t>
    </rPh>
    <rPh sb="35" eb="37">
      <t>タイショウ</t>
    </rPh>
    <rPh sb="37" eb="39">
      <t>コウジ</t>
    </rPh>
    <rPh sb="39" eb="40">
      <t>ラン</t>
    </rPh>
    <rPh sb="41" eb="43">
      <t>ハンエイ</t>
    </rPh>
    <phoneticPr fontId="2"/>
  </si>
  <si>
    <t>←エラー表示の場合、工事種別と建設工事の種類を再確認</t>
    <rPh sb="4" eb="6">
      <t>ヒョウジ</t>
    </rPh>
    <rPh sb="7" eb="9">
      <t>バアイ</t>
    </rPh>
    <rPh sb="10" eb="12">
      <t>コウジ</t>
    </rPh>
    <rPh sb="12" eb="14">
      <t>シュベツ</t>
    </rPh>
    <rPh sb="15" eb="17">
      <t>ケンセツ</t>
    </rPh>
    <rPh sb="17" eb="19">
      <t>コウジ</t>
    </rPh>
    <rPh sb="20" eb="22">
      <t>シュルイ</t>
    </rPh>
    <rPh sb="23" eb="26">
      <t>サイカクニン</t>
    </rPh>
    <phoneticPr fontId="2"/>
  </si>
  <si>
    <t>電気工事</t>
    <rPh sb="0" eb="2">
      <t>デンキ</t>
    </rPh>
    <rPh sb="2" eb="4">
      <t>コウジ</t>
    </rPh>
    <phoneticPr fontId="2"/>
  </si>
  <si>
    <t>防水工事</t>
    <rPh sb="0" eb="2">
      <t>ボウスイ</t>
    </rPh>
    <rPh sb="2" eb="4">
      <t>コウジ</t>
    </rPh>
    <phoneticPr fontId="2"/>
  </si>
  <si>
    <t>冷暖房衛生設備工事</t>
    <rPh sb="0" eb="3">
      <t>レイダンボウ</t>
    </rPh>
    <rPh sb="3" eb="5">
      <t>エイセイ</t>
    </rPh>
    <rPh sb="5" eb="7">
      <t>セツビ</t>
    </rPh>
    <rPh sb="7" eb="9">
      <t>コウジ</t>
    </rPh>
    <phoneticPr fontId="2"/>
  </si>
  <si>
    <t>管工事</t>
    <rPh sb="0" eb="1">
      <t>カン</t>
    </rPh>
    <rPh sb="1" eb="3">
      <t>コウジ</t>
    </rPh>
    <phoneticPr fontId="2"/>
  </si>
  <si>
    <t>技術資料「企業の工事成績評定点」、「配置予定技術者の工事成績評定点」の表示</t>
    <rPh sb="0" eb="2">
      <t>ギジュツ</t>
    </rPh>
    <rPh sb="2" eb="4">
      <t>シリョウ</t>
    </rPh>
    <rPh sb="5" eb="7">
      <t>キギョウ</t>
    </rPh>
    <rPh sb="8" eb="10">
      <t>コウジ</t>
    </rPh>
    <rPh sb="10" eb="12">
      <t>セイセキ</t>
    </rPh>
    <rPh sb="12" eb="14">
      <t>ヒョウテイ</t>
    </rPh>
    <rPh sb="14" eb="15">
      <t>テン</t>
    </rPh>
    <rPh sb="18" eb="20">
      <t>ハイチ</t>
    </rPh>
    <rPh sb="20" eb="22">
      <t>ヨテイ</t>
    </rPh>
    <rPh sb="22" eb="25">
      <t>ギジュツシャ</t>
    </rPh>
    <rPh sb="26" eb="28">
      <t>コウジ</t>
    </rPh>
    <rPh sb="28" eb="30">
      <t>セイセキ</t>
    </rPh>
    <rPh sb="30" eb="32">
      <t>ヒョウテイ</t>
    </rPh>
    <rPh sb="32" eb="33">
      <t>テン</t>
    </rPh>
    <rPh sb="35" eb="37">
      <t>ヒョウジ</t>
    </rPh>
    <phoneticPr fontId="12"/>
  </si>
  <si>
    <t>入力状況</t>
    <rPh sb="0" eb="2">
      <t>ニュウリョク</t>
    </rPh>
    <rPh sb="2" eb="4">
      <t>ジョウキョウ</t>
    </rPh>
    <phoneticPr fontId="2"/>
  </si>
  <si>
    <t>判定用</t>
    <rPh sb="0" eb="2">
      <t>ハンテイ</t>
    </rPh>
    <rPh sb="2" eb="3">
      <t>ヨウ</t>
    </rPh>
    <phoneticPr fontId="2"/>
  </si>
  <si>
    <t>表示（工事種別）</t>
    <rPh sb="0" eb="2">
      <t>ヒョウジ</t>
    </rPh>
    <phoneticPr fontId="2"/>
  </si>
  <si>
    <t>表示（建設工事の種類）</t>
    <rPh sb="0" eb="2">
      <t>ヒョウジ</t>
    </rPh>
    <phoneticPr fontId="2"/>
  </si>
  <si>
    <t>工事成績評価対象期間</t>
    <rPh sb="0" eb="2">
      <t>コウジ</t>
    </rPh>
    <rPh sb="2" eb="4">
      <t>セイセキ</t>
    </rPh>
    <rPh sb="4" eb="6">
      <t>ヒョウカ</t>
    </rPh>
    <rPh sb="6" eb="8">
      <t>タイショウ</t>
    </rPh>
    <rPh sb="8" eb="10">
      <t>キカン</t>
    </rPh>
    <phoneticPr fontId="2"/>
  </si>
  <si>
    <t>工事成績（過去5年間で評価）</t>
    <rPh sb="0" eb="2">
      <t>コウジ</t>
    </rPh>
    <rPh sb="2" eb="4">
      <t>セイセキ</t>
    </rPh>
    <rPh sb="5" eb="7">
      <t>カコ</t>
    </rPh>
    <rPh sb="8" eb="10">
      <t>ネンカン</t>
    </rPh>
    <rPh sb="11" eb="13">
      <t>ヒョウカ</t>
    </rPh>
    <phoneticPr fontId="2"/>
  </si>
  <si>
    <t>建築物に係る冷暖房衛生設備工事</t>
    <rPh sb="0" eb="3">
      <t>ケンチクブツ</t>
    </rPh>
    <rPh sb="4" eb="5">
      <t>カカ</t>
    </rPh>
    <rPh sb="6" eb="9">
      <t>レイダンボウ</t>
    </rPh>
    <rPh sb="9" eb="11">
      <t>エイセイ</t>
    </rPh>
    <rPh sb="11" eb="13">
      <t>セツビ</t>
    </rPh>
    <rPh sb="13" eb="15">
      <t>コウジ</t>
    </rPh>
    <phoneticPr fontId="2"/>
  </si>
  <si>
    <t>若手技術者・従業員の新規雇用</t>
    <rPh sb="0" eb="2">
      <t>ワカテ</t>
    </rPh>
    <rPh sb="2" eb="5">
      <t>ギジュツシャ</t>
    </rPh>
    <rPh sb="6" eb="9">
      <t>ジュウギョウイン</t>
    </rPh>
    <rPh sb="10" eb="12">
      <t>シンキ</t>
    </rPh>
    <rPh sb="12" eb="14">
      <t>コヨウ</t>
    </rPh>
    <phoneticPr fontId="12"/>
  </si>
  <si>
    <t>若手技術者・若手従業員の新規雇用</t>
    <phoneticPr fontId="2"/>
  </si>
  <si>
    <t>○若手技術者・若手従業員の新規雇用があれば、下表を記載すること。</t>
    <rPh sb="1" eb="3">
      <t>ワカテ</t>
    </rPh>
    <rPh sb="3" eb="6">
      <t>ギジュツシャ</t>
    </rPh>
    <rPh sb="7" eb="9">
      <t>ワカテ</t>
    </rPh>
    <rPh sb="9" eb="12">
      <t>ジュウギョウイン</t>
    </rPh>
    <rPh sb="13" eb="15">
      <t>シンキ</t>
    </rPh>
    <rPh sb="15" eb="17">
      <t>コヨウ</t>
    </rPh>
    <rPh sb="22" eb="24">
      <t>カヒョウ</t>
    </rPh>
    <rPh sb="25" eb="27">
      <t>キサイ</t>
    </rPh>
    <phoneticPr fontId="2"/>
  </si>
  <si>
    <t>ただし、入札参加希望者と直接的かつ恒常的な雇用関係にあること。</t>
    <phoneticPr fontId="2"/>
  </si>
  <si>
    <t>新規雇用した若手技術者・若手従業員の氏名</t>
    <rPh sb="12" eb="14">
      <t>ワカテ</t>
    </rPh>
    <rPh sb="14" eb="17">
      <t>ジュウギョウイン</t>
    </rPh>
    <phoneticPr fontId="2"/>
  </si>
  <si>
    <t>新規雇用①</t>
    <rPh sb="0" eb="2">
      <t>シンキ</t>
    </rPh>
    <rPh sb="2" eb="4">
      <t>コヨウ</t>
    </rPh>
    <phoneticPr fontId="2"/>
  </si>
  <si>
    <t>新規雇用②</t>
    <rPh sb="0" eb="2">
      <t>シンキ</t>
    </rPh>
    <rPh sb="2" eb="4">
      <t>コヨウ</t>
    </rPh>
    <phoneticPr fontId="2"/>
  </si>
  <si>
    <t>（c）.上記（a）、（b）以外の若手従業員</t>
    <phoneticPr fontId="2"/>
  </si>
  <si>
    <t>（b）に該当する場合、資格者証の写しを添付すること。</t>
    <phoneticPr fontId="2"/>
  </si>
  <si>
    <t>ボランティア(JV)</t>
    <phoneticPr fontId="2"/>
  </si>
  <si>
    <t>労働福祉関連(JV)</t>
    <rPh sb="0" eb="2">
      <t>ロウドウ</t>
    </rPh>
    <rPh sb="2" eb="4">
      <t>フクシ</t>
    </rPh>
    <rPh sb="4" eb="6">
      <t>カンレン</t>
    </rPh>
    <phoneticPr fontId="2"/>
  </si>
  <si>
    <t>若手技術者・若手従業員の新規雇用(JV)</t>
    <rPh sb="0" eb="2">
      <t>ワカテ</t>
    </rPh>
    <rPh sb="2" eb="5">
      <t>ギジュツシャ</t>
    </rPh>
    <rPh sb="6" eb="8">
      <t>ワカテ</t>
    </rPh>
    <rPh sb="8" eb="11">
      <t>ジュウギョウイン</t>
    </rPh>
    <rPh sb="12" eb="14">
      <t>シンキ</t>
    </rPh>
    <rPh sb="14" eb="16">
      <t>コヨウ</t>
    </rPh>
    <phoneticPr fontId="2"/>
  </si>
  <si>
    <t>若手技術者・従業員の新規雇用</t>
    <phoneticPr fontId="2"/>
  </si>
  <si>
    <t>第2ｸﾞﾙｰﾌﾟ</t>
    <phoneticPr fontId="2"/>
  </si>
  <si>
    <t>第3ｸﾞﾙｰﾌﾟ</t>
    <phoneticPr fontId="2"/>
  </si>
  <si>
    <t>雇用①</t>
    <rPh sb="0" eb="2">
      <t>コヨウ</t>
    </rPh>
    <phoneticPr fontId="2"/>
  </si>
  <si>
    <t>雇用②</t>
    <rPh sb="0" eb="2">
      <t>コヨウ</t>
    </rPh>
    <phoneticPr fontId="2"/>
  </si>
  <si>
    <t>若手技術者・従業員の新規雇用（JV）</t>
    <rPh sb="0" eb="2">
      <t>ワカテ</t>
    </rPh>
    <rPh sb="2" eb="5">
      <t>ギジュツシャ</t>
    </rPh>
    <rPh sb="6" eb="9">
      <t>ジュウギョウイン</t>
    </rPh>
    <rPh sb="10" eb="12">
      <t>シンキ</t>
    </rPh>
    <rPh sb="12" eb="14">
      <t>コヨウ</t>
    </rPh>
    <phoneticPr fontId="2"/>
  </si>
  <si>
    <t>とび・土工・コンクリート工事</t>
    <rPh sb="3" eb="4">
      <t>ド</t>
    </rPh>
    <rPh sb="4" eb="5">
      <t>コウ</t>
    </rPh>
    <rPh sb="12" eb="14">
      <t>コウジ</t>
    </rPh>
    <phoneticPr fontId="2"/>
  </si>
  <si>
    <t>塗装工事</t>
    <rPh sb="0" eb="2">
      <t>トソウ</t>
    </rPh>
    <rPh sb="2" eb="4">
      <t>コウジ</t>
    </rPh>
    <phoneticPr fontId="2"/>
  </si>
  <si>
    <t>建築一式工事、とび・土工・コンクリート工事</t>
    <rPh sb="0" eb="2">
      <t>ケンチク</t>
    </rPh>
    <rPh sb="2" eb="4">
      <t>イッシキ</t>
    </rPh>
    <rPh sb="4" eb="6">
      <t>コウジ</t>
    </rPh>
    <phoneticPr fontId="2"/>
  </si>
  <si>
    <t>建築物に係る電気工事</t>
    <rPh sb="0" eb="3">
      <t>ケンチクブツ</t>
    </rPh>
    <rPh sb="4" eb="5">
      <t>カカ</t>
    </rPh>
    <rPh sb="6" eb="8">
      <t>デンキ</t>
    </rPh>
    <rPh sb="8" eb="10">
      <t>コウジ</t>
    </rPh>
    <phoneticPr fontId="2"/>
  </si>
  <si>
    <t>建築物に係る塗装工事</t>
    <rPh sb="0" eb="3">
      <t>ケンチクブツ</t>
    </rPh>
    <rPh sb="4" eb="5">
      <t>カカ</t>
    </rPh>
    <rPh sb="6" eb="8">
      <t>トソウ</t>
    </rPh>
    <rPh sb="8" eb="10">
      <t>コウジ</t>
    </rPh>
    <phoneticPr fontId="2"/>
  </si>
  <si>
    <t>コリンズの「工事カルテ受領書」もしくは「登録内容確認書」を添付すること。</t>
    <rPh sb="6" eb="8">
      <t>コウジ</t>
    </rPh>
    <rPh sb="11" eb="14">
      <t>ジュリョウショ</t>
    </rPh>
    <rPh sb="20" eb="22">
      <t>トウロク</t>
    </rPh>
    <rPh sb="22" eb="24">
      <t>ナイヨウ</t>
    </rPh>
    <rPh sb="24" eb="27">
      <t>カクニンショ</t>
    </rPh>
    <rPh sb="29" eb="31">
      <t>テンプ</t>
    </rPh>
    <phoneticPr fontId="2"/>
  </si>
  <si>
    <t>（チェック用）</t>
    <rPh sb="5" eb="6">
      <t>ヨウ</t>
    </rPh>
    <phoneticPr fontId="2"/>
  </si>
  <si>
    <t>西暦</t>
    <rPh sb="0" eb="2">
      <t>セイレキ</t>
    </rPh>
    <phoneticPr fontId="2"/>
  </si>
  <si>
    <t>←西暦を入力すると下の欄に和暦が表示</t>
    <rPh sb="1" eb="3">
      <t>セイレキ</t>
    </rPh>
    <rPh sb="4" eb="6">
      <t>ニュウリョク</t>
    </rPh>
    <rPh sb="9" eb="10">
      <t>シタ</t>
    </rPh>
    <rPh sb="11" eb="12">
      <t>ラン</t>
    </rPh>
    <rPh sb="13" eb="15">
      <t>ワレキ</t>
    </rPh>
    <rPh sb="16" eb="18">
      <t>ヒョウジ</t>
    </rPh>
    <phoneticPr fontId="2"/>
  </si>
  <si>
    <t>和暦</t>
    <rPh sb="0" eb="2">
      <t>ワレキ</t>
    </rPh>
    <phoneticPr fontId="2"/>
  </si>
  <si>
    <t>企業回答12</t>
    <rPh sb="0" eb="2">
      <t>キギョウ</t>
    </rPh>
    <rPh sb="2" eb="4">
      <t>カイトウ</t>
    </rPh>
    <phoneticPr fontId="2"/>
  </si>
  <si>
    <t>企業回答13</t>
    <rPh sb="0" eb="2">
      <t>キギョウ</t>
    </rPh>
    <rPh sb="2" eb="4">
      <t>カイトウ</t>
    </rPh>
    <phoneticPr fontId="2"/>
  </si>
  <si>
    <t>企業回答14</t>
    <rPh sb="0" eb="2">
      <t>キギョウ</t>
    </rPh>
    <rPh sb="2" eb="4">
      <t>カイトウ</t>
    </rPh>
    <phoneticPr fontId="2"/>
  </si>
  <si>
    <t>元請</t>
    <rPh sb="0" eb="2">
      <t>モトウケ</t>
    </rPh>
    <phoneticPr fontId="2"/>
  </si>
  <si>
    <t>下請</t>
    <rPh sb="0" eb="1">
      <t>シタ</t>
    </rPh>
    <rPh sb="1" eb="2">
      <t>ウ</t>
    </rPh>
    <phoneticPr fontId="2"/>
  </si>
  <si>
    <t>企業の優良工事表彰（優良工事施工団体表彰）</t>
  </si>
  <si>
    <t>企業体名：</t>
  </si>
  <si>
    <t>対象となる年度・機関等：</t>
  </si>
  <si>
    <t>特別共同企業体構成員の会社名</t>
    <rPh sb="0" eb="2">
      <t>トクベツ</t>
    </rPh>
    <rPh sb="2" eb="4">
      <t>キョウドウ</t>
    </rPh>
    <rPh sb="4" eb="7">
      <t>キギョウタイ</t>
    </rPh>
    <rPh sb="7" eb="9">
      <t>コウセイ</t>
    </rPh>
    <rPh sb="9" eb="10">
      <t>イン</t>
    </rPh>
    <rPh sb="11" eb="13">
      <t>カイシャ</t>
    </rPh>
    <rPh sb="13" eb="14">
      <t>メイ</t>
    </rPh>
    <phoneticPr fontId="2"/>
  </si>
  <si>
    <t>⑧</t>
  </si>
  <si>
    <t>⑨</t>
  </si>
  <si>
    <t>⑩</t>
  </si>
  <si>
    <t>優良工事表彰</t>
    <rPh sb="0" eb="2">
      <t>ユウリョウ</t>
    </rPh>
    <rPh sb="2" eb="4">
      <t>コウジ</t>
    </rPh>
    <rPh sb="4" eb="6">
      <t>ヒョウショウ</t>
    </rPh>
    <phoneticPr fontId="2"/>
  </si>
  <si>
    <t>表彰区分</t>
    <rPh sb="0" eb="2">
      <t>ヒョウショウ</t>
    </rPh>
    <rPh sb="2" eb="4">
      <t>クブン</t>
    </rPh>
    <phoneticPr fontId="2"/>
  </si>
  <si>
    <t>実績</t>
    <rPh sb="0" eb="2">
      <t>ジッセキ</t>
    </rPh>
    <phoneticPr fontId="2"/>
  </si>
  <si>
    <t>受賞企業</t>
    <rPh sb="0" eb="2">
      <t>ジュショウ</t>
    </rPh>
    <rPh sb="2" eb="4">
      <t>キギョウ</t>
    </rPh>
    <phoneticPr fontId="2"/>
  </si>
  <si>
    <t>企業名</t>
    <rPh sb="0" eb="3">
      <t>キギョウメイ</t>
    </rPh>
    <phoneticPr fontId="2"/>
  </si>
  <si>
    <t>第2ｸﾞﾙｰﾌﾟ</t>
  </si>
  <si>
    <t>○、○</t>
    <phoneticPr fontId="2"/>
  </si>
  <si>
    <t>消防団協力事業所の認定を証明する書類の写しを添付すること。この書類は「事業者名」、「認定日」そして「認定の有効期限」のいずれもが記載してあり、市町村長が発行したものであること。</t>
    <phoneticPr fontId="2"/>
  </si>
  <si>
    <t>○企業としてのハートフルしまねの参加実績</t>
    <rPh sb="16" eb="18">
      <t>サンカ</t>
    </rPh>
    <phoneticPr fontId="2"/>
  </si>
  <si>
    <t>企業体名：</t>
    <phoneticPr fontId="2"/>
  </si>
  <si>
    <t>はい</t>
    <phoneticPr fontId="12"/>
  </si>
  <si>
    <t>いいえ</t>
    <phoneticPr fontId="12"/>
  </si>
  <si>
    <r>
      <t>③</t>
    </r>
    <r>
      <rPr>
        <sz val="10"/>
        <rFont val="ＭＳ Ｐゴシック"/>
        <family val="3"/>
        <charset val="128"/>
      </rPr>
      <t>フレックスタイム制</t>
    </r>
    <phoneticPr fontId="12"/>
  </si>
  <si>
    <r>
      <t>④</t>
    </r>
    <r>
      <rPr>
        <sz val="10"/>
        <rFont val="ＭＳ Ｐゴシック"/>
        <family val="3"/>
        <charset val="128"/>
      </rPr>
      <t>始業・終業時刻の繰上げ・繰下げ
（１日の所定労働時間は変わらない）</t>
    </r>
    <phoneticPr fontId="12"/>
  </si>
  <si>
    <t>（上限期間　＝　　　　　　　　　　　以内）</t>
    <phoneticPr fontId="12"/>
  </si>
  <si>
    <t>①フレックスタイム制</t>
    <phoneticPr fontId="12"/>
  </si>
  <si>
    <t>①介護休業とは別に、利用開始から３年を超える期間で２回の利用を可能としている。</t>
    <rPh sb="1" eb="3">
      <t>カイゴ</t>
    </rPh>
    <rPh sb="3" eb="5">
      <t>キュウギョウ</t>
    </rPh>
    <rPh sb="7" eb="8">
      <t>ベツ</t>
    </rPh>
    <rPh sb="10" eb="12">
      <t>リヨウ</t>
    </rPh>
    <rPh sb="12" eb="14">
      <t>カイシ</t>
    </rPh>
    <rPh sb="17" eb="18">
      <t>ネン</t>
    </rPh>
    <rPh sb="19" eb="20">
      <t>コ</t>
    </rPh>
    <rPh sb="22" eb="24">
      <t>キカン</t>
    </rPh>
    <rPh sb="26" eb="27">
      <t>カイ</t>
    </rPh>
    <rPh sb="28" eb="30">
      <t>リヨウ</t>
    </rPh>
    <rPh sb="31" eb="33">
      <t>カノウ</t>
    </rPh>
    <phoneticPr fontId="12"/>
  </si>
  <si>
    <t>②介護休業とは別に、利用開始から３年の間で３回以上の利用を可能としている。</t>
    <rPh sb="1" eb="3">
      <t>カイゴ</t>
    </rPh>
    <rPh sb="3" eb="5">
      <t>キュウギョウ</t>
    </rPh>
    <rPh sb="7" eb="8">
      <t>ベツ</t>
    </rPh>
    <rPh sb="10" eb="12">
      <t>リヨウ</t>
    </rPh>
    <rPh sb="12" eb="14">
      <t>カイシ</t>
    </rPh>
    <rPh sb="17" eb="18">
      <t>ネン</t>
    </rPh>
    <rPh sb="19" eb="20">
      <t>アイダ</t>
    </rPh>
    <rPh sb="22" eb="23">
      <t>カイ</t>
    </rPh>
    <rPh sb="23" eb="25">
      <t>イジョウ</t>
    </rPh>
    <rPh sb="26" eb="28">
      <t>リヨウ</t>
    </rPh>
    <rPh sb="29" eb="31">
      <t>カノウ</t>
    </rPh>
    <phoneticPr fontId="12"/>
  </si>
  <si>
    <t>③介護休業とは別に、利用開始から３年を超える期間で３回以上の利用を可能としている。</t>
    <rPh sb="1" eb="3">
      <t>カイゴ</t>
    </rPh>
    <rPh sb="3" eb="5">
      <t>キュウギョウ</t>
    </rPh>
    <rPh sb="7" eb="8">
      <t>ベツ</t>
    </rPh>
    <rPh sb="10" eb="12">
      <t>リヨウ</t>
    </rPh>
    <rPh sb="12" eb="14">
      <t>カイシ</t>
    </rPh>
    <rPh sb="17" eb="18">
      <t>ネン</t>
    </rPh>
    <rPh sb="19" eb="20">
      <t>コ</t>
    </rPh>
    <rPh sb="22" eb="24">
      <t>キカン</t>
    </rPh>
    <rPh sb="26" eb="27">
      <t>カイ</t>
    </rPh>
    <rPh sb="27" eb="29">
      <t>イジョウ</t>
    </rPh>
    <rPh sb="30" eb="32">
      <t>リヨウ</t>
    </rPh>
    <rPh sb="33" eb="35">
      <t>カノウ</t>
    </rPh>
    <phoneticPr fontId="12"/>
  </si>
  <si>
    <t>④その他</t>
    <rPh sb="3" eb="4">
      <t>タ</t>
    </rPh>
    <phoneticPr fontId="12"/>
  </si>
  <si>
    <t>①短時間勤務制度</t>
    <phoneticPr fontId="12"/>
  </si>
  <si>
    <r>
      <t>⑤</t>
    </r>
    <r>
      <rPr>
        <sz val="10"/>
        <rFont val="ＭＳ Ｐゴシック"/>
        <family val="3"/>
        <charset val="128"/>
      </rPr>
      <t>所定外労働をさせない制度</t>
    </r>
    <phoneticPr fontId="12"/>
  </si>
  <si>
    <t>はい</t>
    <phoneticPr fontId="12"/>
  </si>
  <si>
    <t>いいえ</t>
    <phoneticPr fontId="12"/>
  </si>
  <si>
    <t>子供が生まれる際の父親の休暇制度がある。</t>
    <rPh sb="0" eb="2">
      <t>コドモ</t>
    </rPh>
    <rPh sb="3" eb="4">
      <t>ウ</t>
    </rPh>
    <rPh sb="7" eb="8">
      <t>サイ</t>
    </rPh>
    <rPh sb="9" eb="11">
      <t>チチオヤ</t>
    </rPh>
    <rPh sb="12" eb="14">
      <t>キュウカ</t>
    </rPh>
    <rPh sb="14" eb="16">
      <t>セイド</t>
    </rPh>
    <phoneticPr fontId="12"/>
  </si>
  <si>
    <t>前々年（度）に残った年次有給休暇の積立制度を設けている。</t>
    <rPh sb="0" eb="2">
      <t>ゼンゼン</t>
    </rPh>
    <rPh sb="2" eb="3">
      <t>トシ</t>
    </rPh>
    <rPh sb="4" eb="5">
      <t>タビ</t>
    </rPh>
    <rPh sb="7" eb="8">
      <t>ノコ</t>
    </rPh>
    <rPh sb="10" eb="12">
      <t>ネンジ</t>
    </rPh>
    <rPh sb="12" eb="14">
      <t>ユウキュウ</t>
    </rPh>
    <rPh sb="14" eb="16">
      <t>キュウカ</t>
    </rPh>
    <rPh sb="17" eb="19">
      <t>ツミタテ</t>
    </rPh>
    <rPh sb="19" eb="21">
      <t>セイド</t>
    </rPh>
    <rPh sb="22" eb="23">
      <t>モウ</t>
    </rPh>
    <phoneticPr fontId="12"/>
  </si>
  <si>
    <t>妊娠、出産、育児、介護を理由に退職した従業員を対象とした再雇用制度がある。</t>
    <rPh sb="0" eb="2">
      <t>ニンシン</t>
    </rPh>
    <rPh sb="3" eb="5">
      <t>シュッサン</t>
    </rPh>
    <rPh sb="6" eb="8">
      <t>イクジ</t>
    </rPh>
    <rPh sb="9" eb="11">
      <t>カイゴ</t>
    </rPh>
    <rPh sb="12" eb="14">
      <t>リユウ</t>
    </rPh>
    <rPh sb="15" eb="17">
      <t>タイショク</t>
    </rPh>
    <rPh sb="19" eb="22">
      <t>ジュウギョウイン</t>
    </rPh>
    <rPh sb="23" eb="25">
      <t>タイショウ</t>
    </rPh>
    <rPh sb="28" eb="31">
      <t>サイコヨウ</t>
    </rPh>
    <rPh sb="31" eb="33">
      <t>セイド</t>
    </rPh>
    <phoneticPr fontId="12"/>
  </si>
  <si>
    <t>⑦独自の有給休暇制度
　（休暇名：　　　　　　　　　　）</t>
    <rPh sb="1" eb="3">
      <t>ドクジ</t>
    </rPh>
    <rPh sb="4" eb="6">
      <t>ユウキュウ</t>
    </rPh>
    <rPh sb="6" eb="8">
      <t>キュウカ</t>
    </rPh>
    <rPh sb="8" eb="10">
      <t>セイド</t>
    </rPh>
    <rPh sb="13" eb="15">
      <t>キュウカ</t>
    </rPh>
    <rPh sb="15" eb="16">
      <t>メイ</t>
    </rPh>
    <phoneticPr fontId="12"/>
  </si>
  <si>
    <t>②「育児時間」：出産後１歳未満の子どもを育てる女性から請求があった場合、1日2回それぞれ30分以上、育児のための時間を与えなければなりません。（労働基準法第67条）</t>
    <phoneticPr fontId="12"/>
  </si>
  <si>
    <r>
      <t>法定項目（Ｑ1～Ｑ</t>
    </r>
    <r>
      <rPr>
        <b/>
        <sz val="12"/>
        <color theme="1"/>
        <rFont val="ＭＳ Ｐゴシック"/>
        <family val="3"/>
        <charset val="128"/>
      </rPr>
      <t>9</t>
    </r>
    <r>
      <rPr>
        <b/>
        <sz val="12"/>
        <rFont val="ＭＳ Ｐゴシック"/>
        <family val="3"/>
        <charset val="128"/>
      </rPr>
      <t>）　　判　定</t>
    </r>
    <rPh sb="0" eb="2">
      <t>ホウテイ</t>
    </rPh>
    <rPh sb="2" eb="4">
      <t>コウモク</t>
    </rPh>
    <rPh sb="13" eb="14">
      <t>ハン</t>
    </rPh>
    <rPh sb="15" eb="16">
      <t>テイ</t>
    </rPh>
    <phoneticPr fontId="12"/>
  </si>
  <si>
    <t>★</t>
    <phoneticPr fontId="12"/>
  </si>
  <si>
    <t>年度</t>
    <rPh sb="0" eb="2">
      <t>ネンド</t>
    </rPh>
    <phoneticPr fontId="2"/>
  </si>
  <si>
    <t>年度</t>
    <phoneticPr fontId="2"/>
  </si>
  <si>
    <t>こっころカンパニーの認定で提出する場合は、①への入力は不要。</t>
    <rPh sb="10" eb="12">
      <t>ニンテイ</t>
    </rPh>
    <rPh sb="13" eb="15">
      <t>テイシュツ</t>
    </rPh>
    <rPh sb="17" eb="19">
      <t>バアイ</t>
    </rPh>
    <rPh sb="24" eb="26">
      <t>ニュウリョク</t>
    </rPh>
    <rPh sb="27" eb="29">
      <t>フヨウ</t>
    </rPh>
    <phoneticPr fontId="2"/>
  </si>
  <si>
    <t xml:space="preserve">・ </t>
    <phoneticPr fontId="2"/>
  </si>
  <si>
    <t>技術提案が「有」の場合、その提案が採用されなかった場合の標準案での施工の意志の記載がない又は「無」と記載すると、標準点を０点とする。</t>
    <rPh sb="6" eb="7">
      <t>ア</t>
    </rPh>
    <phoneticPr fontId="2"/>
  </si>
  <si>
    <t xml:space="preserve">・ </t>
  </si>
  <si>
    <t>技術提案がない場合は、技術評価点の減点対象とする。</t>
    <phoneticPr fontId="2"/>
  </si>
  <si>
    <t xml:space="preserve">・ </t>
    <phoneticPr fontId="2"/>
  </si>
  <si>
    <t xml:space="preserve">・ </t>
    <phoneticPr fontId="2"/>
  </si>
  <si>
    <t>技術提案がない場合は、技術評価点の減点対象とする。</t>
    <phoneticPr fontId="2"/>
  </si>
  <si>
    <t>技術提案がない場合は、技術評価点の減点対象とする。</t>
    <phoneticPr fontId="2"/>
  </si>
  <si>
    <t>工事名／工事種別／建設工事の種類</t>
    <rPh sb="0" eb="2">
      <t>コウジ</t>
    </rPh>
    <rPh sb="2" eb="3">
      <t>メイ</t>
    </rPh>
    <phoneticPr fontId="2"/>
  </si>
  <si>
    <t>施工経験として提出する工事の「工事種別」および「建設工事の種類」が確認できる資料</t>
    <rPh sb="0" eb="2">
      <t>セコウ</t>
    </rPh>
    <rPh sb="2" eb="4">
      <t>ケイケン</t>
    </rPh>
    <rPh sb="7" eb="9">
      <t>テイシュツ</t>
    </rPh>
    <rPh sb="11" eb="13">
      <t>コウジ</t>
    </rPh>
    <rPh sb="15" eb="17">
      <t>コウジ</t>
    </rPh>
    <rPh sb="17" eb="19">
      <t>シュベツ</t>
    </rPh>
    <rPh sb="24" eb="26">
      <t>ケンセツ</t>
    </rPh>
    <rPh sb="26" eb="28">
      <t>コウジ</t>
    </rPh>
    <rPh sb="29" eb="31">
      <t>シュルイ</t>
    </rPh>
    <rPh sb="33" eb="35">
      <t>カクニン</t>
    </rPh>
    <rPh sb="38" eb="40">
      <t>シリョウ</t>
    </rPh>
    <phoneticPr fontId="2"/>
  </si>
  <si>
    <t>工事種別</t>
    <rPh sb="0" eb="4">
      <t>コウジシュベツ</t>
    </rPh>
    <phoneticPr fontId="2"/>
  </si>
  <si>
    <t>建設工事の種類</t>
    <rPh sb="0" eb="4">
      <t>ケンセツコウジ</t>
    </rPh>
    <rPh sb="5" eb="7">
      <t>シュルイ</t>
    </rPh>
    <phoneticPr fontId="2"/>
  </si>
  <si>
    <t>延床面積</t>
    <rPh sb="0" eb="4">
      <t>ノベユカメンセキ</t>
    </rPh>
    <phoneticPr fontId="2"/>
  </si>
  <si>
    <t>工事種別／建設工事の種類</t>
    <rPh sb="0" eb="2">
      <t>コウジ</t>
    </rPh>
    <rPh sb="2" eb="4">
      <t>シュベツ</t>
    </rPh>
    <rPh sb="5" eb="7">
      <t>ケンセツ</t>
    </rPh>
    <rPh sb="7" eb="9">
      <t>コウジ</t>
    </rPh>
    <rPh sb="10" eb="12">
      <t>シュルイ</t>
    </rPh>
    <phoneticPr fontId="2"/>
  </si>
  <si>
    <t>工事名／工事種別／工事の種類</t>
    <rPh sb="0" eb="2">
      <t>コウジ</t>
    </rPh>
    <rPh sb="2" eb="3">
      <t>メイ</t>
    </rPh>
    <rPh sb="4" eb="8">
      <t>コウジシュベツ</t>
    </rPh>
    <rPh sb="9" eb="11">
      <t>コウジ</t>
    </rPh>
    <rPh sb="12" eb="14">
      <t>シュルイ</t>
    </rPh>
    <phoneticPr fontId="2"/>
  </si>
  <si>
    <t>※竣工年度ではありません</t>
    <phoneticPr fontId="2"/>
  </si>
  <si>
    <r>
      <t>・各様式に記載された内容をこのシートの集計専用表で</t>
    </r>
    <r>
      <rPr>
        <sz val="12"/>
        <rFont val="ＭＳ Ｐゴシック"/>
        <family val="3"/>
        <charset val="128"/>
        <scheme val="minor"/>
      </rPr>
      <t xml:space="preserve">数式によりリンクさせています。
</t>
    </r>
    <phoneticPr fontId="2"/>
  </si>
  <si>
    <t xml:space="preserve">・集計専用表で集計した内容をコピー専用表で再集計していますので、企業震災内容の行数は１８行から８行に減っています。
</t>
    <rPh sb="1" eb="3">
      <t>シュウケイ</t>
    </rPh>
    <rPh sb="3" eb="5">
      <t>センヨウ</t>
    </rPh>
    <rPh sb="5" eb="6">
      <t>ヒョウ</t>
    </rPh>
    <rPh sb="7" eb="9">
      <t>シュウケイ</t>
    </rPh>
    <rPh sb="11" eb="13">
      <t>ナイヨウ</t>
    </rPh>
    <rPh sb="17" eb="19">
      <t>センヨウ</t>
    </rPh>
    <rPh sb="19" eb="20">
      <t>ヒョウ</t>
    </rPh>
    <rPh sb="21" eb="24">
      <t>サイシュウケイ</t>
    </rPh>
    <rPh sb="32" eb="34">
      <t>キギョウ</t>
    </rPh>
    <rPh sb="34" eb="36">
      <t>シンサイ</t>
    </rPh>
    <rPh sb="36" eb="38">
      <t>ナイヨウ</t>
    </rPh>
    <rPh sb="39" eb="41">
      <t>ギョウスウ</t>
    </rPh>
    <rPh sb="44" eb="45">
      <t>ギョウ</t>
    </rPh>
    <rPh sb="48" eb="49">
      <t>ギョウ</t>
    </rPh>
    <rPh sb="50" eb="51">
      <t>ヘ</t>
    </rPh>
    <phoneticPr fontId="2"/>
  </si>
  <si>
    <t>（会社記載欄：上表で『有』と選択した場合のみ必須）</t>
    <rPh sb="7" eb="9">
      <t>ジョウヒョウ</t>
    </rPh>
    <rPh sb="11" eb="12">
      <t>ア</t>
    </rPh>
    <rPh sb="14" eb="16">
      <t>センタク</t>
    </rPh>
    <rPh sb="18" eb="20">
      <t>バアイ</t>
    </rPh>
    <phoneticPr fontId="2"/>
  </si>
  <si>
    <t>　　　　　　　　　　　　資料①～⑨で確認できる内容</t>
    <rPh sb="12" eb="14">
      <t>シリョウ</t>
    </rPh>
    <rPh sb="18" eb="20">
      <t>カクニン</t>
    </rPh>
    <rPh sb="23" eb="25">
      <t>ナイヨウ</t>
    </rPh>
    <phoneticPr fontId="2"/>
  </si>
  <si>
    <t>こっころカンパニーについては、「こっころカンパニー認定書」の写しを添付すること。</t>
    <rPh sb="30" eb="31">
      <t>ウツ</t>
    </rPh>
    <phoneticPr fontId="2"/>
  </si>
  <si>
    <t>Q1</t>
    <phoneticPr fontId="2"/>
  </si>
  <si>
    <t>Q2</t>
    <phoneticPr fontId="2"/>
  </si>
  <si>
    <t>Q5</t>
    <phoneticPr fontId="2"/>
  </si>
  <si>
    <t>Q4で定めているとした制度について、当てはまるものにチェックをしてください。（定めている制度のうち、一つでも当てはまる制度があればチェックをしてください。）</t>
    <rPh sb="3" eb="4">
      <t>サダ</t>
    </rPh>
    <rPh sb="11" eb="13">
      <t>セイド</t>
    </rPh>
    <rPh sb="18" eb="19">
      <t>ア</t>
    </rPh>
    <rPh sb="39" eb="40">
      <t>サダ</t>
    </rPh>
    <rPh sb="44" eb="46">
      <t>セイド</t>
    </rPh>
    <rPh sb="50" eb="51">
      <t>ヒト</t>
    </rPh>
    <rPh sb="54" eb="55">
      <t>ア</t>
    </rPh>
    <rPh sb="59" eb="61">
      <t>セイド</t>
    </rPh>
    <phoneticPr fontId="12"/>
  </si>
  <si>
    <t>Q7</t>
    <phoneticPr fontId="2"/>
  </si>
  <si>
    <t>Q8</t>
    <phoneticPr fontId="2"/>
  </si>
  <si>
    <t>ＯＫ！</t>
    <phoneticPr fontId="2"/>
  </si>
  <si>
    <t>Q2</t>
    <phoneticPr fontId="2"/>
  </si>
  <si>
    <t>Q5</t>
    <phoneticPr fontId="2"/>
  </si>
  <si>
    <t>Q7</t>
    <phoneticPr fontId="2"/>
  </si>
  <si>
    <t>Q8</t>
    <phoneticPr fontId="2"/>
  </si>
  <si>
    <t>法定内　判　定</t>
    <rPh sb="0" eb="2">
      <t>ホウテイ</t>
    </rPh>
    <rPh sb="2" eb="3">
      <t>ナイ</t>
    </rPh>
    <rPh sb="4" eb="5">
      <t>ハン</t>
    </rPh>
    <rPh sb="6" eb="7">
      <t>テイ</t>
    </rPh>
    <phoneticPr fontId="12"/>
  </si>
  <si>
    <t>ＯＫ！</t>
    <phoneticPr fontId="2"/>
  </si>
  <si>
    <t>Q1</t>
    <phoneticPr fontId="2"/>
  </si>
  <si>
    <t>Q2</t>
    <phoneticPr fontId="2"/>
  </si>
  <si>
    <t>Q7</t>
    <phoneticPr fontId="2"/>
  </si>
  <si>
    <t>Q8</t>
    <phoneticPr fontId="2"/>
  </si>
  <si>
    <t>①　◯◯◯◯◯
（現場特性・概要）（時期、期間）（位置、範囲）（内容《誰が･何を･どうする》、数量、材料、機械等）（目的、効果、優位性）（効果の技術的根拠）（その他）</t>
    <phoneticPr fontId="2"/>
  </si>
  <si>
    <t>①　◯◯◯◯◯
（現場特性・概要）（時期、期間）（位置、範囲）（内容《誰が･何を･どうする》、数量、材料、機械等）（目的、効果、優位性）（効果の技術的根拠）（その他）</t>
    <phoneticPr fontId="2"/>
  </si>
  <si>
    <t>②　◯◯◯◯◯
（現場特性・概要）（時期、期間）（位置、範囲）（内容《誰が･何を･どうする》、数量、材料、機械等）（目的、効果、優位性）（効果の技術的根拠）（その他）</t>
    <phoneticPr fontId="2"/>
  </si>
  <si>
    <t>②　◯◯◯◯◯
（現場特性・概要）（時期、期間）（位置、範囲）（内容《誰が･何を･どうする》、数量、材料、機械等）（目的、効果、優位性）（効果の技術的根拠）（その他）</t>
    <phoneticPr fontId="2"/>
  </si>
  <si>
    <t>①　◯◯◯◯◯
（現場特性・概要）（時期、期間）（位置、範囲）（内容《誰が･何を･どうする》、数量、材料、機械等）（目的、効果、優位性）（効果の技術的根拠）（その他）</t>
    <phoneticPr fontId="2"/>
  </si>
  <si>
    <t>②　◯◯◯◯◯
（現場特性・概要）（時期、期間）（位置、範囲）（内容《誰が･何を･どうする》、数量、材料、機械等）（目的、効果、優位性）（効果の技術的根拠）（その他）</t>
    <phoneticPr fontId="2"/>
  </si>
  <si>
    <t>①　◯◯◯◯◯
（現場特性・概要）（時期、期間）（位置、範囲）（内容《誰が･何を･どうする》、数量、材料、機械等）（目的、効果、優位性）（効果の技術的根拠）（その他）</t>
    <phoneticPr fontId="2"/>
  </si>
  <si>
    <r>
      <t>記載する内容は説明の要点（</t>
    </r>
    <r>
      <rPr>
        <u/>
        <sz val="11"/>
        <color theme="1"/>
        <rFont val="ＭＳ Ｐ明朝"/>
        <family val="1"/>
        <charset val="128"/>
      </rPr>
      <t>目的、具体的な手法＜施工数量、施工位置、施工範囲、施工期間、使用材料、使用機械等＞、効果、技術的な根拠、標準案に対する優位性等</t>
    </r>
    <r>
      <rPr>
        <sz val="11"/>
        <color theme="1"/>
        <rFont val="ＭＳ Ｐ明朝"/>
        <family val="1"/>
        <charset val="128"/>
      </rPr>
      <t>）が分かり易いようにまとめることとし、設定項目毎の提案は２個までとする。</t>
    </r>
    <rPh sb="95" eb="97">
      <t>セッテイ</t>
    </rPh>
    <rPh sb="97" eb="99">
      <t>コウモク</t>
    </rPh>
    <rPh sb="99" eb="100">
      <t>ゴト</t>
    </rPh>
    <phoneticPr fontId="2"/>
  </si>
  <si>
    <t>←</t>
    <phoneticPr fontId="2"/>
  </si>
  <si>
    <t>←</t>
    <phoneticPr fontId="2"/>
  </si>
  <si>
    <t>←</t>
    <phoneticPr fontId="2"/>
  </si>
  <si>
    <t>○○県土整備事務所など発注機関名を記入（略名可）</t>
    <phoneticPr fontId="2"/>
  </si>
  <si>
    <t>令和</t>
    <rPh sb="0" eb="2">
      <t>レイワ</t>
    </rPh>
    <phoneticPr fontId="2"/>
  </si>
  <si>
    <t>施工実績（上表記載内容）全てが確認できるよう下表を参考に資料①～⑨を組み合せて提出すること。</t>
    <rPh sb="5" eb="7">
      <t>ジョウヒョウ</t>
    </rPh>
    <rPh sb="7" eb="9">
      <t>キサイ</t>
    </rPh>
    <rPh sb="9" eb="11">
      <t>ナイヨウ</t>
    </rPh>
    <rPh sb="12" eb="13">
      <t>スベ</t>
    </rPh>
    <rPh sb="22" eb="24">
      <t>カヒョウ</t>
    </rPh>
    <rPh sb="25" eb="27">
      <t>サンコウ</t>
    </rPh>
    <rPh sb="34" eb="35">
      <t>ク</t>
    </rPh>
    <rPh sb="36" eb="37">
      <t>アワ</t>
    </rPh>
    <phoneticPr fontId="2"/>
  </si>
  <si>
    <t>○○県土整備事務所など発注機関名を記入（略名可）</t>
    <phoneticPr fontId="2"/>
  </si>
  <si>
    <t>○○県土整備事務所など発注機関名を記入（略名可）</t>
    <phoneticPr fontId="2"/>
  </si>
  <si>
    <t>令和　　年　　月　　日</t>
    <rPh sb="0" eb="2">
      <t>レイワ</t>
    </rPh>
    <rPh sb="4" eb="5">
      <t>トシ</t>
    </rPh>
    <phoneticPr fontId="2"/>
  </si>
  <si>
    <t>　令和　　年　　月　　日付けで入札公告のありました下記工事について下記のとおり質問します。</t>
    <rPh sb="1" eb="3">
      <t>レイワ</t>
    </rPh>
    <rPh sb="5" eb="6">
      <t>トシ</t>
    </rPh>
    <phoneticPr fontId="2"/>
  </si>
  <si>
    <t xml:space="preserve">  令和　　年　　月　　日付けでありました質問について下記のとおり回答します。</t>
    <rPh sb="2" eb="4">
      <t>レイワ</t>
    </rPh>
    <rPh sb="6" eb="7">
      <t>ネン</t>
    </rPh>
    <phoneticPr fontId="2"/>
  </si>
  <si>
    <t>令和○年○月○日</t>
    <phoneticPr fontId="2"/>
  </si>
  <si>
    <t>　令和　　年　　月　　日付けで通知のありました技術提案採否通知書において下記事項について不採用理由の詳細な説明を求めます。</t>
    <phoneticPr fontId="2"/>
  </si>
  <si>
    <t>　令和　　年　　月　　日付けで通知のありました技術提案不採用理由説明要求書について下記のとおり回答します。</t>
    <phoneticPr fontId="2"/>
  </si>
  <si>
    <t>　令和　　年　　月　　日付けで公表のありました入札結果調書において下記事項について評価内容の詳細な説明を求めます。</t>
    <rPh sb="1" eb="3">
      <t>レイワ</t>
    </rPh>
    <rPh sb="5" eb="6">
      <t>トシ</t>
    </rPh>
    <phoneticPr fontId="2"/>
  </si>
  <si>
    <t>　令和　　年　　月　　日付けで通知のありました評価内容説明要求書について下記のとおり回答します。</t>
    <rPh sb="1" eb="3">
      <t>レイワ</t>
    </rPh>
    <rPh sb="5" eb="6">
      <t>トシ</t>
    </rPh>
    <phoneticPr fontId="2"/>
  </si>
  <si>
    <t>　令和　　年　　月　　日付けで提出された技術提案に対して下記のとおり改善を要請します。</t>
    <rPh sb="1" eb="3">
      <t>レイワ</t>
    </rPh>
    <rPh sb="5" eb="6">
      <t>トシ</t>
    </rPh>
    <phoneticPr fontId="2"/>
  </si>
  <si>
    <t>　令和　　年　　月　　日付けで要請されました技術提案の改善に対して下記のとおり改善を提案します。</t>
    <phoneticPr fontId="2"/>
  </si>
  <si>
    <t>延床面積／構造種別</t>
    <rPh sb="0" eb="4">
      <t>ノベユカメンセキ</t>
    </rPh>
    <rPh sb="5" eb="7">
      <t>コウゾウ</t>
    </rPh>
    <rPh sb="7" eb="9">
      <t>シュベツ</t>
    </rPh>
    <phoneticPr fontId="2"/>
  </si>
  <si>
    <r>
      <t>　コリンズの「工事カルテ」又は「登録内容確認書」の写し。（いずれも竣工登録に限る。）
　ただし、</t>
    </r>
    <r>
      <rPr>
        <sz val="11"/>
        <rFont val="ＭＳ Ｐ明朝"/>
        <family val="1"/>
        <charset val="128"/>
      </rPr>
      <t>コリンズの工事カルテのみでは工事概要が確認できない場合は、最終図面、最終仕様書など工事概要が確認できる資料（資料⑥）を追加添付すること。</t>
    </r>
    <rPh sb="13" eb="14">
      <t>マタ</t>
    </rPh>
    <rPh sb="25" eb="26">
      <t>ウツ</t>
    </rPh>
    <rPh sb="53" eb="55">
      <t>コウジ</t>
    </rPh>
    <rPh sb="62" eb="64">
      <t>コウジ</t>
    </rPh>
    <rPh sb="64" eb="66">
      <t>ガイヨウ</t>
    </rPh>
    <rPh sb="67" eb="69">
      <t>カクニン</t>
    </rPh>
    <rPh sb="73" eb="75">
      <t>バアイ</t>
    </rPh>
    <phoneticPr fontId="2"/>
  </si>
  <si>
    <r>
      <t>コリンズの竣工登録</t>
    </r>
    <r>
      <rPr>
        <sz val="11"/>
        <rFont val="ＭＳ Ｐ明朝"/>
        <family val="1"/>
        <charset val="128"/>
      </rPr>
      <t>あり</t>
    </r>
    <phoneticPr fontId="2"/>
  </si>
  <si>
    <r>
      <t>コリンズの竣工登録</t>
    </r>
    <r>
      <rPr>
        <sz val="11"/>
        <rFont val="ＭＳ Ｐ明朝"/>
        <family val="1"/>
        <charset val="128"/>
      </rPr>
      <t>なし</t>
    </r>
    <phoneticPr fontId="2"/>
  </si>
  <si>
    <t>　コリンズの「工事カルテ」又は「登録内容確認書」の写し。(いずれも竣工登録に限る。)。
　ただし、コリンズの工事カルテのみでは工事概要が確認できない場合は、最終図面、最終仕様書など工事概要が確認できる資料（資料⑥）を追加添付すること。</t>
    <rPh sb="13" eb="14">
      <t>マタ</t>
    </rPh>
    <rPh sb="25" eb="26">
      <t>ウツ</t>
    </rPh>
    <rPh sb="38" eb="39">
      <t>カギ</t>
    </rPh>
    <rPh sb="63" eb="65">
      <t>コウジ</t>
    </rPh>
    <rPh sb="65" eb="67">
      <t>ガイヨウ</t>
    </rPh>
    <phoneticPr fontId="2"/>
  </si>
  <si>
    <t>①</t>
    <phoneticPr fontId="2"/>
  </si>
  <si>
    <t>②</t>
    <phoneticPr fontId="2"/>
  </si>
  <si>
    <t>③</t>
    <phoneticPr fontId="2"/>
  </si>
  <si>
    <t>④</t>
    <phoneticPr fontId="2"/>
  </si>
  <si>
    <t>⑤</t>
    <phoneticPr fontId="2"/>
  </si>
  <si>
    <t>⑥</t>
    <phoneticPr fontId="2"/>
  </si>
  <si>
    <t>⑦</t>
    <phoneticPr fontId="2"/>
  </si>
  <si>
    <t>⑧</t>
    <phoneticPr fontId="2"/>
  </si>
  <si>
    <t>⑨</t>
    <phoneticPr fontId="2"/>
  </si>
  <si>
    <t>○</t>
    <phoneticPr fontId="2"/>
  </si>
  <si>
    <t>○</t>
    <phoneticPr fontId="2"/>
  </si>
  <si>
    <t>工事種別、建設工事の種類</t>
    <rPh sb="0" eb="2">
      <t>コウジ</t>
    </rPh>
    <rPh sb="2" eb="4">
      <t>シュベツ</t>
    </rPh>
    <rPh sb="5" eb="7">
      <t>ケンセツ</t>
    </rPh>
    <rPh sb="7" eb="9">
      <t>コウジ</t>
    </rPh>
    <rPh sb="10" eb="12">
      <t>シュルイ</t>
    </rPh>
    <phoneticPr fontId="2"/>
  </si>
  <si>
    <t>○
or
△</t>
    <phoneticPr fontId="2"/>
  </si>
  <si>
    <t>○
or
△</t>
    <phoneticPr fontId="2"/>
  </si>
  <si>
    <t>契約上の工期</t>
    <rPh sb="0" eb="2">
      <t>ケイヤク</t>
    </rPh>
    <rPh sb="2" eb="3">
      <t>ジョウ</t>
    </rPh>
    <rPh sb="4" eb="6">
      <t>コウキ</t>
    </rPh>
    <phoneticPr fontId="2"/>
  </si>
  <si>
    <t>JV工事のみ対象</t>
    <phoneticPr fontId="2"/>
  </si>
  <si>
    <t>島根県発注工事のみ</t>
    <phoneticPr fontId="2"/>
  </si>
  <si>
    <t>　島根県内の公共事業において、平成28年度から令和2年度に、島根県及び中国地方整備局発注工事で受けた建築一式工事の優良工事表彰（優良工事施工団体表彰）</t>
    <rPh sb="8" eb="10">
      <t>ジギョウ</t>
    </rPh>
    <rPh sb="23" eb="25">
      <t>レイワ</t>
    </rPh>
    <rPh sb="26" eb="28">
      <t>ネンド</t>
    </rPh>
    <rPh sb="50" eb="52">
      <t>ケンチク</t>
    </rPh>
    <rPh sb="52" eb="54">
      <t>イッシキ</t>
    </rPh>
    <rPh sb="54" eb="56">
      <t>コウジ</t>
    </rPh>
    <phoneticPr fontId="2"/>
  </si>
  <si>
    <t>（3）</t>
    <phoneticPr fontId="2"/>
  </si>
  <si>
    <t>（4）</t>
    <phoneticPr fontId="2"/>
  </si>
  <si>
    <t>（5）</t>
    <phoneticPr fontId="2"/>
  </si>
  <si>
    <t>（3）</t>
    <phoneticPr fontId="2"/>
  </si>
  <si>
    <t>（3）</t>
    <phoneticPr fontId="2"/>
  </si>
  <si>
    <t>（4）</t>
    <phoneticPr fontId="2"/>
  </si>
  <si>
    <t>契約上の工期</t>
    <rPh sb="0" eb="3">
      <t>ケイヤクジョウ</t>
    </rPh>
    <rPh sb="4" eb="6">
      <t>コウキ</t>
    </rPh>
    <phoneticPr fontId="2"/>
  </si>
  <si>
    <t>工事種別</t>
    <phoneticPr fontId="2"/>
  </si>
  <si>
    <t>対象期間・対象機関</t>
    <phoneticPr fontId="2"/>
  </si>
  <si>
    <t>同種工事の定義</t>
    <phoneticPr fontId="2"/>
  </si>
  <si>
    <t>対象工事</t>
    <rPh sb="0" eb="4">
      <t>タイショウコウジ</t>
    </rPh>
    <phoneticPr fontId="2"/>
  </si>
  <si>
    <t>対象年度
対象機関</t>
    <rPh sb="5" eb="7">
      <t>タイショウ</t>
    </rPh>
    <phoneticPr fontId="2"/>
  </si>
  <si>
    <t>対象期間・対象機関</t>
    <phoneticPr fontId="2"/>
  </si>
  <si>
    <t>同種工事の定義</t>
    <phoneticPr fontId="2"/>
  </si>
  <si>
    <t>対象期間・対象機関</t>
    <phoneticPr fontId="2"/>
  </si>
  <si>
    <t>同種工事の定義</t>
    <phoneticPr fontId="2"/>
  </si>
  <si>
    <t>家畜伝染病防疫協定</t>
    <phoneticPr fontId="12"/>
  </si>
  <si>
    <t>監理技術者補佐</t>
    <rPh sb="0" eb="7">
      <t>カンリギジュツシャホサ</t>
    </rPh>
    <phoneticPr fontId="2"/>
  </si>
  <si>
    <t>令和　　　年　　　月　　　日</t>
    <rPh sb="0" eb="2">
      <t>レイワ</t>
    </rPh>
    <rPh sb="5" eb="6">
      <t>ネン</t>
    </rPh>
    <rPh sb="9" eb="10">
      <t>ツキ</t>
    </rPh>
    <rPh sb="13" eb="14">
      <t>ヒ</t>
    </rPh>
    <phoneticPr fontId="2"/>
  </si>
  <si>
    <t>住所　　</t>
    <phoneticPr fontId="2"/>
  </si>
  <si>
    <t>CCUSの活用</t>
    <rPh sb="5" eb="7">
      <t>カツヨウ</t>
    </rPh>
    <phoneticPr fontId="2"/>
  </si>
  <si>
    <t>着色セルの凡例</t>
  </si>
  <si>
    <t>（企業）</t>
  </si>
  <si>
    <t>：「企業入力シート」、一覧表（別紙）で入力（数式リンク有）</t>
  </si>
  <si>
    <t>建設キャリアアップシステム（CCUS）の活用</t>
    <rPh sb="0" eb="2">
      <t>ケンセツ</t>
    </rPh>
    <rPh sb="20" eb="22">
      <t>カツヨウ</t>
    </rPh>
    <phoneticPr fontId="2"/>
  </si>
  <si>
    <t>：セルに直接入力もしくはリストから選択が必要な箇所</t>
  </si>
  <si>
    <t>会社（企業体）名：</t>
  </si>
  <si>
    <t>：「発注者入力シート」で入力（数式リンク有）</t>
  </si>
  <si>
    <t>対象：</t>
  </si>
  <si>
    <t>当該工事における建設キャリアアップシステム（CCUS）の活用することの確約</t>
    <rPh sb="0" eb="2">
      <t>トウガイ</t>
    </rPh>
    <rPh sb="2" eb="4">
      <t>コウジ</t>
    </rPh>
    <rPh sb="8" eb="10">
      <t>ケンセツ</t>
    </rPh>
    <rPh sb="28" eb="30">
      <t>カツヨウ</t>
    </rPh>
    <rPh sb="35" eb="37">
      <t>カクヤク</t>
    </rPh>
    <phoneticPr fontId="2"/>
  </si>
  <si>
    <t>：セルに直接入力が必要な箇所</t>
  </si>
  <si>
    <t>※活用とは、建設現場にカードリーダーを設置するなどして、技能労働者の就業履歴を蓄積することをいう</t>
    <rPh sb="1" eb="3">
      <t>カツヨウ</t>
    </rPh>
    <rPh sb="6" eb="8">
      <t>ケンセツ</t>
    </rPh>
    <rPh sb="8" eb="10">
      <t>ゲンバ</t>
    </rPh>
    <rPh sb="19" eb="21">
      <t>セッチ</t>
    </rPh>
    <rPh sb="28" eb="30">
      <t>ギノウ</t>
    </rPh>
    <rPh sb="30" eb="33">
      <t>ロウドウシャ</t>
    </rPh>
    <rPh sb="34" eb="36">
      <t>シュウギョウ</t>
    </rPh>
    <rPh sb="36" eb="38">
      <t>リレキ</t>
    </rPh>
    <rPh sb="39" eb="41">
      <t>チクセキ</t>
    </rPh>
    <phoneticPr fontId="2"/>
  </si>
  <si>
    <t>確約の有無</t>
    <rPh sb="0" eb="2">
      <t>カクヤク</t>
    </rPh>
    <phoneticPr fontId="2"/>
  </si>
  <si>
    <t>※記入がない場合は「無」と判断する。</t>
    <rPh sb="1" eb="3">
      <t>キニュウ</t>
    </rPh>
    <rPh sb="6" eb="8">
      <t>バアイ</t>
    </rPh>
    <rPh sb="10" eb="11">
      <t>ム</t>
    </rPh>
    <rPh sb="13" eb="15">
      <t>ハンダン</t>
    </rPh>
    <phoneticPr fontId="2"/>
  </si>
  <si>
    <t>【印刷について】</t>
  </si>
  <si>
    <t>このシートは「ページ設定」で「白黒印刷」と「印刷範囲」が設定されています。</t>
  </si>
  <si>
    <t>様式内の吹出しコメントは印刷されません。</t>
  </si>
  <si>
    <t>建設キャリアアップシステム活用確約書</t>
  </si>
  <si>
    <t>住　　　　　　所</t>
    <rPh sb="0" eb="1">
      <t>ジュウ</t>
    </rPh>
    <rPh sb="7" eb="8">
      <t>ショ</t>
    </rPh>
    <phoneticPr fontId="2"/>
  </si>
  <si>
    <t>代　表　者　名</t>
    <rPh sb="0" eb="1">
      <t>ダイ</t>
    </rPh>
    <rPh sb="2" eb="3">
      <t>オモテ</t>
    </rPh>
    <rPh sb="4" eb="5">
      <t>モノ</t>
    </rPh>
    <rPh sb="6" eb="7">
      <t>メイ</t>
    </rPh>
    <phoneticPr fontId="2"/>
  </si>
  <si>
    <t>記</t>
    <rPh sb="0" eb="1">
      <t>キ</t>
    </rPh>
    <phoneticPr fontId="2"/>
  </si>
  <si>
    <t>１　工事名</t>
    <rPh sb="2" eb="5">
      <t>コウジメイ</t>
    </rPh>
    <phoneticPr fontId="2"/>
  </si>
  <si>
    <t>２　確約内容</t>
    <phoneticPr fontId="2"/>
  </si>
  <si>
    <t>審査用ファイルコピー先の列数と合わせるための欄</t>
    <rPh sb="0" eb="3">
      <t>シンサヨウ</t>
    </rPh>
    <rPh sb="10" eb="11">
      <t>サキ</t>
    </rPh>
    <rPh sb="12" eb="13">
      <t>レツ</t>
    </rPh>
    <rPh sb="13" eb="14">
      <t>スウ</t>
    </rPh>
    <rPh sb="15" eb="16">
      <t>ア</t>
    </rPh>
    <rPh sb="22" eb="23">
      <t>ラン</t>
    </rPh>
    <phoneticPr fontId="2"/>
  </si>
  <si>
    <t>当該工事での建設キャリアアップシステム（CCUS）の活用</t>
    <rPh sb="0" eb="2">
      <t>トウガイ</t>
    </rPh>
    <rPh sb="2" eb="4">
      <t>コウジ</t>
    </rPh>
    <rPh sb="6" eb="8">
      <t>ケンセツ</t>
    </rPh>
    <rPh sb="26" eb="28">
      <t>カツヨウ</t>
    </rPh>
    <phoneticPr fontId="2"/>
  </si>
  <si>
    <t>確約書の提出</t>
    <rPh sb="0" eb="3">
      <t>カクヤクショ</t>
    </rPh>
    <rPh sb="4" eb="6">
      <t>テイシュツ</t>
    </rPh>
    <phoneticPr fontId="2"/>
  </si>
  <si>
    <t>CCUSの活用</t>
  </si>
  <si>
    <t>【地域貢献・その他】評価項目</t>
    <rPh sb="10" eb="12">
      <t>ヒョウカ</t>
    </rPh>
    <rPh sb="12" eb="14">
      <t>コウモク</t>
    </rPh>
    <phoneticPr fontId="12"/>
  </si>
  <si>
    <t>地域貢献・その他</t>
  </si>
  <si>
    <t>地域貢献・その他</t>
    <phoneticPr fontId="2"/>
  </si>
  <si>
    <t>：「地域貢献・その他の評価」様式シート</t>
    <rPh sb="11" eb="13">
      <t>ヒョウカ</t>
    </rPh>
    <rPh sb="14" eb="16">
      <t>ヨウシキ</t>
    </rPh>
    <phoneticPr fontId="2"/>
  </si>
  <si>
    <t>地域貢献・その他【建築】</t>
    <rPh sb="9" eb="11">
      <t>ケンチク</t>
    </rPh>
    <phoneticPr fontId="2"/>
  </si>
  <si>
    <t>　企業：４項目、配置予定技術者①：４項目、配置予定技術者②：４項目、配置予定技術者③：４項目、地域貢献・その他：７項目、地理的条件：２項目</t>
    <phoneticPr fontId="2"/>
  </si>
  <si>
    <t>（a）に該当する場合、指定学校・学科を卒業したことがわかる証明書の写しを添付すること。</t>
    <phoneticPr fontId="2"/>
  </si>
  <si>
    <t>（学科名だけでは判断できない学科の場合は専攻等まで記載のある証明書とすること。）</t>
    <rPh sb="1" eb="3">
      <t>ガッカ</t>
    </rPh>
    <rPh sb="3" eb="4">
      <t>メイ</t>
    </rPh>
    <rPh sb="8" eb="10">
      <t>ハンダン</t>
    </rPh>
    <rPh sb="14" eb="16">
      <t>ガッカ</t>
    </rPh>
    <rPh sb="17" eb="19">
      <t>バアイ</t>
    </rPh>
    <rPh sb="20" eb="22">
      <t>センコウ</t>
    </rPh>
    <rPh sb="22" eb="23">
      <t>トウ</t>
    </rPh>
    <rPh sb="25" eb="27">
      <t>キサイ</t>
    </rPh>
    <rPh sb="30" eb="33">
      <t>ショウメイショ</t>
    </rPh>
    <phoneticPr fontId="2"/>
  </si>
  <si>
    <t>（b）.当該工事種別に該当する建設業法第７条第１項第２号ハに示す資格を有する者</t>
    <rPh sb="22" eb="23">
      <t>ダイ</t>
    </rPh>
    <rPh sb="24" eb="25">
      <t>コウ</t>
    </rPh>
    <rPh sb="27" eb="28">
      <t>ゴウ</t>
    </rPh>
    <rPh sb="38" eb="39">
      <t>モノ</t>
    </rPh>
    <phoneticPr fontId="2"/>
  </si>
  <si>
    <t>今後の法定雇用率の設定</t>
    <phoneticPr fontId="2"/>
  </si>
  <si>
    <t>R6年度　2.5％</t>
    <phoneticPr fontId="2"/>
  </si>
  <si>
    <t>R8年度　2.7％</t>
    <phoneticPr fontId="2"/>
  </si>
  <si>
    <t>平成３０年度</t>
    <phoneticPr fontId="2"/>
  </si>
  <si>
    <t>令和元年度</t>
    <rPh sb="0" eb="2">
      <t>レイワ</t>
    </rPh>
    <rPh sb="2" eb="3">
      <t>ガン</t>
    </rPh>
    <phoneticPr fontId="2"/>
  </si>
  <si>
    <t>令和２年度</t>
    <rPh sb="0" eb="2">
      <t>レイワ</t>
    </rPh>
    <phoneticPr fontId="2"/>
  </si>
  <si>
    <t>令和３年度</t>
    <rPh sb="0" eb="2">
      <t>レイワ</t>
    </rPh>
    <phoneticPr fontId="2"/>
  </si>
  <si>
    <t>令和４年度</t>
    <rPh sb="0" eb="2">
      <t>レイワ</t>
    </rPh>
    <phoneticPr fontId="2"/>
  </si>
  <si>
    <t>※「有」の場合は、建設キャリアアップシステム活用確約書を提出すること。</t>
    <rPh sb="2" eb="3">
      <t>ア</t>
    </rPh>
    <rPh sb="5" eb="7">
      <t>バアイ</t>
    </rPh>
    <rPh sb="9" eb="11">
      <t>ケンセツ</t>
    </rPh>
    <rPh sb="22" eb="24">
      <t>カツヨウ</t>
    </rPh>
    <rPh sb="24" eb="27">
      <t>カクヤクショ</t>
    </rPh>
    <rPh sb="28" eb="30">
      <t>テイシュツ</t>
    </rPh>
    <phoneticPr fontId="2"/>
  </si>
  <si>
    <t xml:space="preserve"> 下記工事の施工にあたり、建設キャリアアップシステムを活用することを確約します。</t>
    <rPh sb="1" eb="3">
      <t>カキ</t>
    </rPh>
    <rPh sb="34" eb="36">
      <t>カクヤク</t>
    </rPh>
    <phoneticPr fontId="2"/>
  </si>
  <si>
    <t>島根県建設キャリアアップシステム活用促進実施要領に基づき、建設現場にカードリーダーを設置するなどして、技能労働者の就業履歴を蓄積する。</t>
    <rPh sb="0" eb="3">
      <t>シマネケン</t>
    </rPh>
    <rPh sb="3" eb="5">
      <t>ケンセツ</t>
    </rPh>
    <rPh sb="16" eb="18">
      <t>カツヨウ</t>
    </rPh>
    <rPh sb="18" eb="20">
      <t>ソクシン</t>
    </rPh>
    <rPh sb="20" eb="22">
      <t>ジッシ</t>
    </rPh>
    <rPh sb="22" eb="24">
      <t>ヨウリョウ</t>
    </rPh>
    <rPh sb="25" eb="26">
      <t>モト</t>
    </rPh>
    <phoneticPr fontId="2"/>
  </si>
  <si>
    <t>３　承諾事項</t>
    <rPh sb="2" eb="6">
      <t>ショウダクジコウ</t>
    </rPh>
    <phoneticPr fontId="2"/>
  </si>
  <si>
    <t>・工事完成後に実績確認のための証拠書類（ 「現場・契約情報」の出力帳票など）を発注者に提出し確認を受ける。</t>
    <rPh sb="39" eb="42">
      <t>ハッチュウシャ</t>
    </rPh>
    <rPh sb="46" eb="48">
      <t>カクニン</t>
    </rPh>
    <rPh sb="49" eb="50">
      <t>ウ</t>
    </rPh>
    <phoneticPr fontId="2"/>
  </si>
  <si>
    <t>・確約した工事で活用しなかった場合は、工事成績評定で減点となる。</t>
    <phoneticPr fontId="2"/>
  </si>
  <si>
    <t>（常用労働者・短時間労働者・特定短時間労働者）</t>
    <rPh sb="14" eb="22">
      <t>トクテイタンジカンロウドウシャ</t>
    </rPh>
    <phoneticPr fontId="2"/>
  </si>
  <si>
    <t>（常用労働者・短時間労働者・特定短時間労働者）</t>
    <phoneticPr fontId="2"/>
  </si>
  <si>
    <r>
      <t>「(f)法定雇用義務数」欄は、公共職業安定所に提出された「障がい者雇用状況報告書」の数字をそのまま記入するのではなく、報告後の移動や</t>
    </r>
    <r>
      <rPr>
        <sz val="10"/>
        <rFont val="ＭＳ Ｐ明朝"/>
        <family val="1"/>
        <charset val="128"/>
      </rPr>
      <t>「障害者の雇用の促進等に関する法律」の改正内容</t>
    </r>
    <r>
      <rPr>
        <sz val="10"/>
        <rFont val="ＭＳ Ｐ明朝"/>
        <family val="1"/>
        <charset val="128"/>
      </rPr>
      <t>を反映させて記入すること。</t>
    </r>
    <phoneticPr fontId="2"/>
  </si>
  <si>
    <r>
      <t xml:space="preserve">②法で定める「対象家族」を超える範囲も対象。
</t>
    </r>
    <r>
      <rPr>
        <sz val="7"/>
        <rFont val="ＭＳ Ｐゴシック"/>
        <family val="3"/>
        <charset val="128"/>
        <scheme val="minor"/>
      </rPr>
      <t>（対象家族：配偶者、父母・子・祖父母・兄弟姉妹及び孫、配偶者の父母）</t>
    </r>
    <phoneticPr fontId="12"/>
  </si>
  <si>
    <t>○○建設</t>
    <rPh sb="2" eb="4">
      <t>ケンセツ</t>
    </rPh>
    <phoneticPr fontId="2"/>
  </si>
  <si>
    <t>○○　○○</t>
    <phoneticPr fontId="2"/>
  </si>
  <si>
    <t>工事種別については、各工事の契約時における「島根県土木工事仕様書」等において確認すること。</t>
    <phoneticPr fontId="2"/>
  </si>
  <si>
    <t>島根県発注工事は資料添付が不要。</t>
    <rPh sb="0" eb="3">
      <t>シマネケン</t>
    </rPh>
    <rPh sb="3" eb="7">
      <t>ハッチュウコウジ</t>
    </rPh>
    <rPh sb="8" eb="10">
      <t>シリョウ</t>
    </rPh>
    <rPh sb="10" eb="12">
      <t>テンプ</t>
    </rPh>
    <rPh sb="13" eb="15">
      <t>フヨウ</t>
    </rPh>
    <phoneticPr fontId="2"/>
  </si>
  <si>
    <t>工事名は、「契約工事名」で記入すること。</t>
    <phoneticPr fontId="2"/>
  </si>
  <si>
    <t>　←表彰状の添付を求める場合は、左記を修正願います。</t>
    <rPh sb="2" eb="5">
      <t>ヒョウショウジョウ</t>
    </rPh>
    <rPh sb="6" eb="8">
      <t>テンプ</t>
    </rPh>
    <rPh sb="9" eb="10">
      <t>モト</t>
    </rPh>
    <rPh sb="12" eb="14">
      <t>バアイ</t>
    </rPh>
    <rPh sb="16" eb="18">
      <t>サキ</t>
    </rPh>
    <rPh sb="19" eb="22">
      <t>シュウセイネガ</t>
    </rPh>
    <phoneticPr fontId="2"/>
  </si>
  <si>
    <t>活動したことを証明する資料と活動箇所が確認できる資料を添付すること。</t>
    <phoneticPr fontId="2"/>
  </si>
  <si>
    <t>活動箇所が確認できる資料を添付すること。</t>
    <phoneticPr fontId="2"/>
  </si>
  <si>
    <t>従業員数は当該活動時点のものとする。</t>
    <phoneticPr fontId="2"/>
  </si>
  <si>
    <r>
      <t>企業の育児・介護休業に関する制度の概要が分かる資料（就業規則等）のうち「</t>
    </r>
    <r>
      <rPr>
        <sz val="11"/>
        <rFont val="ＭＳ Ｐ明朝"/>
        <family val="1"/>
        <charset val="128"/>
      </rPr>
      <t>育児・介護休業法」に関係する部分を添付資料として提出すること。その際、法定の制度を超える箇所にアンダーライン明示すること。なお、明示が無い場合は、評価の対象としない。</t>
    </r>
    <phoneticPr fontId="2"/>
  </si>
  <si>
    <r>
      <t>育児・介護休業に関する制度の内容を確認するため、</t>
    </r>
    <r>
      <rPr>
        <u val="double"/>
        <sz val="11"/>
        <color theme="1"/>
        <rFont val="ＭＳ Ｐ明朝"/>
        <family val="1"/>
        <charset val="128"/>
      </rPr>
      <t>必ず別紙「育児・介護休業に関する制度　チェック表」を記入し、添付すること。</t>
    </r>
    <phoneticPr fontId="2"/>
  </si>
  <si>
    <t>○法律では１歳まで、両親ともに育児休業を取得する場合は１歳２ヶ月まで、または、一定の事情がある場合は２歳までとされています。　　　　　　　　　　　　　　　　　　　　　　　　　　　　　
○一定の事情の有無に関わらず、２歳まで育児休業をとることができる場合は、法定を超える内容となります。</t>
    <phoneticPr fontId="12"/>
  </si>
  <si>
    <r>
      <t>（</t>
    </r>
    <r>
      <rPr>
        <sz val="11"/>
        <color theme="1"/>
        <rFont val="ＭＳ Ｐゴシック"/>
        <family val="2"/>
        <charset val="128"/>
        <scheme val="minor"/>
      </rPr>
      <t>育児・介護休業法）第</t>
    </r>
    <r>
      <rPr>
        <sz val="10"/>
        <color indexed="10"/>
        <rFont val="ＭＳ Ｐゴシック"/>
        <family val="3"/>
        <charset val="128"/>
      </rPr>
      <t>○○</t>
    </r>
    <r>
      <rPr>
        <sz val="11"/>
        <color theme="1"/>
        <rFont val="ＭＳ Ｐゴシック"/>
        <family val="2"/>
        <charset val="128"/>
        <scheme val="minor"/>
      </rPr>
      <t>条第</t>
    </r>
    <r>
      <rPr>
        <sz val="10"/>
        <color indexed="10"/>
        <rFont val="ＭＳ Ｐゴシック"/>
        <family val="3"/>
        <charset val="128"/>
      </rPr>
      <t>○○</t>
    </r>
    <r>
      <rPr>
        <sz val="11"/>
        <color theme="1"/>
        <rFont val="ＭＳ Ｐゴシック"/>
        <family val="2"/>
        <charset val="128"/>
        <scheme val="minor"/>
      </rPr>
      <t>項
　</t>
    </r>
    <r>
      <rPr>
        <sz val="10"/>
        <color indexed="10"/>
        <rFont val="ＭＳ Ｐゴシック"/>
        <family val="3"/>
        <charset val="128"/>
      </rPr>
      <t>○○○○○○○○○　　…　　○○○○○○</t>
    </r>
    <r>
      <rPr>
        <u/>
        <sz val="10"/>
        <color indexed="10"/>
        <rFont val="ＭＳ Ｐゴシック"/>
        <family val="3"/>
        <charset val="128"/>
      </rPr>
      <t>○○○○○○○○</t>
    </r>
    <r>
      <rPr>
        <sz val="10"/>
        <color indexed="10"/>
        <rFont val="ＭＳ Ｐゴシック"/>
        <family val="3"/>
        <charset val="128"/>
      </rPr>
      <t>○○○○　……………</t>
    </r>
    <rPh sb="1" eb="3">
      <t>イクジ</t>
    </rPh>
    <rPh sb="4" eb="6">
      <t>カイゴ</t>
    </rPh>
    <rPh sb="6" eb="9">
      <t>キュウギョウホウ</t>
    </rPh>
    <rPh sb="10" eb="11">
      <t>ダイ</t>
    </rPh>
    <rPh sb="13" eb="14">
      <t>ジョウ</t>
    </rPh>
    <rPh sb="14" eb="15">
      <t>ダイ</t>
    </rPh>
    <rPh sb="17" eb="18">
      <t>コウ</t>
    </rPh>
    <phoneticPr fontId="12"/>
  </si>
  <si>
    <t>新規雇用した日における年齢が３０歳以下である者を記載すること。</t>
    <phoneticPr fontId="2"/>
  </si>
  <si>
    <t>新規雇用した日及び直接的かつ恒常的な雇用関係を確認できる書類を添付すること。</t>
    <phoneticPr fontId="2"/>
  </si>
  <si>
    <t>※</t>
    <phoneticPr fontId="2"/>
  </si>
  <si>
    <t>入札公告日前日において、評価対象地域内に建設業法で規定する主たる営業所（本店）または従たる営業所（支店、営業所）がある者</t>
    <rPh sb="0" eb="2">
      <t>ニュウサツ</t>
    </rPh>
    <rPh sb="2" eb="4">
      <t>コウコク</t>
    </rPh>
    <rPh sb="4" eb="5">
      <t>ビ</t>
    </rPh>
    <rPh sb="5" eb="7">
      <t>ゼンジツ</t>
    </rPh>
    <rPh sb="12" eb="14">
      <t>ヒョウカ</t>
    </rPh>
    <rPh sb="14" eb="16">
      <t>タイショウ</t>
    </rPh>
    <rPh sb="16" eb="18">
      <t>チイキ</t>
    </rPh>
    <rPh sb="18" eb="19">
      <t>ナイ</t>
    </rPh>
    <rPh sb="25" eb="27">
      <t>キテイ</t>
    </rPh>
    <rPh sb="29" eb="30">
      <t>シュ</t>
    </rPh>
    <rPh sb="36" eb="38">
      <t>ホンテン</t>
    </rPh>
    <rPh sb="42" eb="43">
      <t>ジュウ</t>
    </rPh>
    <rPh sb="45" eb="48">
      <t>エイギョウショ</t>
    </rPh>
    <rPh sb="49" eb="51">
      <t>シテン</t>
    </rPh>
    <rPh sb="52" eb="55">
      <t>エイギョウショ</t>
    </rPh>
    <rPh sb="59" eb="60">
      <t>モノ</t>
    </rPh>
    <phoneticPr fontId="2"/>
  </si>
  <si>
    <t>島根県建設工事等入札参加資格者名簿は島根県土木総務課建設産業対策室ホームページにて掲載
http://www.pref.shimane.lg.jp/admin/bid/shikaku/shinsei_doboku/nyuusatu_sannka_meibo_4-6.html</t>
    <phoneticPr fontId="2"/>
  </si>
  <si>
    <t>活動箇所</t>
    <phoneticPr fontId="2"/>
  </si>
  <si>
    <t>年度間延べ参加人数</t>
    <rPh sb="0" eb="1">
      <t>ネン</t>
    </rPh>
    <rPh sb="1" eb="2">
      <t>ド</t>
    </rPh>
    <rPh sb="2" eb="3">
      <t>カン</t>
    </rPh>
    <rPh sb="3" eb="4">
      <t>ノ</t>
    </rPh>
    <rPh sb="5" eb="7">
      <t>サンカ</t>
    </rPh>
    <rPh sb="7" eb="9">
      <t>ニンズウ</t>
    </rPh>
    <phoneticPr fontId="2"/>
  </si>
  <si>
    <t>現場に配置する登録基幹技能者は、主任技術者（下請企業も含む）及び監理技術者（監理技術者補佐を含む）以外の技術者を対象する。</t>
    <rPh sb="0" eb="2">
      <t>ゲンバ</t>
    </rPh>
    <rPh sb="3" eb="5">
      <t>ハイチ</t>
    </rPh>
    <rPh sb="7" eb="9">
      <t>トウロク</t>
    </rPh>
    <rPh sb="9" eb="11">
      <t>キカン</t>
    </rPh>
    <rPh sb="11" eb="14">
      <t>ギノウシャ</t>
    </rPh>
    <rPh sb="16" eb="18">
      <t>シュニン</t>
    </rPh>
    <rPh sb="18" eb="21">
      <t>ギジュツシャ</t>
    </rPh>
    <rPh sb="22" eb="24">
      <t>シタウ</t>
    </rPh>
    <rPh sb="24" eb="26">
      <t>キギョウ</t>
    </rPh>
    <rPh sb="27" eb="28">
      <t>フク</t>
    </rPh>
    <rPh sb="30" eb="31">
      <t>オヨ</t>
    </rPh>
    <rPh sb="32" eb="34">
      <t>カンリ</t>
    </rPh>
    <rPh sb="34" eb="37">
      <t>ギジュツシャ</t>
    </rPh>
    <rPh sb="38" eb="40">
      <t>カンリ</t>
    </rPh>
    <rPh sb="40" eb="43">
      <t>ギジュツシャ</t>
    </rPh>
    <rPh sb="43" eb="45">
      <t>ホサ</t>
    </rPh>
    <rPh sb="46" eb="47">
      <t>フク</t>
    </rPh>
    <rPh sb="49" eb="51">
      <t>イガイ</t>
    </rPh>
    <rPh sb="52" eb="55">
      <t>ギジュツシャ</t>
    </rPh>
    <rPh sb="56" eb="58">
      <t>タイショウ</t>
    </rPh>
    <phoneticPr fontId="2"/>
  </si>
  <si>
    <t>（a）.建設業法第７条第１項第２号イで定める学校の建設業法施行規則第１条に定める学科（国土交通省令で定める学科）を卒業した者等。
　なお、国土交通省令で定める学科に記載の、許可を受けようとする建設業欄の許可業種毎の区分はない。
　または、旧建設業法施行令第36条第１項第１号及び第２号並びに旧令第37条第２項第１号イ(１)及び(２)並びに第２号イ(１)で定める学校の施工技術検定規則第2条に定める学科を修めた者等。</t>
    <rPh sb="11" eb="12">
      <t>ダイ</t>
    </rPh>
    <rPh sb="13" eb="14">
      <t>コウ</t>
    </rPh>
    <rPh sb="61" eb="62">
      <t>モノ</t>
    </rPh>
    <rPh sb="62" eb="63">
      <t>ナド</t>
    </rPh>
    <rPh sb="69" eb="71">
      <t>コクド</t>
    </rPh>
    <rPh sb="71" eb="74">
      <t>コウツウショウ</t>
    </rPh>
    <rPh sb="74" eb="75">
      <t>レイ</t>
    </rPh>
    <rPh sb="76" eb="77">
      <t>サダ</t>
    </rPh>
    <rPh sb="79" eb="81">
      <t>ガッカ</t>
    </rPh>
    <rPh sb="82" eb="84">
      <t>キサイ</t>
    </rPh>
    <rPh sb="86" eb="88">
      <t>キョカ</t>
    </rPh>
    <rPh sb="89" eb="90">
      <t>ウ</t>
    </rPh>
    <rPh sb="96" eb="99">
      <t>ケンセツギョウ</t>
    </rPh>
    <rPh sb="99" eb="100">
      <t>ラン</t>
    </rPh>
    <rPh sb="101" eb="103">
      <t>キョカ</t>
    </rPh>
    <rPh sb="103" eb="105">
      <t>ギョウシュ</t>
    </rPh>
    <rPh sb="105" eb="106">
      <t>ゴト</t>
    </rPh>
    <rPh sb="107" eb="109">
      <t>クブン</t>
    </rPh>
    <rPh sb="119" eb="120">
      <t>キュウ</t>
    </rPh>
    <rPh sb="120" eb="122">
      <t>ケンセツ</t>
    </rPh>
    <rPh sb="122" eb="124">
      <t>ギョウホウ</t>
    </rPh>
    <rPh sb="124" eb="127">
      <t>セコウレイ</t>
    </rPh>
    <rPh sb="127" eb="128">
      <t>ダイ</t>
    </rPh>
    <rPh sb="145" eb="146">
      <t>キュウ</t>
    </rPh>
    <rPh sb="205" eb="206">
      <t>ナド</t>
    </rPh>
    <phoneticPr fontId="2"/>
  </si>
  <si>
    <t>★Ｑ1～13の「はい」または「該当項目」に１つでも■がある場合、総合評価の加点対象となります。
★ 記載内容については、就業規則等により確認できるよう必ず該当条文を記入願います。</t>
    <phoneticPr fontId="12"/>
  </si>
  <si>
    <r>
      <t>法定基準の制度とは別に、３歳未満</t>
    </r>
    <r>
      <rPr>
        <sz val="11"/>
        <rFont val="ＭＳ Ｐゴシック"/>
        <family val="3"/>
        <charset val="128"/>
      </rPr>
      <t xml:space="preserve">の子を養育する従業員が利用できる以下の制度のうち、いずれか１つ以上の制度を定めている。
</t>
    </r>
    <rPh sb="0" eb="2">
      <t>ホウテイ</t>
    </rPh>
    <rPh sb="2" eb="4">
      <t>キジュン</t>
    </rPh>
    <rPh sb="5" eb="7">
      <t>セイド</t>
    </rPh>
    <rPh sb="9" eb="10">
      <t>ベツ</t>
    </rPh>
    <rPh sb="13" eb="14">
      <t>サイ</t>
    </rPh>
    <rPh sb="14" eb="16">
      <t>ミマン</t>
    </rPh>
    <rPh sb="19" eb="21">
      <t>ヨウイク</t>
    </rPh>
    <rPh sb="32" eb="34">
      <t>イカ</t>
    </rPh>
    <rPh sb="35" eb="37">
      <t>セイド</t>
    </rPh>
    <rPh sb="47" eb="49">
      <t>イジョウ</t>
    </rPh>
    <rPh sb="50" eb="52">
      <t>セイド</t>
    </rPh>
    <rPh sb="53" eb="54">
      <t>サダ</t>
    </rPh>
    <phoneticPr fontId="12"/>
  </si>
  <si>
    <r>
      <t>②</t>
    </r>
    <r>
      <rPr>
        <sz val="10"/>
        <rFont val="ＭＳ Ｐゴシック"/>
        <family val="3"/>
        <charset val="128"/>
      </rPr>
      <t>テレワーク等</t>
    </r>
    <rPh sb="6" eb="7">
      <t>ナド</t>
    </rPh>
    <phoneticPr fontId="12"/>
  </si>
  <si>
    <r>
      <t>⑤事業所内保育施設の運営　　　　　　　　　　　　　   　　　　　</t>
    </r>
    <r>
      <rPr>
        <sz val="9"/>
        <rFont val="ＭＳ Ｐゴシック"/>
        <family val="3"/>
        <charset val="128"/>
      </rPr>
      <t>（共同運営や保育施設と契約している場合も含む）</t>
    </r>
    <rPh sb="4" eb="5">
      <t>ナイ</t>
    </rPh>
    <rPh sb="5" eb="7">
      <t>ホイク</t>
    </rPh>
    <phoneticPr fontId="12"/>
  </si>
  <si>
    <t>①育児・介護休業法では、短時間勤務制度は、原則として6時間（5時間45分から６時間まで）とする措置を含むものとなっているので、それ以外の短時間勤務制度の実施。</t>
    <phoneticPr fontId="12"/>
  </si>
  <si>
    <t>Q3</t>
    <phoneticPr fontId="2"/>
  </si>
  <si>
    <t>介護休業の取得可能期間を、法定を超える日数や回数としている。</t>
    <rPh sb="0" eb="2">
      <t>カイゴ</t>
    </rPh>
    <rPh sb="2" eb="4">
      <t>キュウギョウ</t>
    </rPh>
    <rPh sb="5" eb="7">
      <t>シュトク</t>
    </rPh>
    <rPh sb="7" eb="9">
      <t>カノウ</t>
    </rPh>
    <rPh sb="9" eb="11">
      <t>キカン</t>
    </rPh>
    <rPh sb="13" eb="15">
      <t>ホウテイ</t>
    </rPh>
    <rPh sb="16" eb="17">
      <t>コ</t>
    </rPh>
    <rPh sb="19" eb="21">
      <t>ニッスウ</t>
    </rPh>
    <rPh sb="20" eb="21">
      <t>キジツ</t>
    </rPh>
    <rPh sb="22" eb="24">
      <t>カイスウ</t>
    </rPh>
    <phoneticPr fontId="12"/>
  </si>
  <si>
    <t>育児・介護休業法では、労働者は、要介護状態にある対象家族１人につき、のべ93日間までの範囲内で３回を上限として介護休業を取得することができるとしています。</t>
    <rPh sb="39" eb="40">
      <t>アイダ</t>
    </rPh>
    <rPh sb="43" eb="46">
      <t>ハンイナイ</t>
    </rPh>
    <rPh sb="48" eb="49">
      <t>カイ</t>
    </rPh>
    <rPh sb="50" eb="52">
      <t>ジョウゲン</t>
    </rPh>
    <phoneticPr fontId="12"/>
  </si>
  <si>
    <t>Q4</t>
    <phoneticPr fontId="2"/>
  </si>
  <si>
    <r>
      <t>要介護状態にある対象家族の介護を行う従業員が利用できる</t>
    </r>
    <r>
      <rPr>
        <b/>
        <u/>
        <sz val="11"/>
        <rFont val="ＭＳ Ｐゴシック"/>
        <family val="3"/>
        <charset val="128"/>
      </rPr>
      <t>短時間勤務制度を除く</t>
    </r>
    <r>
      <rPr>
        <sz val="11"/>
        <rFont val="ＭＳ Ｐゴシック"/>
        <family val="3"/>
        <charset val="128"/>
      </rPr>
      <t>以下の制度のうち、いくつの制度を定めていますか。</t>
    </r>
    <r>
      <rPr>
        <sz val="11"/>
        <color indexed="8"/>
        <rFont val="ＭＳ Ｐゴシック"/>
        <family val="3"/>
        <charset val="128"/>
      </rPr>
      <t/>
    </r>
    <rPh sb="0" eb="3">
      <t>ヨウカイゴ</t>
    </rPh>
    <rPh sb="3" eb="5">
      <t>ジョウタイ</t>
    </rPh>
    <rPh sb="8" eb="10">
      <t>タイショウ</t>
    </rPh>
    <rPh sb="10" eb="12">
      <t>カゾク</t>
    </rPh>
    <rPh sb="13" eb="15">
      <t>カイゴ</t>
    </rPh>
    <rPh sb="16" eb="17">
      <t>オコナ</t>
    </rPh>
    <rPh sb="18" eb="21">
      <t>ジュウギョウイン</t>
    </rPh>
    <rPh sb="22" eb="24">
      <t>リヨウ</t>
    </rPh>
    <rPh sb="27" eb="30">
      <t>タンジカン</t>
    </rPh>
    <rPh sb="30" eb="32">
      <t>キンム</t>
    </rPh>
    <rPh sb="32" eb="34">
      <t>セイド</t>
    </rPh>
    <rPh sb="35" eb="36">
      <t>ノゾ</t>
    </rPh>
    <rPh sb="37" eb="39">
      <t>イカ</t>
    </rPh>
    <rPh sb="40" eb="42">
      <t>セイド</t>
    </rPh>
    <rPh sb="50" eb="52">
      <t>セイド</t>
    </rPh>
    <rPh sb="53" eb="54">
      <t>サダ</t>
    </rPh>
    <phoneticPr fontId="12"/>
  </si>
  <si>
    <r>
      <t>②</t>
    </r>
    <r>
      <rPr>
        <sz val="11"/>
        <rFont val="ＭＳ Ｐゴシック"/>
        <family val="2"/>
        <charset val="128"/>
        <scheme val="minor"/>
      </rPr>
      <t>始業・終業時刻の繰上げ・繰下げ
（１日の所定労働時間は変わらない）</t>
    </r>
    <phoneticPr fontId="2"/>
  </si>
  <si>
    <r>
      <t>③</t>
    </r>
    <r>
      <rPr>
        <sz val="11"/>
        <rFont val="ＭＳ Ｐゴシック"/>
        <family val="2"/>
        <charset val="128"/>
        <scheme val="minor"/>
      </rPr>
      <t>介護サービス費用を補助する制度　　　　　　　　　　　　　　　　　　（ホームヘルパーや介護サービスの利用料補助等）</t>
    </r>
    <phoneticPr fontId="12"/>
  </si>
  <si>
    <r>
      <t>④</t>
    </r>
    <r>
      <rPr>
        <sz val="11"/>
        <rFont val="ＭＳ Ｐゴシック"/>
        <family val="2"/>
        <charset val="128"/>
        <scheme val="minor"/>
      </rPr>
      <t>その他これに準ずる制度</t>
    </r>
    <r>
      <rPr>
        <b/>
        <sz val="10"/>
        <rFont val="ＭＳ Ｐゴシック"/>
        <family val="3"/>
        <charset val="128"/>
      </rPr>
      <t>（</t>
    </r>
    <r>
      <rPr>
        <sz val="10"/>
        <rFont val="ＭＳ Ｐゴシック"/>
        <family val="3"/>
        <charset val="128"/>
      </rPr>
      <t>　　　　　　　　　　　　　　　　　　　　　　　　　　　　　　　　　　　　　　　　　　　　　　</t>
    </r>
    <r>
      <rPr>
        <b/>
        <sz val="10"/>
        <rFont val="ＭＳ Ｐゴシック"/>
        <family val="3"/>
        <charset val="128"/>
      </rPr>
      <t>）</t>
    </r>
    <rPh sb="3" eb="4">
      <t>タ</t>
    </rPh>
    <rPh sb="7" eb="8">
      <t>ジュン</t>
    </rPh>
    <rPh sb="10" eb="12">
      <t>セイド</t>
    </rPh>
    <phoneticPr fontId="12"/>
  </si>
  <si>
    <t>Q6</t>
    <phoneticPr fontId="2"/>
  </si>
  <si>
    <r>
      <t xml:space="preserve">⑥事業所内託児施設の運営
</t>
    </r>
    <r>
      <rPr>
        <sz val="9"/>
        <rFont val="ＭＳ Ｐゴシック"/>
        <family val="3"/>
        <charset val="128"/>
      </rPr>
      <t>（共同運営や保育施設と契約している場合も含む）</t>
    </r>
    <rPh sb="5" eb="7">
      <t>タクジ</t>
    </rPh>
    <phoneticPr fontId="12"/>
  </si>
  <si>
    <r>
      <t>子の看護休暇について、従業員に対する次の配慮のうち、</t>
    </r>
    <r>
      <rPr>
        <b/>
        <sz val="11"/>
        <rFont val="ＭＳ Ｐゴシック"/>
        <family val="3"/>
        <charset val="128"/>
      </rPr>
      <t>何項目</t>
    </r>
    <r>
      <rPr>
        <sz val="11"/>
        <rFont val="ＭＳ Ｐゴシック"/>
        <family val="3"/>
        <charset val="128"/>
      </rPr>
      <t>実施していますか。</t>
    </r>
    <rPh sb="0" eb="1">
      <t>コ</t>
    </rPh>
    <rPh sb="2" eb="4">
      <t>カンゴ</t>
    </rPh>
    <rPh sb="4" eb="6">
      <t>キュウカ</t>
    </rPh>
    <rPh sb="11" eb="14">
      <t>ジュウギョウイン</t>
    </rPh>
    <rPh sb="15" eb="16">
      <t>タイ</t>
    </rPh>
    <rPh sb="18" eb="19">
      <t>ツギ</t>
    </rPh>
    <rPh sb="20" eb="22">
      <t>ハイリョ</t>
    </rPh>
    <rPh sb="26" eb="27">
      <t>ナン</t>
    </rPh>
    <rPh sb="27" eb="29">
      <t>コウモク</t>
    </rPh>
    <rPh sb="29" eb="31">
      <t>ジッシ</t>
    </rPh>
    <phoneticPr fontId="12"/>
  </si>
  <si>
    <r>
      <t>①</t>
    </r>
    <r>
      <rPr>
        <b/>
        <sz val="10"/>
        <rFont val="ＭＳ Ｐゴシック"/>
        <family val="3"/>
        <charset val="128"/>
      </rPr>
      <t>小学校４年生以上の子についても、別に</t>
    </r>
    <r>
      <rPr>
        <sz val="10"/>
        <rFont val="ＭＳ Ｐゴシック"/>
        <family val="3"/>
        <charset val="128"/>
      </rPr>
      <t>子の看護休暇が取得できる。</t>
    </r>
    <rPh sb="10" eb="11">
      <t>コ</t>
    </rPh>
    <rPh sb="17" eb="18">
      <t>ベツ</t>
    </rPh>
    <phoneticPr fontId="12"/>
  </si>
  <si>
    <r>
      <t>②取得可能日数が、</t>
    </r>
    <r>
      <rPr>
        <b/>
        <sz val="10"/>
        <rFont val="ＭＳ Ｐゴシック"/>
        <family val="3"/>
        <charset val="128"/>
      </rPr>
      <t>年５日（小学校３年生修了までの子が2人以上であれば年10日）</t>
    </r>
    <r>
      <rPr>
        <sz val="10"/>
        <rFont val="ＭＳ Ｐゴシック"/>
        <family val="3"/>
        <charset val="128"/>
      </rPr>
      <t>を超える</t>
    </r>
    <rPh sb="1" eb="3">
      <t>シュトク</t>
    </rPh>
    <rPh sb="3" eb="5">
      <t>カノウ</t>
    </rPh>
    <rPh sb="5" eb="7">
      <t>ニッスウ</t>
    </rPh>
    <rPh sb="9" eb="10">
      <t>ネン</t>
    </rPh>
    <rPh sb="11" eb="12">
      <t>ニチ</t>
    </rPh>
    <rPh sb="13" eb="16">
      <t>ショウガッコウ</t>
    </rPh>
    <rPh sb="17" eb="21">
      <t>ネンセイシュウリョウ</t>
    </rPh>
    <rPh sb="24" eb="25">
      <t>コ</t>
    </rPh>
    <rPh sb="27" eb="28">
      <t>ニン</t>
    </rPh>
    <rPh sb="28" eb="30">
      <t>イジョウ</t>
    </rPh>
    <rPh sb="34" eb="35">
      <t>ネン</t>
    </rPh>
    <rPh sb="37" eb="38">
      <t>ニチ</t>
    </rPh>
    <rPh sb="40" eb="41">
      <t>コ</t>
    </rPh>
    <phoneticPr fontId="12"/>
  </si>
  <si>
    <r>
      <t>介護休暇について、従業員に対する次の配慮のうち、</t>
    </r>
    <r>
      <rPr>
        <b/>
        <sz val="11"/>
        <rFont val="ＭＳ Ｐゴシック"/>
        <family val="3"/>
        <charset val="128"/>
      </rPr>
      <t>何項目</t>
    </r>
    <r>
      <rPr>
        <sz val="11"/>
        <rFont val="ＭＳ Ｐゴシック"/>
        <family val="3"/>
        <charset val="128"/>
      </rPr>
      <t>実施していますか。</t>
    </r>
    <rPh sb="0" eb="2">
      <t>カイゴ</t>
    </rPh>
    <rPh sb="2" eb="4">
      <t>キュウカ</t>
    </rPh>
    <rPh sb="9" eb="12">
      <t>ジュウギョウイン</t>
    </rPh>
    <rPh sb="13" eb="14">
      <t>タイ</t>
    </rPh>
    <rPh sb="16" eb="17">
      <t>ツギ</t>
    </rPh>
    <rPh sb="18" eb="20">
      <t>ハイリョ</t>
    </rPh>
    <rPh sb="24" eb="25">
      <t>ナン</t>
    </rPh>
    <rPh sb="25" eb="27">
      <t>コウモク</t>
    </rPh>
    <rPh sb="27" eb="29">
      <t>ジッシ</t>
    </rPh>
    <phoneticPr fontId="12"/>
  </si>
  <si>
    <t>Q９</t>
    <phoneticPr fontId="2"/>
  </si>
  <si>
    <t>Q10</t>
    <phoneticPr fontId="2"/>
  </si>
  <si>
    <t>Q11</t>
    <phoneticPr fontId="2"/>
  </si>
  <si>
    <t>Q12</t>
    <phoneticPr fontId="2"/>
  </si>
  <si>
    <r>
      <t>次の制度等のうち、</t>
    </r>
    <r>
      <rPr>
        <b/>
        <sz val="11"/>
        <rFont val="ＭＳ Ｐゴシック"/>
        <family val="3"/>
        <charset val="128"/>
      </rPr>
      <t>有給</t>
    </r>
    <r>
      <rPr>
        <sz val="11"/>
        <rFont val="ＭＳ Ｐゴシック"/>
        <family val="3"/>
        <charset val="128"/>
      </rPr>
      <t>としているものが、いくつありますか。（一部支給でも可）</t>
    </r>
    <rPh sb="0" eb="1">
      <t>ツギ</t>
    </rPh>
    <rPh sb="2" eb="4">
      <t>セイド</t>
    </rPh>
    <rPh sb="4" eb="5">
      <t>トウ</t>
    </rPh>
    <rPh sb="9" eb="11">
      <t>ユウキュウ</t>
    </rPh>
    <rPh sb="30" eb="32">
      <t>イチブ</t>
    </rPh>
    <rPh sb="32" eb="34">
      <t>シキュウ</t>
    </rPh>
    <rPh sb="36" eb="37">
      <t>カ</t>
    </rPh>
    <phoneticPr fontId="12"/>
  </si>
  <si>
    <r>
      <rPr>
        <b/>
        <sz val="18"/>
        <rFont val="HG丸ｺﾞｼｯｸM-PRO"/>
        <family val="3"/>
        <charset val="128"/>
      </rPr>
      <t>【法定を超える内容チェック表３】</t>
    </r>
    <r>
      <rPr>
        <b/>
        <sz val="12"/>
        <rFont val="HG丸ｺﾞｼｯｸM-PRO"/>
        <family val="3"/>
        <charset val="128"/>
      </rPr>
      <t xml:space="preserve">
　各Ｑの「はい」または「いいえ」、「該当項目」に■ をご記入下さい。</t>
    </r>
    <rPh sb="1" eb="3">
      <t>ホウテイ</t>
    </rPh>
    <rPh sb="4" eb="5">
      <t>コ</t>
    </rPh>
    <rPh sb="7" eb="9">
      <t>ナイヨウ</t>
    </rPh>
    <rPh sb="13" eb="14">
      <t>ヒョウ</t>
    </rPh>
    <rPh sb="35" eb="37">
      <t>ガイトウ</t>
    </rPh>
    <rPh sb="37" eb="39">
      <t>コウモク</t>
    </rPh>
    <phoneticPr fontId="12"/>
  </si>
  <si>
    <t>Q13</t>
    <phoneticPr fontId="2"/>
  </si>
  <si>
    <r>
      <t>その他、上記以外で</t>
    </r>
    <r>
      <rPr>
        <b/>
        <sz val="11"/>
        <rFont val="ＭＳ Ｐゴシック"/>
        <family val="3"/>
        <charset val="128"/>
      </rPr>
      <t>育児・介護休業法の規定を超える取組の実施</t>
    </r>
    <r>
      <rPr>
        <sz val="11"/>
        <rFont val="ＭＳ Ｐゴシック"/>
        <family val="3"/>
        <charset val="128"/>
      </rPr>
      <t>があれば、法律条文を記入、該当部分を下線明示した上で、就業規則等を記入、法律を超える内容を具体的に下線明示してください。</t>
    </r>
    <rPh sb="2" eb="3">
      <t>タ</t>
    </rPh>
    <rPh sb="4" eb="6">
      <t>ジョウキ</t>
    </rPh>
    <rPh sb="6" eb="8">
      <t>イガイ</t>
    </rPh>
    <rPh sb="9" eb="11">
      <t>イクジ</t>
    </rPh>
    <rPh sb="12" eb="14">
      <t>カイゴ</t>
    </rPh>
    <rPh sb="14" eb="17">
      <t>キュウギョウホウ</t>
    </rPh>
    <rPh sb="18" eb="20">
      <t>キテイ</t>
    </rPh>
    <rPh sb="21" eb="22">
      <t>コ</t>
    </rPh>
    <rPh sb="24" eb="26">
      <t>トリクミ</t>
    </rPh>
    <rPh sb="27" eb="29">
      <t>ジッシ</t>
    </rPh>
    <rPh sb="34" eb="36">
      <t>ホウリツ</t>
    </rPh>
    <rPh sb="36" eb="38">
      <t>ジョウブン</t>
    </rPh>
    <rPh sb="39" eb="41">
      <t>キニュウ</t>
    </rPh>
    <rPh sb="42" eb="44">
      <t>ガイトウ</t>
    </rPh>
    <rPh sb="44" eb="46">
      <t>ブブン</t>
    </rPh>
    <rPh sb="47" eb="49">
      <t>カセン</t>
    </rPh>
    <rPh sb="49" eb="51">
      <t>メイジ</t>
    </rPh>
    <rPh sb="53" eb="54">
      <t>ウエ</t>
    </rPh>
    <rPh sb="56" eb="58">
      <t>シュウギョウ</t>
    </rPh>
    <rPh sb="58" eb="60">
      <t>キソク</t>
    </rPh>
    <rPh sb="60" eb="61">
      <t>トウ</t>
    </rPh>
    <rPh sb="62" eb="64">
      <t>キニュウ</t>
    </rPh>
    <rPh sb="65" eb="67">
      <t>ホウリツ</t>
    </rPh>
    <rPh sb="68" eb="69">
      <t>コ</t>
    </rPh>
    <rPh sb="71" eb="73">
      <t>ナイヨウ</t>
    </rPh>
    <rPh sb="74" eb="76">
      <t>グタイ</t>
    </rPh>
    <rPh sb="76" eb="77">
      <t>テキ</t>
    </rPh>
    <rPh sb="78" eb="80">
      <t>カセン</t>
    </rPh>
    <rPh sb="80" eb="82">
      <t>メイジ</t>
    </rPh>
    <phoneticPr fontId="12"/>
  </si>
  <si>
    <t>総合評価（Ｑ1～Ｑ13） 　加　算</t>
    <rPh sb="0" eb="4">
      <t>ソウゴウヒョウカ</t>
    </rPh>
    <rPh sb="14" eb="15">
      <t>カ</t>
    </rPh>
    <rPh sb="16" eb="17">
      <t>サン</t>
    </rPh>
    <phoneticPr fontId="12"/>
  </si>
  <si>
    <t>★総合評価（Ｑ1～Ｑ13）加算欄が「ＯＫ！」となる場合でも、就業規則等の添付資料により上記記載内容が確認できなければ、総合評価方式の加算点を認めません。</t>
    <rPh sb="1" eb="5">
      <t>ソウゴウヒョウカ</t>
    </rPh>
    <rPh sb="15" eb="16">
      <t>ラン</t>
    </rPh>
    <rPh sb="25" eb="27">
      <t>バアイ</t>
    </rPh>
    <rPh sb="30" eb="32">
      <t>シュウギョウ</t>
    </rPh>
    <rPh sb="32" eb="34">
      <t>キソク</t>
    </rPh>
    <rPh sb="34" eb="35">
      <t>トウ</t>
    </rPh>
    <rPh sb="36" eb="38">
      <t>テンプ</t>
    </rPh>
    <rPh sb="38" eb="40">
      <t>シリョウ</t>
    </rPh>
    <rPh sb="43" eb="45">
      <t>ジョウキ</t>
    </rPh>
    <rPh sb="45" eb="47">
      <t>キサイ</t>
    </rPh>
    <rPh sb="47" eb="49">
      <t>ナイヨウ</t>
    </rPh>
    <rPh sb="50" eb="52">
      <t>カクニン</t>
    </rPh>
    <rPh sb="59" eb="63">
      <t>ソウゴウヒョウカ</t>
    </rPh>
    <rPh sb="63" eb="65">
      <t>ホウシキ</t>
    </rPh>
    <rPh sb="66" eb="68">
      <t>カサン</t>
    </rPh>
    <rPh sb="68" eb="69">
      <t>テン</t>
    </rPh>
    <rPh sb="70" eb="71">
      <t>ミト</t>
    </rPh>
    <phoneticPr fontId="12"/>
  </si>
  <si>
    <r>
      <t>②</t>
    </r>
    <r>
      <rPr>
        <sz val="11"/>
        <rFont val="ＭＳ Ｐゴシック"/>
        <family val="3"/>
        <charset val="128"/>
        <scheme val="minor"/>
      </rPr>
      <t>テレワーク等</t>
    </r>
    <rPh sb="6" eb="7">
      <t>ナド</t>
    </rPh>
    <phoneticPr fontId="12"/>
  </si>
  <si>
    <r>
      <t>①</t>
    </r>
    <r>
      <rPr>
        <b/>
        <sz val="10"/>
        <rFont val="ＭＳ Ｐゴシック"/>
        <family val="3"/>
        <charset val="128"/>
      </rPr>
      <t>小学校４年生以上の子についても、別に</t>
    </r>
    <r>
      <rPr>
        <sz val="10"/>
        <rFont val="ＭＳ Ｐゴシック"/>
        <family val="3"/>
        <charset val="128"/>
      </rPr>
      <t>子の看護休暇が取得できる。</t>
    </r>
    <rPh sb="5" eb="9">
      <t>ネンセイイジョウ</t>
    </rPh>
    <rPh sb="10" eb="11">
      <t>コ</t>
    </rPh>
    <rPh sb="17" eb="18">
      <t>ベツ</t>
    </rPh>
    <phoneticPr fontId="12"/>
  </si>
  <si>
    <r>
      <t>②取得可能日数が、</t>
    </r>
    <r>
      <rPr>
        <b/>
        <sz val="10"/>
        <rFont val="ＭＳ Ｐゴシック"/>
        <family val="3"/>
        <charset val="128"/>
      </rPr>
      <t>年５日（小学校３年生修了までの子が2人以上であれば年10日）</t>
    </r>
    <r>
      <rPr>
        <sz val="10"/>
        <rFont val="ＭＳ Ｐゴシック"/>
        <family val="3"/>
        <charset val="128"/>
      </rPr>
      <t>を超える</t>
    </r>
    <rPh sb="1" eb="3">
      <t>シュトク</t>
    </rPh>
    <rPh sb="3" eb="5">
      <t>カノウ</t>
    </rPh>
    <rPh sb="5" eb="7">
      <t>ニッスウ</t>
    </rPh>
    <rPh sb="9" eb="10">
      <t>ネン</t>
    </rPh>
    <rPh sb="11" eb="12">
      <t>ニチ</t>
    </rPh>
    <rPh sb="13" eb="16">
      <t>ショウガッコウ</t>
    </rPh>
    <rPh sb="17" eb="19">
      <t>ネンセイ</t>
    </rPh>
    <rPh sb="19" eb="21">
      <t>シュウリョウ</t>
    </rPh>
    <rPh sb="24" eb="25">
      <t>コ</t>
    </rPh>
    <rPh sb="27" eb="28">
      <t>ニン</t>
    </rPh>
    <rPh sb="28" eb="30">
      <t>イジョウ</t>
    </rPh>
    <rPh sb="34" eb="35">
      <t>ネン</t>
    </rPh>
    <rPh sb="37" eb="38">
      <t>ニチ</t>
    </rPh>
    <rPh sb="40" eb="41">
      <t>コ</t>
    </rPh>
    <phoneticPr fontId="12"/>
  </si>
  <si>
    <r>
      <t>小学生以上</t>
    </r>
    <r>
      <rPr>
        <sz val="11"/>
        <rFont val="ＭＳ Ｐゴシック"/>
        <family val="3"/>
        <charset val="128"/>
      </rPr>
      <t>の子を持つ従業員が利用できる以下の制度のうち、</t>
    </r>
    <r>
      <rPr>
        <sz val="11"/>
        <color theme="1"/>
        <rFont val="ＭＳ Ｐゴシック"/>
        <family val="3"/>
        <charset val="128"/>
      </rPr>
      <t>いくつ</t>
    </r>
    <r>
      <rPr>
        <sz val="11"/>
        <rFont val="ＭＳ Ｐゴシック"/>
        <family val="3"/>
        <charset val="128"/>
      </rPr>
      <t>の制度がありますか。</t>
    </r>
    <rPh sb="0" eb="5">
      <t>ショウガクセイイジョウ</t>
    </rPh>
    <phoneticPr fontId="12"/>
  </si>
  <si>
    <r>
      <t>⑦</t>
    </r>
    <r>
      <rPr>
        <sz val="10"/>
        <color rgb="FFFF0000"/>
        <rFont val="ＭＳ Ｐゴシック"/>
        <family val="3"/>
        <charset val="128"/>
      </rPr>
      <t>養育両立支援休暇の付与（子の看護等休暇を除く）</t>
    </r>
    <rPh sb="1" eb="3">
      <t>ヨウイク</t>
    </rPh>
    <rPh sb="3" eb="9">
      <t>リョウリツシエンキュウカ</t>
    </rPh>
    <rPh sb="10" eb="12">
      <t>フヨ</t>
    </rPh>
    <rPh sb="13" eb="14">
      <t>コ</t>
    </rPh>
    <rPh sb="15" eb="20">
      <t>カンゴトウキュウカ</t>
    </rPh>
    <rPh sb="21" eb="22">
      <t>ノゾ</t>
    </rPh>
    <phoneticPr fontId="12"/>
  </si>
  <si>
    <r>
      <t xml:space="preserve">②「育児時間」：出産後１歳未満の子どもを育てる女性から請求があった場合、1日2回それぞれ30分以上、育児のための時間を与えなければなりません。（労働基準法第67条）
</t>
    </r>
    <r>
      <rPr>
        <sz val="10"/>
        <color rgb="FFFF0000"/>
        <rFont val="ＭＳ Ｐ明朝"/>
        <family val="1"/>
        <charset val="128"/>
      </rPr>
      <t>⑦独自の有給休暇制度の例：生理休暇、妊婦検診のための休暇、家族記念日休暇、バースディ休暇など（本人の結婚、妻の出産、忌引きによる休暇を除く）</t>
    </r>
    <phoneticPr fontId="12"/>
  </si>
  <si>
    <r>
      <t>⑦</t>
    </r>
    <r>
      <rPr>
        <sz val="10"/>
        <rFont val="ＭＳ Ｐゴシック"/>
        <family val="3"/>
        <charset val="128"/>
      </rPr>
      <t>養育両立支援休暇の付与（子の看護等休暇を除く）</t>
    </r>
    <rPh sb="1" eb="3">
      <t>ヨウイク</t>
    </rPh>
    <rPh sb="3" eb="9">
      <t>リョウリツシエンキュウカ</t>
    </rPh>
    <rPh sb="10" eb="12">
      <t>フヨ</t>
    </rPh>
    <rPh sb="13" eb="14">
      <t>コ</t>
    </rPh>
    <rPh sb="15" eb="20">
      <t>カンゴトウキュウカ</t>
    </rPh>
    <rPh sb="21" eb="22">
      <t>ノゾ</t>
    </rPh>
    <phoneticPr fontId="12"/>
  </si>
  <si>
    <t>雇用関係確認書類</t>
    <rPh sb="4" eb="8">
      <t>カクニンショルイ</t>
    </rPh>
    <phoneticPr fontId="2"/>
  </si>
  <si>
    <t>（２）雇用保険被保険者資格取得等確認通知書（事業主通知用）及び監理技術者資格者証</t>
    <phoneticPr fontId="2"/>
  </si>
  <si>
    <t>（３）その他上記に準ずる資料（所属会社名及び３ヶ月以上の雇用関係が確認できるもの</t>
    <phoneticPr fontId="2"/>
  </si>
  <si>
    <t>　　（２つの書類を提出しても可）に限る)</t>
    <phoneticPr fontId="2"/>
  </si>
  <si>
    <t>○詳細は島根県土木部土木総務課建設産業対策室ホームページ参照</t>
    <rPh sb="1" eb="3">
      <t>ショウサイ</t>
    </rPh>
    <rPh sb="4" eb="7">
      <t>シマネケン</t>
    </rPh>
    <rPh sb="7" eb="10">
      <t>ドボクブ</t>
    </rPh>
    <rPh sb="10" eb="15">
      <t>ドボクソウムカ</t>
    </rPh>
    <rPh sb="15" eb="19">
      <t>ケンセツサンギョウ</t>
    </rPh>
    <rPh sb="19" eb="22">
      <t>タイサクシツ</t>
    </rPh>
    <rPh sb="28" eb="30">
      <t>サンショウ</t>
    </rPh>
    <phoneticPr fontId="2"/>
  </si>
  <si>
    <t>URL:</t>
    <phoneticPr fontId="2"/>
  </si>
  <si>
    <t>https://www.pref.shimane.lg.jp/admin/bid/seido/seido_doboku/jyoukinseikakuninsiryou.html</t>
    <phoneticPr fontId="2"/>
  </si>
  <si>
    <t>（１）所属会社の雇用証明書（参考様式HP掲載）</t>
    <phoneticPr fontId="2"/>
  </si>
  <si>
    <t>新規雇用時の年齢</t>
    <rPh sb="0" eb="2">
      <t>シンキ</t>
    </rPh>
    <rPh sb="2" eb="4">
      <t>コヨウ</t>
    </rPh>
    <rPh sb="4" eb="5">
      <t>ジ</t>
    </rPh>
    <rPh sb="6" eb="8">
      <t>ネンレイ</t>
    </rPh>
    <phoneticPr fontId="2"/>
  </si>
  <si>
    <t>就業規則等は、原本と相異ないことを代表者名で証明すること。</t>
    <phoneticPr fontId="2"/>
  </si>
  <si>
    <r>
      <rPr>
        <b/>
        <u/>
        <sz val="11"/>
        <color rgb="FFFF0000"/>
        <rFont val="ＭＳ Ｐ明朝"/>
        <family val="1"/>
        <charset val="128"/>
      </rPr>
      <t>資料の添付は不要</t>
    </r>
    <r>
      <rPr>
        <b/>
        <sz val="11"/>
        <color rgb="FFFF0000"/>
        <rFont val="ＭＳ Ｐ明朝"/>
        <family val="1"/>
        <charset val="128"/>
      </rPr>
      <t>。</t>
    </r>
    <r>
      <rPr>
        <sz val="11"/>
        <color theme="1"/>
        <rFont val="ＭＳ Ｐ明朝"/>
        <family val="1"/>
        <charset val="128"/>
      </rPr>
      <t>ただし、上記内容(住所)が、島根県建設工事等入札参加資格者名簿に記載の住所と異なる場合は、建設業許可申請における営業所一覧表等、上記内容(住所)を確認するために必要な資料を添付すること。営業所一覧表等は、原本と相違ないことを代表者名で証明すること。</t>
    </r>
    <phoneticPr fontId="2"/>
  </si>
  <si>
    <t>中国地方整備局発注工事は表彰状等の写しを添付すること。また、発注者から表彰実績に関する資料が提示された場合は、その写しの添付でもよい。</t>
    <phoneticPr fontId="2"/>
  </si>
  <si>
    <r>
      <t>（c）×</t>
    </r>
    <r>
      <rPr>
        <sz val="10"/>
        <color rgb="FFFF0000"/>
        <rFont val="ＭＳ Ｐ明朝"/>
        <family val="1"/>
        <charset val="128"/>
      </rPr>
      <t>０．０２７</t>
    </r>
    <r>
      <rPr>
        <sz val="10"/>
        <rFont val="ＭＳ Ｐ明朝"/>
        <family val="1"/>
        <charset val="128"/>
      </rPr>
      <t>＝ (ｆ)</t>
    </r>
    <phoneticPr fontId="2"/>
  </si>
  <si>
    <r>
      <t>「(ｆ)法定雇用義務数」欄は、障がい者雇用の義務がある事業者のみ（</t>
    </r>
    <r>
      <rPr>
        <sz val="10"/>
        <color rgb="FFFF0000"/>
        <rFont val="ＭＳ Ｐ明朝"/>
        <family val="1"/>
        <charset val="128"/>
      </rPr>
      <t>R8</t>
    </r>
    <r>
      <rPr>
        <sz val="10"/>
        <rFont val="ＭＳ Ｐ明朝"/>
        <family val="1"/>
        <charset val="128"/>
      </rPr>
      <t>年度から(c)常用雇用労働者</t>
    </r>
    <r>
      <rPr>
        <sz val="10"/>
        <color rgb="FFFF0000"/>
        <rFont val="ＭＳ Ｐ明朝"/>
        <family val="1"/>
        <charset val="128"/>
      </rPr>
      <t>37.5人</t>
    </r>
    <r>
      <rPr>
        <sz val="10"/>
        <rFont val="ＭＳ Ｐ明朝"/>
        <family val="1"/>
        <charset val="128"/>
      </rPr>
      <t>以上）記入すること。</t>
    </r>
    <phoneticPr fontId="2"/>
  </si>
  <si>
    <r>
      <t xml:space="preserve"> ｛ 70＋10×0.5－</t>
    </r>
    <r>
      <rPr>
        <u/>
        <sz val="10"/>
        <rFont val="ＭＳ Ｐ明朝"/>
        <family val="1"/>
        <charset val="128"/>
      </rPr>
      <t xml:space="preserve">（70＋10×0.5）×１０％ </t>
    </r>
    <r>
      <rPr>
        <sz val="10"/>
        <rFont val="ＭＳ Ｐ明朝"/>
        <family val="1"/>
        <charset val="128"/>
      </rPr>
      <t>｝ 　　　　　　　　×</t>
    </r>
    <r>
      <rPr>
        <sz val="10"/>
        <color rgb="FFFF0000"/>
        <rFont val="ＭＳ Ｐ明朝"/>
        <family val="1"/>
        <charset val="128"/>
      </rPr>
      <t xml:space="preserve"> ２．７％</t>
    </r>
    <r>
      <rPr>
        <sz val="10"/>
        <rFont val="ＭＳ Ｐ明朝"/>
        <family val="1"/>
        <charset val="128"/>
      </rPr>
      <t xml:space="preserve"> ＝ </t>
    </r>
    <r>
      <rPr>
        <sz val="10"/>
        <color rgb="FFFF0000"/>
        <rFont val="ＭＳ Ｐ明朝"/>
        <family val="1"/>
        <charset val="128"/>
      </rPr>
      <t>１．８２</t>
    </r>
    <r>
      <rPr>
        <sz val="10"/>
        <rFont val="ＭＳ Ｐ明朝"/>
        <family val="1"/>
        <charset val="128"/>
      </rPr>
      <t>名　⇒　１名</t>
    </r>
    <phoneticPr fontId="2"/>
  </si>
  <si>
    <r>
      <t>ボランティア活動を複数日で行った場合、参加実績は重複者を</t>
    </r>
    <r>
      <rPr>
        <sz val="11"/>
        <color rgb="FFFF0000"/>
        <rFont val="ＭＳ Ｐ明朝"/>
        <family val="1"/>
        <charset val="128"/>
      </rPr>
      <t>含んだ</t>
    </r>
    <r>
      <rPr>
        <sz val="11"/>
        <color theme="1"/>
        <rFont val="ＭＳ Ｐ明朝"/>
        <family val="1"/>
        <charset val="128"/>
      </rPr>
      <t>合計人数とする（延べ人数）。従業員数は当該活動時点のものとする。</t>
    </r>
    <rPh sb="28" eb="29">
      <t>フク</t>
    </rPh>
    <phoneticPr fontId="2"/>
  </si>
  <si>
    <t>対象外</t>
    <rPh sb="0" eb="3">
      <t>タイショウガイ</t>
    </rPh>
    <phoneticPr fontId="2"/>
  </si>
  <si>
    <t>3.事前審査・証明書による申請</t>
    <rPh sb="2" eb="6">
      <t>ジゼンシンサ</t>
    </rPh>
    <rPh sb="7" eb="10">
      <t>ショウメイショ</t>
    </rPh>
    <rPh sb="13" eb="15">
      <t>シンセイ</t>
    </rPh>
    <phoneticPr fontId="2"/>
  </si>
  <si>
    <t>　事前審査・証明書で提出する評価項目がある場合、該当するものに「○」を入力してください。事前審査・証明書で提出する項目については、技術資料及び添付資料を提出する必要はありません。</t>
    <rPh sb="1" eb="3">
      <t>ジゼン</t>
    </rPh>
    <rPh sb="3" eb="5">
      <t>シンサ</t>
    </rPh>
    <rPh sb="6" eb="9">
      <t>ショウメイショ</t>
    </rPh>
    <rPh sb="10" eb="12">
      <t>テイシュツ</t>
    </rPh>
    <rPh sb="14" eb="18">
      <t>ヒョウカコウモク</t>
    </rPh>
    <rPh sb="21" eb="23">
      <t>バアイ</t>
    </rPh>
    <rPh sb="24" eb="26">
      <t>ガイトウ</t>
    </rPh>
    <rPh sb="35" eb="37">
      <t>ニュウリョク</t>
    </rPh>
    <rPh sb="44" eb="48">
      <t>ジゼンシンサ</t>
    </rPh>
    <rPh sb="49" eb="52">
      <t>ショウメイショ</t>
    </rPh>
    <rPh sb="53" eb="55">
      <t>テイシュツ</t>
    </rPh>
    <rPh sb="57" eb="59">
      <t>コウモク</t>
    </rPh>
    <rPh sb="65" eb="70">
      <t>ギジュツシリョウオヨ</t>
    </rPh>
    <rPh sb="71" eb="75">
      <t>テンプシリョウ</t>
    </rPh>
    <rPh sb="76" eb="78">
      <t>テイシュツ</t>
    </rPh>
    <rPh sb="80" eb="82">
      <t>ヒツヨウ</t>
    </rPh>
    <phoneticPr fontId="2"/>
  </si>
  <si>
    <t>　下欄の入力内容は「表紙」シートに反映されます。</t>
    <rPh sb="1" eb="3">
      <t>カラン</t>
    </rPh>
    <rPh sb="4" eb="8">
      <t>ニュウリョクナイヨウ</t>
    </rPh>
    <rPh sb="10" eb="12">
      <t>ヒョウシ</t>
    </rPh>
    <rPh sb="17" eb="19">
      <t>ハンエイ</t>
    </rPh>
    <phoneticPr fontId="2"/>
  </si>
  <si>
    <t>証明書での提出</t>
    <rPh sb="0" eb="3">
      <t>ショウメイショ</t>
    </rPh>
    <rPh sb="5" eb="7">
      <t>テイシュツ</t>
    </rPh>
    <phoneticPr fontId="2"/>
  </si>
  <si>
    <t>項目</t>
    <rPh sb="0" eb="2">
      <t>コウモク</t>
    </rPh>
    <phoneticPr fontId="2"/>
  </si>
  <si>
    <t>【土木一式】企業の工事成績評定点（県）</t>
    <rPh sb="1" eb="5">
      <t>ドボクイッシキ</t>
    </rPh>
    <rPh sb="6" eb="8">
      <t>キギョウ</t>
    </rPh>
    <rPh sb="9" eb="16">
      <t>コウジセイセキヒョウテイテン</t>
    </rPh>
    <rPh sb="17" eb="18">
      <t>ケン</t>
    </rPh>
    <phoneticPr fontId="2"/>
  </si>
  <si>
    <t>【舗装】企業の工事成績評定点（県）</t>
    <rPh sb="1" eb="3">
      <t>ホソウ</t>
    </rPh>
    <rPh sb="4" eb="6">
      <t>キギョウ</t>
    </rPh>
    <rPh sb="7" eb="14">
      <t>コウジセイセキヒョウテイテン</t>
    </rPh>
    <rPh sb="15" eb="16">
      <t>ケン</t>
    </rPh>
    <phoneticPr fontId="2"/>
  </si>
  <si>
    <t>【法面】企業の工事成績評定点（県）</t>
    <rPh sb="1" eb="3">
      <t>ノリメン</t>
    </rPh>
    <rPh sb="4" eb="6">
      <t>キギョウ</t>
    </rPh>
    <rPh sb="7" eb="14">
      <t>コウジセイセキヒョウテイテン</t>
    </rPh>
    <rPh sb="15" eb="16">
      <t>ケン</t>
    </rPh>
    <phoneticPr fontId="2"/>
  </si>
  <si>
    <t>【港湾】企業の工事成績評定点（県）</t>
    <rPh sb="1" eb="3">
      <t>コウワン</t>
    </rPh>
    <rPh sb="4" eb="6">
      <t>キギョウ</t>
    </rPh>
    <rPh sb="7" eb="14">
      <t>コウジセイセキヒョウテイテン</t>
    </rPh>
    <rPh sb="15" eb="16">
      <t>ケン</t>
    </rPh>
    <phoneticPr fontId="2"/>
  </si>
  <si>
    <t>防災協定の締結実績</t>
    <rPh sb="0" eb="4">
      <t>ボウサイキョウテイ</t>
    </rPh>
    <rPh sb="5" eb="7">
      <t>テイケツ</t>
    </rPh>
    <rPh sb="7" eb="9">
      <t>ジッセキ</t>
    </rPh>
    <phoneticPr fontId="2"/>
  </si>
  <si>
    <t>家畜伝染病防疫協定の締結実績</t>
    <rPh sb="0" eb="9">
      <t>カチクデンセンビョウボウエキキョウテイ</t>
    </rPh>
    <rPh sb="10" eb="12">
      <t>テイケツ</t>
    </rPh>
    <rPh sb="12" eb="14">
      <t>ジッセキ</t>
    </rPh>
    <phoneticPr fontId="2"/>
  </si>
  <si>
    <t>維持管理業務等の契約実績（県）</t>
    <rPh sb="0" eb="2">
      <t>イジ</t>
    </rPh>
    <rPh sb="2" eb="4">
      <t>カンリ</t>
    </rPh>
    <rPh sb="4" eb="6">
      <t>ギョウム</t>
    </rPh>
    <rPh sb="6" eb="7">
      <t>トウ</t>
    </rPh>
    <rPh sb="8" eb="10">
      <t>ケイヤク</t>
    </rPh>
    <rPh sb="10" eb="12">
      <t>ジッセキ</t>
    </rPh>
    <rPh sb="13" eb="14">
      <t>ケン</t>
    </rPh>
    <phoneticPr fontId="2"/>
  </si>
  <si>
    <t>除雪業務の契約実績（県）</t>
    <rPh sb="0" eb="2">
      <t>ジョセツ</t>
    </rPh>
    <rPh sb="2" eb="4">
      <t>ギョウム</t>
    </rPh>
    <rPh sb="5" eb="7">
      <t>ケイヤク</t>
    </rPh>
    <rPh sb="7" eb="9">
      <t>ジッセキ</t>
    </rPh>
    <rPh sb="10" eb="11">
      <t>ケン</t>
    </rPh>
    <phoneticPr fontId="2"/>
  </si>
  <si>
    <t>労働福祉関連（育児介護・こっころ）</t>
    <rPh sb="0" eb="6">
      <t>ロウドウフクシカンレン</t>
    </rPh>
    <rPh sb="7" eb="11">
      <t>イクジカイゴ</t>
    </rPh>
    <phoneticPr fontId="2"/>
  </si>
  <si>
    <t>△△建設</t>
    <rPh sb="2" eb="4">
      <t>ケンセツ</t>
    </rPh>
    <phoneticPr fontId="2"/>
  </si>
  <si>
    <t>□□建設</t>
    <rPh sb="2" eb="4">
      <t>ケンセツ</t>
    </rPh>
    <phoneticPr fontId="2"/>
  </si>
  <si>
    <t>↑作業用の判定式（消さないでください。）</t>
    <rPh sb="1" eb="4">
      <t>サギョウヨウ</t>
    </rPh>
    <rPh sb="5" eb="8">
      <t>ハンテイシキ</t>
    </rPh>
    <rPh sb="9" eb="10">
      <t>ケ</t>
    </rPh>
    <phoneticPr fontId="2"/>
  </si>
  <si>
    <r>
      <rPr>
        <sz val="11"/>
        <rFont val="ＭＳ Ｐ明朝"/>
        <family val="1"/>
        <charset val="128"/>
      </rPr>
      <t>令和</t>
    </r>
    <r>
      <rPr>
        <sz val="11"/>
        <color rgb="FFFF0000"/>
        <rFont val="ＭＳ Ｐ明朝"/>
        <family val="1"/>
        <charset val="128"/>
      </rPr>
      <t>３</t>
    </r>
    <r>
      <rPr>
        <sz val="11"/>
        <color theme="1"/>
        <rFont val="ＭＳ Ｐ明朝"/>
        <family val="1"/>
        <charset val="128"/>
      </rPr>
      <t>年度から令和</t>
    </r>
    <r>
      <rPr>
        <sz val="11"/>
        <color rgb="FFFF0000"/>
        <rFont val="ＭＳ Ｐ明朝"/>
        <family val="1"/>
        <charset val="128"/>
      </rPr>
      <t>７</t>
    </r>
    <r>
      <rPr>
        <sz val="11"/>
        <color theme="1"/>
        <rFont val="ＭＳ Ｐ明朝"/>
        <family val="1"/>
        <charset val="128"/>
      </rPr>
      <t>年度（完成及び引き渡しが完了）</t>
    </r>
    <rPh sb="0" eb="2">
      <t>レイワ</t>
    </rPh>
    <rPh sb="3" eb="5">
      <t>ネンド</t>
    </rPh>
    <rPh sb="7" eb="9">
      <t>レイワ</t>
    </rPh>
    <rPh sb="15" eb="16">
      <t>オヨ</t>
    </rPh>
    <rPh sb="17" eb="18">
      <t>ヒ</t>
    </rPh>
    <rPh sb="19" eb="20">
      <t>ワタ</t>
    </rPh>
    <rPh sb="22" eb="24">
      <t>カンリョウ</t>
    </rPh>
    <phoneticPr fontId="2"/>
  </si>
  <si>
    <t>発注機関名</t>
    <phoneticPr fontId="2"/>
  </si>
  <si>
    <r>
      <t>平成</t>
    </r>
    <r>
      <rPr>
        <sz val="11"/>
        <color rgb="FFFF0000"/>
        <rFont val="ＭＳ Ｐ明朝"/>
        <family val="1"/>
        <charset val="128"/>
      </rPr>
      <t>２８</t>
    </r>
    <r>
      <rPr>
        <sz val="11"/>
        <color theme="1"/>
        <rFont val="ＭＳ Ｐ明朝"/>
        <family val="1"/>
        <charset val="128"/>
      </rPr>
      <t>年度から入札公告日前日までに完成及び引き渡しが完了した工事</t>
    </r>
    <rPh sb="20" eb="21">
      <t>オヨ</t>
    </rPh>
    <rPh sb="22" eb="23">
      <t>ヒ</t>
    </rPh>
    <rPh sb="24" eb="25">
      <t>ワタ</t>
    </rPh>
    <rPh sb="27" eb="29">
      <t>カンリョウ</t>
    </rPh>
    <phoneticPr fontId="2"/>
  </si>
  <si>
    <r>
      <t>　島根県内の公共事業において、令和</t>
    </r>
    <r>
      <rPr>
        <sz val="11"/>
        <color rgb="FFFF0000"/>
        <rFont val="ＭＳ Ｐ明朝"/>
        <family val="1"/>
        <charset val="128"/>
      </rPr>
      <t>４</t>
    </r>
    <r>
      <rPr>
        <sz val="11"/>
        <rFont val="ＭＳ Ｐ明朝"/>
        <family val="1"/>
        <charset val="128"/>
      </rPr>
      <t>年度から令和</t>
    </r>
    <r>
      <rPr>
        <sz val="11"/>
        <color rgb="FFFF0000"/>
        <rFont val="ＭＳ Ｐ明朝"/>
        <family val="1"/>
        <charset val="128"/>
      </rPr>
      <t>８</t>
    </r>
    <r>
      <rPr>
        <sz val="11"/>
        <rFont val="ＭＳ Ｐ明朝"/>
        <family val="1"/>
        <charset val="128"/>
      </rPr>
      <t>年度に、島根県及び中国地方整備局発注工事で受けた建築一式工事の優良工事表彰（優良工事施工団体表彰）</t>
    </r>
    <rPh sb="8" eb="10">
      <t>ジギョウ</t>
    </rPh>
    <rPh sb="15" eb="17">
      <t>レイワ</t>
    </rPh>
    <rPh sb="22" eb="24">
      <t>レイワ</t>
    </rPh>
    <rPh sb="25" eb="27">
      <t>ネンド</t>
    </rPh>
    <rPh sb="49" eb="51">
      <t>ケンチク</t>
    </rPh>
    <rPh sb="51" eb="53">
      <t>イッシキ</t>
    </rPh>
    <rPh sb="53" eb="55">
      <t>コウジ</t>
    </rPh>
    <phoneticPr fontId="2"/>
  </si>
  <si>
    <r>
      <t>島根県内の公共事業において、令和</t>
    </r>
    <r>
      <rPr>
        <sz val="11"/>
        <color rgb="FFFF0000"/>
        <rFont val="ＭＳ Ｐ明朝"/>
        <family val="1"/>
        <charset val="128"/>
      </rPr>
      <t>４</t>
    </r>
    <r>
      <rPr>
        <sz val="11"/>
        <rFont val="ＭＳ Ｐ明朝"/>
        <family val="1"/>
        <charset val="128"/>
      </rPr>
      <t>年度から令和</t>
    </r>
    <r>
      <rPr>
        <sz val="11"/>
        <color rgb="FFFF0000"/>
        <rFont val="ＭＳ Ｐ明朝"/>
        <family val="1"/>
        <charset val="128"/>
      </rPr>
      <t>８</t>
    </r>
    <r>
      <rPr>
        <sz val="11"/>
        <rFont val="ＭＳ Ｐ明朝"/>
        <family val="1"/>
        <charset val="128"/>
      </rPr>
      <t>年度に、島根県及び中国地方整備局発注工事で受けた建築一式工事の優良工事表彰（優良工事施工団体表彰）</t>
    </r>
    <rPh sb="14" eb="16">
      <t>レイワ</t>
    </rPh>
    <rPh sb="21" eb="23">
      <t>レイワ</t>
    </rPh>
    <phoneticPr fontId="2"/>
  </si>
  <si>
    <r>
      <rPr>
        <sz val="11"/>
        <rFont val="ＭＳ Ｐ明朝"/>
        <family val="1"/>
        <charset val="128"/>
      </rPr>
      <t>令和</t>
    </r>
    <r>
      <rPr>
        <sz val="11"/>
        <color rgb="FFFF0000"/>
        <rFont val="ＭＳ Ｐ明朝"/>
        <family val="1"/>
        <charset val="128"/>
      </rPr>
      <t>３</t>
    </r>
    <r>
      <rPr>
        <sz val="11"/>
        <color theme="1"/>
        <rFont val="ＭＳ Ｐ明朝"/>
        <family val="1"/>
        <charset val="128"/>
      </rPr>
      <t>年度から令和</t>
    </r>
    <r>
      <rPr>
        <sz val="11"/>
        <color rgb="FFFF0000"/>
        <rFont val="ＭＳ Ｐ明朝"/>
        <family val="1"/>
        <charset val="128"/>
      </rPr>
      <t>７</t>
    </r>
    <r>
      <rPr>
        <sz val="11"/>
        <color theme="1"/>
        <rFont val="ＭＳ Ｐ明朝"/>
        <family val="1"/>
        <charset val="128"/>
      </rPr>
      <t>年度（完成及び引き渡しが完了）</t>
    </r>
    <rPh sb="0" eb="2">
      <t>レイワ</t>
    </rPh>
    <rPh sb="3" eb="5">
      <t>ネンド</t>
    </rPh>
    <rPh sb="7" eb="9">
      <t>レイワ</t>
    </rPh>
    <rPh sb="10" eb="12">
      <t>ネンド</t>
    </rPh>
    <rPh sb="11" eb="12">
      <t>ド</t>
    </rPh>
    <rPh sb="12" eb="14">
      <t>ヘイネンド</t>
    </rPh>
    <rPh sb="13" eb="15">
      <t>カンセイ</t>
    </rPh>
    <rPh sb="15" eb="16">
      <t>オヨ</t>
    </rPh>
    <rPh sb="17" eb="18">
      <t>ヒ</t>
    </rPh>
    <rPh sb="19" eb="20">
      <t>ワタ</t>
    </rPh>
    <rPh sb="22" eb="24">
      <t>カンリョウ</t>
    </rPh>
    <phoneticPr fontId="2"/>
  </si>
  <si>
    <r>
      <t>平成</t>
    </r>
    <r>
      <rPr>
        <sz val="11"/>
        <color rgb="FFFF0000"/>
        <rFont val="ＭＳ Ｐ明朝"/>
        <family val="1"/>
        <charset val="128"/>
      </rPr>
      <t>２８</t>
    </r>
    <r>
      <rPr>
        <sz val="11"/>
        <color theme="1"/>
        <rFont val="ＭＳ Ｐ明朝"/>
        <family val="1"/>
        <charset val="128"/>
      </rPr>
      <t>年度から入札公告日前日までに完成及び引き渡しが完了した島根県、島根県内の市町村又は国の機関（独立行政法人等を含みコリンズ登録があるものに限る。）発注工事</t>
    </r>
    <rPh sb="20" eb="21">
      <t>オヨ</t>
    </rPh>
    <rPh sb="22" eb="23">
      <t>ヒ</t>
    </rPh>
    <rPh sb="24" eb="25">
      <t>ワタ</t>
    </rPh>
    <rPh sb="27" eb="29">
      <t>カンリョウ</t>
    </rPh>
    <rPh sb="35" eb="38">
      <t>シマネケン</t>
    </rPh>
    <rPh sb="38" eb="39">
      <t>ナイ</t>
    </rPh>
    <rPh sb="40" eb="43">
      <t>シチョウソン</t>
    </rPh>
    <rPh sb="43" eb="44">
      <t>マタ</t>
    </rPh>
    <rPh sb="45" eb="46">
      <t>クニ</t>
    </rPh>
    <rPh sb="47" eb="49">
      <t>キカン</t>
    </rPh>
    <rPh sb="50" eb="52">
      <t>ドクリツ</t>
    </rPh>
    <rPh sb="52" eb="54">
      <t>ギョウセイ</t>
    </rPh>
    <rPh sb="54" eb="56">
      <t>ホウジン</t>
    </rPh>
    <rPh sb="56" eb="57">
      <t>トウ</t>
    </rPh>
    <rPh sb="58" eb="59">
      <t>フク</t>
    </rPh>
    <rPh sb="64" eb="66">
      <t>トウロク</t>
    </rPh>
    <rPh sb="72" eb="73">
      <t>カギ</t>
    </rPh>
    <phoneticPr fontId="2"/>
  </si>
  <si>
    <t>R６</t>
    <phoneticPr fontId="2"/>
  </si>
  <si>
    <t>R７</t>
    <phoneticPr fontId="2"/>
  </si>
  <si>
    <r>
      <t>育児・介護休業に関する制度　チェック表</t>
    </r>
    <r>
      <rPr>
        <b/>
        <sz val="11"/>
        <rFont val="HG丸ｺﾞｼｯｸM-PRO"/>
        <family val="3"/>
        <charset val="128"/>
      </rPr>
      <t xml:space="preserve">
育児・介護休業法（R7.10.1施行）対応版</t>
    </r>
    <rPh sb="0" eb="2">
      <t>イクジ</t>
    </rPh>
    <rPh sb="18" eb="19">
      <t>ヒョウ</t>
    </rPh>
    <phoneticPr fontId="12"/>
  </si>
  <si>
    <r>
      <t>令和</t>
    </r>
    <r>
      <rPr>
        <sz val="11"/>
        <color rgb="FFFF0000"/>
        <rFont val="ＭＳ Ｐ明朝"/>
        <family val="1"/>
        <charset val="128"/>
      </rPr>
      <t>６</t>
    </r>
    <r>
      <rPr>
        <sz val="11"/>
        <color theme="1"/>
        <rFont val="ＭＳ Ｐ明朝"/>
        <family val="1"/>
        <charset val="128"/>
      </rPr>
      <t>年4月1日以降に、若手技術者・若手従業員（３０歳未満の者）の１人以上の新規雇用があること。</t>
    </r>
    <rPh sb="0" eb="2">
      <t>レイワ</t>
    </rPh>
    <rPh sb="18" eb="20">
      <t>ワカテ</t>
    </rPh>
    <rPh sb="20" eb="23">
      <t>ジュウギョウイン</t>
    </rPh>
    <rPh sb="26" eb="27">
      <t>サイ</t>
    </rPh>
    <rPh sb="27" eb="29">
      <t>ミマン</t>
    </rPh>
    <phoneticPr fontId="2"/>
  </si>
  <si>
    <r>
      <rPr>
        <sz val="10"/>
        <color rgb="FFFF0000"/>
        <rFont val="ＭＳ Ｐ明朝"/>
        <family val="1"/>
        <charset val="128"/>
      </rPr>
      <t>年度間延べ</t>
    </r>
    <r>
      <rPr>
        <sz val="10"/>
        <color theme="1"/>
        <rFont val="ＭＳ Ｐ明朝"/>
        <family val="1"/>
        <charset val="128"/>
      </rPr>
      <t>参加人数</t>
    </r>
    <phoneticPr fontId="2"/>
  </si>
  <si>
    <t>ボランティア活動又はハートフルしまね</t>
    <rPh sb="6" eb="8">
      <t>カツドウ</t>
    </rPh>
    <phoneticPr fontId="12"/>
  </si>
  <si>
    <t>ボランティア活動又はハートフルしまねへの参加実績</t>
    <phoneticPr fontId="2"/>
  </si>
  <si>
    <r>
      <t>令和</t>
    </r>
    <r>
      <rPr>
        <sz val="11"/>
        <color rgb="FFFF0000"/>
        <rFont val="ＭＳ Ｐ明朝"/>
        <family val="1"/>
        <charset val="128"/>
      </rPr>
      <t>６</t>
    </r>
    <r>
      <rPr>
        <sz val="11"/>
        <color theme="1"/>
        <rFont val="ＭＳ Ｐ明朝"/>
        <family val="1"/>
        <charset val="128"/>
      </rPr>
      <t>年度及び令和</t>
    </r>
    <r>
      <rPr>
        <sz val="11"/>
        <color rgb="FFFF0000"/>
        <rFont val="ＭＳ Ｐ明朝"/>
        <family val="1"/>
        <charset val="128"/>
      </rPr>
      <t>７</t>
    </r>
    <r>
      <rPr>
        <sz val="11"/>
        <color theme="1"/>
        <rFont val="ＭＳ Ｐ明朝"/>
        <family val="1"/>
        <charset val="128"/>
      </rPr>
      <t>年度における島根県内で実施されたボランティア活動又はハートフルしまねへの参加実績</t>
    </r>
    <rPh sb="0" eb="2">
      <t>レイワ</t>
    </rPh>
    <rPh sb="3" eb="5">
      <t>ネンド</t>
    </rPh>
    <rPh sb="5" eb="6">
      <t>オヨ</t>
    </rPh>
    <rPh sb="7" eb="9">
      <t>レイワ</t>
    </rPh>
    <rPh sb="10" eb="12">
      <t>ネンド</t>
    </rPh>
    <phoneticPr fontId="2"/>
  </si>
  <si>
    <r>
      <rPr>
        <sz val="11"/>
        <color rgb="FFFF0000"/>
        <rFont val="ＭＳ Ｐ明朝"/>
        <family val="1"/>
        <charset val="128"/>
      </rPr>
      <t>参加人数が１０名未満の場合、</t>
    </r>
    <r>
      <rPr>
        <sz val="11"/>
        <color theme="1"/>
        <rFont val="ＭＳ Ｐ明朝"/>
        <family val="1"/>
        <charset val="128"/>
      </rPr>
      <t>従業員数の欄に当該活動時点の常用雇用労働者と短時間労働者の合計人数を記載すること。</t>
    </r>
    <rPh sb="0" eb="2">
      <t>サンカ</t>
    </rPh>
    <rPh sb="2" eb="4">
      <t>ニンズウ</t>
    </rPh>
    <rPh sb="7" eb="8">
      <t>メイ</t>
    </rPh>
    <rPh sb="8" eb="10">
      <t>ミマン</t>
    </rPh>
    <rPh sb="11" eb="13">
      <t>バアイ</t>
    </rPh>
    <rPh sb="14" eb="17">
      <t>ジュウギョウイン</t>
    </rPh>
    <rPh sb="17" eb="18">
      <t>スウ</t>
    </rPh>
    <rPh sb="19" eb="20">
      <t>ラン</t>
    </rPh>
    <rPh sb="21" eb="23">
      <t>トウガイ</t>
    </rPh>
    <rPh sb="23" eb="25">
      <t>カツドウ</t>
    </rPh>
    <rPh sb="25" eb="27">
      <t>ジテン</t>
    </rPh>
    <rPh sb="28" eb="30">
      <t>ジョウヨウ</t>
    </rPh>
    <rPh sb="30" eb="32">
      <t>コヨウ</t>
    </rPh>
    <rPh sb="32" eb="35">
      <t>ロウドウシャ</t>
    </rPh>
    <rPh sb="36" eb="39">
      <t>タンジカン</t>
    </rPh>
    <rPh sb="39" eb="42">
      <t>ロウドウシャ</t>
    </rPh>
    <rPh sb="43" eb="45">
      <t>ゴウケイ</t>
    </rPh>
    <rPh sb="45" eb="47">
      <t>ニンズウ</t>
    </rPh>
    <rPh sb="48" eb="50">
      <t>キサイ</t>
    </rPh>
    <phoneticPr fontId="2"/>
  </si>
  <si>
    <r>
      <t>①「育児休業・介護休業等育児又は家族介護を行う労働者の福祉に関する法律」（令和７年</t>
    </r>
    <r>
      <rPr>
        <sz val="10"/>
        <color rgb="FFFF0000"/>
        <rFont val="ＭＳ Ｐ明朝"/>
        <family val="1"/>
        <charset val="128"/>
      </rPr>
      <t>10月</t>
    </r>
    <r>
      <rPr>
        <sz val="10"/>
        <rFont val="ＭＳ Ｐ明朝"/>
        <family val="1"/>
        <charset val="128"/>
      </rPr>
      <t>1日施行、以下「育児・介護休業法」という。）で定める制度を超える内容を含む制度を規定していること</t>
    </r>
    <phoneticPr fontId="2"/>
  </si>
  <si>
    <t>浜山公園陸上競技場メインスタンド増築外（建築）工事</t>
    <rPh sb="0" eb="1">
      <t>ハマ</t>
    </rPh>
    <rPh sb="1" eb="2">
      <t>ヤマ</t>
    </rPh>
    <rPh sb="2" eb="4">
      <t>コウエン</t>
    </rPh>
    <rPh sb="4" eb="6">
      <t>リクジョウ</t>
    </rPh>
    <rPh sb="6" eb="9">
      <t>キョウギジョウ</t>
    </rPh>
    <rPh sb="16" eb="18">
      <t>ゾウチク</t>
    </rPh>
    <rPh sb="18" eb="19">
      <t>ホカ</t>
    </rPh>
    <rPh sb="20" eb="22">
      <t>ケンチク</t>
    </rPh>
    <rPh sb="23" eb="25">
      <t>コウジ</t>
    </rPh>
    <phoneticPr fontId="2"/>
  </si>
  <si>
    <t>コンクリート工事の品質向上</t>
    <phoneticPr fontId="2"/>
  </si>
  <si>
    <t>工事中の環境対策</t>
    <phoneticPr fontId="2"/>
  </si>
  <si>
    <t>工事中の安全対策</t>
    <phoneticPr fontId="2"/>
  </si>
  <si>
    <t>２</t>
  </si>
  <si>
    <t>３</t>
  </si>
  <si>
    <t>４</t>
  </si>
  <si>
    <t>５</t>
  </si>
  <si>
    <t>６</t>
  </si>
  <si>
    <t>７</t>
  </si>
  <si>
    <t>８</t>
  </si>
  <si>
    <t>９</t>
  </si>
  <si>
    <t>１０</t>
  </si>
  <si>
    <t>１１</t>
  </si>
  <si>
    <t>応急復旧相談員</t>
  </si>
  <si>
    <t>応急復旧相談員</t>
    <phoneticPr fontId="2"/>
  </si>
  <si>
    <t>１２</t>
  </si>
  <si>
    <t>１３</t>
  </si>
  <si>
    <t>１４</t>
  </si>
  <si>
    <t>１５</t>
  </si>
  <si>
    <t>施工実績として提出する工事の「工事種別」及び「建設工事の種類」が確認できる資料</t>
    <rPh sb="0" eb="2">
      <t>セコウ</t>
    </rPh>
    <rPh sb="2" eb="4">
      <t>ジッセキ</t>
    </rPh>
    <rPh sb="7" eb="9">
      <t>テイシュツ</t>
    </rPh>
    <rPh sb="11" eb="13">
      <t>コウジ</t>
    </rPh>
    <rPh sb="15" eb="17">
      <t>コウジ</t>
    </rPh>
    <rPh sb="17" eb="19">
      <t>シュベツ</t>
    </rPh>
    <rPh sb="20" eb="21">
      <t>オヨ</t>
    </rPh>
    <rPh sb="23" eb="25">
      <t>ケンセツ</t>
    </rPh>
    <rPh sb="25" eb="27">
      <t>コウジ</t>
    </rPh>
    <rPh sb="28" eb="30">
      <t>シュルイ</t>
    </rPh>
    <rPh sb="32" eb="34">
      <t>カクニン</t>
    </rPh>
    <rPh sb="37" eb="39">
      <t>シリョウ</t>
    </rPh>
    <phoneticPr fontId="2"/>
  </si>
  <si>
    <t>構成員
(第3ｸﾞﾙｰﾌﾟ)</t>
    <rPh sb="0" eb="2">
      <t>コウセイ</t>
    </rPh>
    <rPh sb="2" eb="3">
      <t>イン</t>
    </rPh>
    <rPh sb="5" eb="6">
      <t>ダイ</t>
    </rPh>
    <phoneticPr fontId="2"/>
  </si>
  <si>
    <t>２７名以上登録している場合は、代表者２７名について記入すること。</t>
    <rPh sb="2" eb="3">
      <t>メイ</t>
    </rPh>
    <rPh sb="3" eb="5">
      <t>イジョウ</t>
    </rPh>
    <rPh sb="5" eb="7">
      <t>トウロク</t>
    </rPh>
    <rPh sb="11" eb="13">
      <t>バアイ</t>
    </rPh>
    <rPh sb="15" eb="18">
      <t>ダイヒョウシャ</t>
    </rPh>
    <rPh sb="20" eb="21">
      <t>メイ</t>
    </rPh>
    <rPh sb="25" eb="27">
      <t>キニュウ</t>
    </rPh>
    <phoneticPr fontId="2"/>
  </si>
  <si>
    <t>島根県被災住宅応急復旧相談員の登録</t>
    <rPh sb="0" eb="3">
      <t>シマネケン</t>
    </rPh>
    <rPh sb="3" eb="5">
      <t>ヒサイ</t>
    </rPh>
    <rPh sb="5" eb="7">
      <t>ジュウタク</t>
    </rPh>
    <rPh sb="7" eb="9">
      <t>オウキュウ</t>
    </rPh>
    <rPh sb="9" eb="11">
      <t>フッキュウ</t>
    </rPh>
    <rPh sb="11" eb="14">
      <t>ソウダンイン</t>
    </rPh>
    <rPh sb="15" eb="17">
      <t>トウロク</t>
    </rPh>
    <phoneticPr fontId="2"/>
  </si>
  <si>
    <t>島根県建築住宅施策推進協議会
会員団体への所属</t>
    <phoneticPr fontId="2"/>
  </si>
  <si>
    <t>第１グループ</t>
    <rPh sb="0" eb="1">
      <t>ダイ</t>
    </rPh>
    <phoneticPr fontId="2"/>
  </si>
  <si>
    <t>第２グループ</t>
    <rPh sb="0" eb="1">
      <t>ダイ</t>
    </rPh>
    <phoneticPr fontId="2"/>
  </si>
  <si>
    <t>第３グループ</t>
    <rPh sb="0" eb="1">
      <t>ダイ</t>
    </rPh>
    <phoneticPr fontId="2"/>
  </si>
  <si>
    <t>　</t>
  </si>
  <si>
    <t>有効期限（年月日）</t>
    <rPh sb="0" eb="4">
      <t>ユウコウキゲン</t>
    </rPh>
    <rPh sb="5" eb="8">
      <t>ネンガッピ</t>
    </rPh>
    <phoneticPr fontId="2"/>
  </si>
  <si>
    <t>各登録者の「応急復旧相談員証」の写し（表）を添付すること。</t>
    <rPh sb="0" eb="1">
      <t>カク</t>
    </rPh>
    <rPh sb="1" eb="4">
      <t>トウロクシャ</t>
    </rPh>
    <rPh sb="6" eb="8">
      <t>オウキュウ</t>
    </rPh>
    <rPh sb="8" eb="10">
      <t>フッキュウ</t>
    </rPh>
    <rPh sb="10" eb="13">
      <t>ソウダンイン</t>
    </rPh>
    <rPh sb="13" eb="14">
      <t>ショウ</t>
    </rPh>
    <rPh sb="16" eb="17">
      <t>ウツ</t>
    </rPh>
    <rPh sb="19" eb="20">
      <t>オモテ</t>
    </rPh>
    <rPh sb="22" eb="24">
      <t>テンプ</t>
    </rPh>
    <phoneticPr fontId="2"/>
  </si>
  <si>
    <t>各登録者の雇用関係が証明できる書類の写しを添付すること。</t>
    <rPh sb="0" eb="1">
      <t>カク</t>
    </rPh>
    <rPh sb="1" eb="4">
      <t>トウロクシャ</t>
    </rPh>
    <rPh sb="5" eb="7">
      <t>コヨウ</t>
    </rPh>
    <rPh sb="7" eb="9">
      <t>カンケイ</t>
    </rPh>
    <rPh sb="10" eb="12">
      <t>ショウメイ</t>
    </rPh>
    <rPh sb="15" eb="17">
      <t>ショルイ</t>
    </rPh>
    <rPh sb="18" eb="19">
      <t>ウツ</t>
    </rPh>
    <rPh sb="21" eb="23">
      <t>テンプ</t>
    </rPh>
    <phoneticPr fontId="2"/>
  </si>
  <si>
    <t>１８名以上登録している場合は、代表者１８名について記入すること。</t>
    <rPh sb="2" eb="3">
      <t>メイ</t>
    </rPh>
    <rPh sb="3" eb="5">
      <t>イジョウ</t>
    </rPh>
    <rPh sb="5" eb="7">
      <t>トウロク</t>
    </rPh>
    <rPh sb="11" eb="13">
      <t>バアイ</t>
    </rPh>
    <rPh sb="15" eb="18">
      <t>ダイヒョウシャ</t>
    </rPh>
    <rPh sb="20" eb="21">
      <t>メイ</t>
    </rPh>
    <rPh sb="25" eb="27">
      <t>キニュウ</t>
    </rPh>
    <phoneticPr fontId="2"/>
  </si>
  <si>
    <t>雇用関係を確認できる資料(例)</t>
    <rPh sb="13" eb="14">
      <t>レイ</t>
    </rPh>
    <phoneticPr fontId="2"/>
  </si>
  <si>
    <t>監理技術者資格者証の写し、市町村が作成する住民税特別徴収税額通知書の写し、</t>
    <rPh sb="0" eb="2">
      <t>カンリ</t>
    </rPh>
    <rPh sb="2" eb="5">
      <t>ギジュツシャ</t>
    </rPh>
    <phoneticPr fontId="2"/>
  </si>
  <si>
    <t>健康保険・厚生年金被保険者標準報酬決定通知書の写し、所属会社の雇用証明書等</t>
    <phoneticPr fontId="2"/>
  </si>
  <si>
    <t>配置予定技術者①、②、③共通</t>
    <rPh sb="12" eb="14">
      <t>キョウツウ</t>
    </rPh>
    <phoneticPr fontId="2"/>
  </si>
  <si>
    <t>配置予定技術者の継続学習</t>
    <phoneticPr fontId="2"/>
  </si>
  <si>
    <t>会社（企業体）名：</t>
    <rPh sb="3" eb="6">
      <t>キギョウタイ</t>
    </rPh>
    <phoneticPr fontId="2"/>
  </si>
  <si>
    <t>配置予定の主任（監理）技術者が保有するCPD単位数</t>
    <rPh sb="22" eb="25">
      <t>タンイスウ</t>
    </rPh>
    <phoneticPr fontId="2"/>
  </si>
  <si>
    <t>代表者(第１ｸﾞﾙｰﾌﾟ)</t>
    <phoneticPr fontId="2"/>
  </si>
  <si>
    <t>配置予定技術者氏名</t>
  </si>
  <si>
    <t>保有するCPD単位数</t>
    <rPh sb="7" eb="10">
      <t>タンイスウ</t>
    </rPh>
    <phoneticPr fontId="2"/>
  </si>
  <si>
    <t>※評価結果</t>
  </si>
  <si>
    <t>単位</t>
    <rPh sb="0" eb="2">
      <t>タンイ</t>
    </rPh>
    <phoneticPr fontId="2"/>
  </si>
  <si>
    <t>構成員(第２ｸﾞﾙｰﾌﾟ)</t>
    <rPh sb="0" eb="3">
      <t>コウセイイン</t>
    </rPh>
    <phoneticPr fontId="2"/>
  </si>
  <si>
    <t>構成員(第３ｸﾞﾙｰﾌﾟ)</t>
    <rPh sb="0" eb="3">
      <t>コウセイイン</t>
    </rPh>
    <phoneticPr fontId="2"/>
  </si>
  <si>
    <t>保有CPD単位数が確認できる資料として、（公社）日本建築士会連合会が発行した「建築士会CPD実績証明書」の写し又は（一財）建設業振興基金が発行した「建築・設備施工管理CPD制度実績証明書」の写しを添付すること。</t>
    <rPh sb="5" eb="8">
      <t>タンイスウ</t>
    </rPh>
    <rPh sb="21" eb="23">
      <t>コウシャ</t>
    </rPh>
    <rPh sb="24" eb="30">
      <t>ニホンケンチクシカイ</t>
    </rPh>
    <rPh sb="30" eb="33">
      <t>レンゴウカイ</t>
    </rPh>
    <rPh sb="34" eb="36">
      <t>ハッコウ</t>
    </rPh>
    <rPh sb="39" eb="43">
      <t>ケンチクシカイ</t>
    </rPh>
    <rPh sb="46" eb="51">
      <t>ジッセキショウメイショ</t>
    </rPh>
    <rPh sb="53" eb="54">
      <t>ウツ</t>
    </rPh>
    <rPh sb="55" eb="56">
      <t>マタ</t>
    </rPh>
    <rPh sb="58" eb="60">
      <t>イチザイ</t>
    </rPh>
    <rPh sb="61" eb="68">
      <t>ケンセツギョウシンコウキキン</t>
    </rPh>
    <rPh sb="74" eb="76">
      <t>ケンチク</t>
    </rPh>
    <rPh sb="77" eb="79">
      <t>セツビ</t>
    </rPh>
    <rPh sb="79" eb="83">
      <t>セコウカンリ</t>
    </rPh>
    <rPh sb="86" eb="88">
      <t>セイド</t>
    </rPh>
    <rPh sb="88" eb="93">
      <t>ジッセキショウメイショ</t>
    </rPh>
    <rPh sb="95" eb="96">
      <t>ウツ</t>
    </rPh>
    <phoneticPr fontId="2"/>
  </si>
  <si>
    <t>開始年度</t>
    <rPh sb="0" eb="2">
      <t>カイシ</t>
    </rPh>
    <rPh sb="2" eb="4">
      <t>ネンド</t>
    </rPh>
    <phoneticPr fontId="2"/>
  </si>
  <si>
    <t>令和３年度</t>
    <rPh sb="0" eb="2">
      <t>レイワ</t>
    </rPh>
    <rPh sb="3" eb="5">
      <t>ネンド</t>
    </rPh>
    <rPh sb="4" eb="5">
      <t>ガンネン</t>
    </rPh>
    <phoneticPr fontId="2"/>
  </si>
  <si>
    <t>技術資料提出時に配置予定技術者が特定できない場合は、複数の候補者を記入できる。その場合、審査は候補者のうち配置予定技術者の評価点合計が最も低い者で評価する。</t>
    <rPh sb="53" eb="55">
      <t>ハイチ</t>
    </rPh>
    <rPh sb="55" eb="57">
      <t>ヨテイ</t>
    </rPh>
    <rPh sb="57" eb="60">
      <t>ギジュツシャ</t>
    </rPh>
    <rPh sb="61" eb="63">
      <t>ヒョウカ</t>
    </rPh>
    <rPh sb="63" eb="64">
      <t>テン</t>
    </rPh>
    <rPh sb="64" eb="66">
      <t>ゴウケイ</t>
    </rPh>
    <phoneticPr fontId="2"/>
  </si>
  <si>
    <t>総務部営繕課</t>
    <rPh sb="0" eb="6">
      <t>ソウムブエイゼンカ</t>
    </rPh>
    <phoneticPr fontId="2"/>
  </si>
  <si>
    <t>　島根県知事　様</t>
    <rPh sb="1" eb="6">
      <t>シマネケンチジ</t>
    </rPh>
    <rPh sb="7" eb="8">
      <t>サマ</t>
    </rPh>
    <phoneticPr fontId="2"/>
  </si>
  <si>
    <t>①　コンクリート打設時のジャンカ又はコールドジョイントの防止策
（現場特性・概要）
（時期、期間）
（位置、範囲）
（内容《誰が･何を･どうする》、数量、材料、機械等）
（目的、効果、優位性）
（効果の技術的根拠）
（その他）</t>
    <phoneticPr fontId="2"/>
  </si>
  <si>
    <t>②　コンクリートのひび割れ防止策
（現場特性・概要）
（時期、期間）
（位置、範囲）
（内容《誰が･何を･どうする》、数量、材料、機械等）
（目的、効果、優位性）
（効果の技術的根拠）
（その他）</t>
    <phoneticPr fontId="2"/>
  </si>
  <si>
    <t>③　鉄筋のかぶり厚さ確保策
（現場特性・概要）
（時期、期間）
（位置、範囲）
（内容《誰が･何を･どうする》、数量、材料、機械等）
（目的、効果、優位性）
（効果の技術的根拠）
（その他）</t>
    <phoneticPr fontId="2"/>
  </si>
  <si>
    <r>
      <t>記載する内容は説明の要点（</t>
    </r>
    <r>
      <rPr>
        <u/>
        <sz val="11"/>
        <color theme="1"/>
        <rFont val="ＭＳ Ｐ明朝"/>
        <family val="1"/>
        <charset val="128"/>
      </rPr>
      <t>目的、具体的な手法＜施工数量、施工位置、施工範囲、施工期間、使用材料、使用機械等＞、効果、技術的な根拠、標準案に対する優位性等</t>
    </r>
    <r>
      <rPr>
        <sz val="11"/>
        <color theme="1"/>
        <rFont val="ＭＳ Ｐ明朝"/>
        <family val="1"/>
        <charset val="128"/>
      </rPr>
      <t>）が分かり易いようにまとめることとし、１事項につき１提案を上限とする。</t>
    </r>
    <phoneticPr fontId="2"/>
  </si>
  <si>
    <t>①　騒音又は粉塵の低減対策
（現場特性・概要）
（時期、期間）
（位置、範囲）
（内容《誰が･何を･どうする》、数量、材料、機械等）
（目的、効果、優位性）
（効果の技術的根拠）
（その他）</t>
    <phoneticPr fontId="2"/>
  </si>
  <si>
    <t>②　騒音又は粉塵の低減対策
（現場特性・概要）
（時期、期間）
（位置、範囲）
（内容《誰が･何を･どうする》、数量、材料、機械等）
（目的、効果、優位性）
（効果の技術的根拠）
（その他）</t>
    <phoneticPr fontId="2"/>
  </si>
  <si>
    <r>
      <t>記載する内容は説明の要点（</t>
    </r>
    <r>
      <rPr>
        <u/>
        <sz val="11"/>
        <color theme="1"/>
        <rFont val="ＭＳ Ｐ明朝"/>
        <family val="1"/>
        <charset val="128"/>
      </rPr>
      <t>目的、具体的な手法＜施工数量、施工位置、施工範囲、施工期間、使用材料、使用機械等＞、効果、技術的な根拠、標準案に対する優位性等</t>
    </r>
    <r>
      <rPr>
        <sz val="11"/>
        <color theme="1"/>
        <rFont val="ＭＳ Ｐ明朝"/>
        <family val="1"/>
        <charset val="128"/>
      </rPr>
      <t>）が分かり易いようにまとめることとし、提案は２個までとする。</t>
    </r>
    <phoneticPr fontId="2"/>
  </si>
  <si>
    <t>①　安全対策
（現場特性・概要）
（時期、期間）
（位置、範囲）
（内容《誰が･何を･どうする》、数量、材料、機械等）
（目的、効果、優位性）
（効果の技術的根拠）
（その他）</t>
    <phoneticPr fontId="2"/>
  </si>
  <si>
    <t>②　安全対策
（現場特性・概要）
（時期、期間）
（位置、範囲）
（内容《誰が･何を･どうする》、数量、材料、機械等）
（目的、効果、優位性）
（効果の技術的根拠）
（その他）</t>
    <phoneticPr fontId="2"/>
  </si>
  <si>
    <t>島根県（総務部(企業局及び病院局契約を含み、企業局及び病院局発注工事は除く。)、農林水産部、土木部）</t>
    <phoneticPr fontId="2"/>
  </si>
  <si>
    <t>特別共同企業体の代表者及び構成員の受賞の合計が３回以上ある場合は、代表的なもの３回分の提出でよい。</t>
    <rPh sb="0" eb="2">
      <t>トクベツ</t>
    </rPh>
    <rPh sb="2" eb="4">
      <t>キョウドウ</t>
    </rPh>
    <rPh sb="4" eb="7">
      <t>キギョウタイ</t>
    </rPh>
    <rPh sb="8" eb="11">
      <t>ダイヒョウシャ</t>
    </rPh>
    <rPh sb="11" eb="12">
      <t>オヨ</t>
    </rPh>
    <rPh sb="13" eb="15">
      <t>コウセイ</t>
    </rPh>
    <rPh sb="15" eb="16">
      <t>イン</t>
    </rPh>
    <rPh sb="17" eb="19">
      <t>ジュショウ</t>
    </rPh>
    <rPh sb="20" eb="22">
      <t>ゴウケイ</t>
    </rPh>
    <rPh sb="24" eb="25">
      <t>カイ</t>
    </rPh>
    <rPh sb="25" eb="27">
      <t>イジョウ</t>
    </rPh>
    <rPh sb="29" eb="31">
      <t>バアイ</t>
    </rPh>
    <rPh sb="33" eb="36">
      <t>ダイヒョウテキ</t>
    </rPh>
    <rPh sb="40" eb="41">
      <t>カイ</t>
    </rPh>
    <rPh sb="41" eb="42">
      <t>ブン</t>
    </rPh>
    <rPh sb="43" eb="45">
      <t>テイシュツ</t>
    </rPh>
    <phoneticPr fontId="2"/>
  </si>
  <si>
    <t>島根県発注の工事の場合は、表彰状の添付は不要である。</t>
    <rPh sb="0" eb="5">
      <t>シマネケンハッチュウ</t>
    </rPh>
    <rPh sb="6" eb="8">
      <t>コウジ</t>
    </rPh>
    <rPh sb="9" eb="11">
      <t>バアイ</t>
    </rPh>
    <rPh sb="13" eb="15">
      <t>ヒョウショウ</t>
    </rPh>
    <rPh sb="15" eb="16">
      <t>ジョウ</t>
    </rPh>
    <rPh sb="17" eb="19">
      <t>テンプ</t>
    </rPh>
    <rPh sb="20" eb="22">
      <t>フヨウ</t>
    </rPh>
    <phoneticPr fontId="2"/>
  </si>
  <si>
    <t>島根県（総務部（企業局及び病院局契約を含み、企業局及び病院局発注工事は除く。)、農林水産部、土木部）</t>
    <phoneticPr fontId="2"/>
  </si>
  <si>
    <t>契約工期と技術者の従事期間が異なる工事の場合は、現場着手日及び実地完成日が確認できる資料（最終の実施工程表等）（発注者が押印した資料の写しに限る。）を添付すること。</t>
    <rPh sb="0" eb="2">
      <t>ケイヤク</t>
    </rPh>
    <rPh sb="2" eb="4">
      <t>コウキ</t>
    </rPh>
    <rPh sb="5" eb="8">
      <t>ギジュツシャ</t>
    </rPh>
    <rPh sb="9" eb="11">
      <t>ジュウジ</t>
    </rPh>
    <rPh sb="11" eb="13">
      <t>キカン</t>
    </rPh>
    <rPh sb="14" eb="15">
      <t>コト</t>
    </rPh>
    <rPh sb="17" eb="19">
      <t>コウジ</t>
    </rPh>
    <rPh sb="20" eb="22">
      <t>バアイ</t>
    </rPh>
    <rPh sb="29" eb="30">
      <t>オヨ</t>
    </rPh>
    <phoneticPr fontId="2"/>
  </si>
  <si>
    <t>（６）</t>
    <phoneticPr fontId="2"/>
  </si>
  <si>
    <t>現場着手日及び実地完成日が確認できる資料（最終の実施工程表等）（発注者が押印した資料の写しに限る。）</t>
    <rPh sb="5" eb="6">
      <t>オヨ</t>
    </rPh>
    <rPh sb="32" eb="35">
      <t>ハッチュウシャ</t>
    </rPh>
    <rPh sb="36" eb="38">
      <t>オウイン</t>
    </rPh>
    <rPh sb="40" eb="42">
      <t>シリョウ</t>
    </rPh>
    <rPh sb="43" eb="44">
      <t>ウツ</t>
    </rPh>
    <rPh sb="46" eb="47">
      <t>カギ</t>
    </rPh>
    <phoneticPr fontId="2"/>
  </si>
  <si>
    <t>技術者の従事期間と従事時の役職が確認できる資料（コリンズの「登録内容確認書」の写し等）</t>
    <rPh sb="0" eb="3">
      <t>ギジュツシャ</t>
    </rPh>
    <rPh sb="4" eb="8">
      <t>ジュウジキカン</t>
    </rPh>
    <rPh sb="9" eb="12">
      <t>ジュウジジ</t>
    </rPh>
    <rPh sb="13" eb="15">
      <t>ヤクショク</t>
    </rPh>
    <rPh sb="16" eb="18">
      <t>カクニン</t>
    </rPh>
    <rPh sb="21" eb="23">
      <t>シリョウ</t>
    </rPh>
    <rPh sb="30" eb="37">
      <t>トウロクナイヨウカクニンショ</t>
    </rPh>
    <rPh sb="39" eb="40">
      <t>ウツ</t>
    </rPh>
    <rPh sb="41" eb="42">
      <t>トウ</t>
    </rPh>
    <phoneticPr fontId="2"/>
  </si>
  <si>
    <t>　発注者の証明書の写し。（上記資料①～⑨で確認できない記載内容（コリンズ登録番号を除く。）を全て証明してあるもの。）</t>
    <rPh sb="1" eb="4">
      <t>ハッチュウシャ</t>
    </rPh>
    <rPh sb="5" eb="8">
      <t>ショウメイショ</t>
    </rPh>
    <rPh sb="9" eb="10">
      <t>ウツ</t>
    </rPh>
    <rPh sb="13" eb="15">
      <t>ジョウキ</t>
    </rPh>
    <rPh sb="15" eb="17">
      <t>シリョウ</t>
    </rPh>
    <rPh sb="21" eb="23">
      <t>カクニン</t>
    </rPh>
    <rPh sb="27" eb="29">
      <t>キサイ</t>
    </rPh>
    <rPh sb="29" eb="31">
      <t>ナイヨウ</t>
    </rPh>
    <rPh sb="36" eb="38">
      <t>トウロク</t>
    </rPh>
    <rPh sb="38" eb="40">
      <t>バンゴウ</t>
    </rPh>
    <rPh sb="41" eb="42">
      <t>ノゾ</t>
    </rPh>
    <rPh sb="46" eb="47">
      <t>スベ</t>
    </rPh>
    <rPh sb="48" eb="50">
      <t>ショウメイ</t>
    </rPh>
    <phoneticPr fontId="2"/>
  </si>
  <si>
    <t>⑪</t>
    <phoneticPr fontId="2"/>
  </si>
  <si>
    <t>　　　　　　　　　　　　資料①～⑪で確認できる内容</t>
    <rPh sb="12" eb="14">
      <t>シリョウ</t>
    </rPh>
    <rPh sb="18" eb="20">
      <t>カクニン</t>
    </rPh>
    <rPh sb="23" eb="25">
      <t>ナイヨウ</t>
    </rPh>
    <phoneticPr fontId="2"/>
  </si>
  <si>
    <t>△</t>
    <phoneticPr fontId="2"/>
  </si>
  <si>
    <t>従事期間</t>
    <rPh sb="0" eb="4">
      <t>ジュウジキカン</t>
    </rPh>
    <phoneticPr fontId="2"/>
  </si>
  <si>
    <t>⑧、⑨は両方必要</t>
    <rPh sb="4" eb="8">
      <t>リョウホウヒツヨウ</t>
    </rPh>
    <phoneticPr fontId="2"/>
  </si>
  <si>
    <t>条件３</t>
    <phoneticPr fontId="2"/>
  </si>
  <si>
    <t>契約工期と技術者の従事期間が同じ。</t>
    <rPh sb="0" eb="4">
      <t>ケイヤクコウキ</t>
    </rPh>
    <rPh sb="5" eb="8">
      <t>ギジュツシャ</t>
    </rPh>
    <rPh sb="9" eb="11">
      <t>ジュウジ</t>
    </rPh>
    <rPh sb="11" eb="13">
      <t>キカン</t>
    </rPh>
    <rPh sb="14" eb="15">
      <t>オナ</t>
    </rPh>
    <phoneticPr fontId="2"/>
  </si>
  <si>
    <t>上記パターン１、２のいずれかに該当。</t>
    <rPh sb="0" eb="2">
      <t>ジョウキ</t>
    </rPh>
    <rPh sb="15" eb="17">
      <t>ガイトウ</t>
    </rPh>
    <phoneticPr fontId="2"/>
  </si>
  <si>
    <t>契約工期と技術者の従事期間が異なる。</t>
    <rPh sb="0" eb="4">
      <t>ケイヤクコウキ</t>
    </rPh>
    <rPh sb="5" eb="8">
      <t>ギジュツシャ</t>
    </rPh>
    <rPh sb="9" eb="11">
      <t>ジュウジ</t>
    </rPh>
    <rPh sb="11" eb="13">
      <t>キカン</t>
    </rPh>
    <rPh sb="14" eb="15">
      <t>コト</t>
    </rPh>
    <phoneticPr fontId="2"/>
  </si>
  <si>
    <t>パターン１+⑧+⑨</t>
    <phoneticPr fontId="2"/>
  </si>
  <si>
    <t>パターン２+⑧+⑨</t>
    <phoneticPr fontId="2"/>
  </si>
  <si>
    <t>⑩+⑪</t>
    <phoneticPr fontId="2"/>
  </si>
  <si>
    <t>１契約で税込み最終金額が１１億円以上の建築一式工事で、非木造の建築物に係るもの（解体工事を除く。）をいう。</t>
    <phoneticPr fontId="2"/>
  </si>
  <si>
    <t>１契約で税込み最終金額が５億７，０００万円以上の建築一式工事で、非木造の建築物に係るもの（解体工事を除く。）をいう。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</si>
</sst>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76" formatCode="[$-411]ggge&quot;年&quot;m&quot;月&quot;d&quot;日&quot;;@"/>
    <numFmt numFmtId="177" formatCode="#,##0&quot;件&quot;"/>
    <numFmt numFmtId="178" formatCode="#,##0.0&quot;点&quot;"/>
    <numFmt numFmtId="179" formatCode="#,##0&quot;点&quot;"/>
    <numFmt numFmtId="180" formatCode="#,##0&quot;円&quot;"/>
    <numFmt numFmtId="181" formatCode="#,##0&quot;ユニット&quot;"/>
    <numFmt numFmtId="182" formatCode="[$-411]ge\.m\.d;@"/>
    <numFmt numFmtId="183" formatCode="0.0"/>
    <numFmt numFmtId="184" formatCode="#,##0;\-#,##0;\ &quot;&quot;"/>
    <numFmt numFmtId="185" formatCode="0_);[Red]\(0\)"/>
    <numFmt numFmtId="186" formatCode="#,##0&quot;人&quot;"/>
    <numFmt numFmtId="187" formatCode="&quot;Ｑ&quot;#,##0"/>
    <numFmt numFmtId="188" formatCode="0&quot; ポイント&quot;"/>
    <numFmt numFmtId="189" formatCode="0&quot; こっころ&quot;"/>
    <numFmt numFmtId="190" formatCode="0&quot; こっころ／40 こっころ&quot;"/>
    <numFmt numFmtId="191" formatCode="0&quot;点&quot;"/>
    <numFmt numFmtId="192" formatCode="0&quot; こっころ／150 こっころ&quot;"/>
    <numFmt numFmtId="193" formatCode="0&quot; 回&quot;"/>
    <numFmt numFmtId="194" formatCode="#,##0.0&quot;人&quot;"/>
    <numFmt numFmtId="195" formatCode="0.0_ "/>
    <numFmt numFmtId="196" formatCode="0&quot;歳&quot;"/>
  </numFmts>
  <fonts count="113">
    <font>
      <sz val="11"/>
      <color theme="1"/>
      <name val="ＭＳ Ｐゴシック"/>
      <family val="2"/>
      <charset val="128"/>
      <scheme val="minor"/>
    </font>
    <font>
      <sz val="14"/>
      <color theme="1"/>
      <name val="ＭＳ Ｐ明朝"/>
      <family val="1"/>
      <charset val="128"/>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sz val="11"/>
      <color theme="1"/>
      <name val="ＭＳ Ｐ明朝"/>
      <family val="1"/>
      <charset val="128"/>
    </font>
    <font>
      <sz val="12"/>
      <color theme="1"/>
      <name val="ＭＳ Ｐゴシック"/>
      <family val="2"/>
      <charset val="128"/>
      <scheme val="minor"/>
    </font>
    <font>
      <sz val="12"/>
      <color theme="1"/>
      <name val="ＭＳ Ｐゴシック"/>
      <family val="3"/>
      <charset val="128"/>
      <scheme val="minor"/>
    </font>
    <font>
      <sz val="11"/>
      <color rgb="FFFF0000"/>
      <name val="ＭＳ Ｐゴシック"/>
      <family val="3"/>
      <charset val="128"/>
      <scheme val="minor"/>
    </font>
    <font>
      <sz val="11"/>
      <color rgb="FFFF0000"/>
      <name val="ＭＳ Ｐゴシック"/>
      <family val="2"/>
      <charset val="128"/>
      <scheme val="minor"/>
    </font>
    <font>
      <u/>
      <sz val="11"/>
      <color theme="10"/>
      <name val="ＭＳ Ｐゴシック"/>
      <family val="2"/>
      <charset val="128"/>
      <scheme val="minor"/>
    </font>
    <font>
      <sz val="6"/>
      <name val="ＭＳ Ｐゴシック"/>
      <family val="3"/>
      <charset val="128"/>
    </font>
    <font>
      <sz val="11"/>
      <name val="ＭＳ Ｐゴシック"/>
      <family val="2"/>
      <charset val="128"/>
      <scheme val="minor"/>
    </font>
    <font>
      <b/>
      <sz val="14"/>
      <color rgb="FFFF0000"/>
      <name val="ＭＳ Ｐゴシック"/>
      <family val="3"/>
      <charset val="128"/>
      <scheme val="minor"/>
    </font>
    <font>
      <sz val="20"/>
      <color theme="1"/>
      <name val="ＭＳ Ｐゴシック"/>
      <family val="2"/>
      <charset val="128"/>
      <scheme val="minor"/>
    </font>
    <font>
      <sz val="20"/>
      <color theme="1"/>
      <name val="ＭＳ Ｐゴシック"/>
      <family val="3"/>
      <charset val="128"/>
      <scheme val="minor"/>
    </font>
    <font>
      <sz val="14"/>
      <color rgb="FFFF0000"/>
      <name val="ＭＳ Ｐゴシック"/>
      <family val="2"/>
      <charset val="128"/>
      <scheme val="minor"/>
    </font>
    <font>
      <sz val="12"/>
      <color rgb="FFFF0000"/>
      <name val="ＭＳ Ｐゴシック"/>
      <family val="3"/>
      <charset val="128"/>
      <scheme val="minor"/>
    </font>
    <font>
      <sz val="12"/>
      <color rgb="FFFF000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14"/>
      <color indexed="81"/>
      <name val="ＭＳ Ｐゴシック"/>
      <family val="3"/>
      <charset val="128"/>
    </font>
    <font>
      <b/>
      <sz val="22"/>
      <color indexed="10"/>
      <name val="ＭＳ Ｐゴシック"/>
      <family val="3"/>
      <charset val="128"/>
    </font>
    <font>
      <b/>
      <sz val="18"/>
      <color indexed="10"/>
      <name val="ＭＳ Ｐゴシック"/>
      <family val="3"/>
      <charset val="128"/>
    </font>
    <font>
      <sz val="10"/>
      <name val="ＭＳ Ｐゴシック"/>
      <family val="3"/>
      <charset val="128"/>
    </font>
    <font>
      <b/>
      <sz val="12"/>
      <name val="HG丸ｺﾞｼｯｸM-PRO"/>
      <family val="3"/>
      <charset val="128"/>
    </font>
    <font>
      <b/>
      <sz val="18"/>
      <name val="HG丸ｺﾞｼｯｸM-PRO"/>
      <family val="3"/>
      <charset val="128"/>
    </font>
    <font>
      <b/>
      <sz val="16"/>
      <name val="HG丸ｺﾞｼｯｸM-PRO"/>
      <family val="3"/>
      <charset val="128"/>
    </font>
    <font>
      <sz val="12"/>
      <name val="ＭＳ Ｐゴシック"/>
      <family val="3"/>
      <charset val="128"/>
    </font>
    <font>
      <sz val="9"/>
      <name val="ＭＳ Ｐゴシック"/>
      <family val="3"/>
      <charset val="128"/>
    </font>
    <font>
      <b/>
      <sz val="18"/>
      <name val="ＭＳ Ｐゴシック"/>
      <family val="3"/>
      <charset val="128"/>
    </font>
    <font>
      <b/>
      <sz val="14"/>
      <name val="HG丸ｺﾞｼｯｸM-PRO"/>
      <family val="3"/>
      <charset val="128"/>
    </font>
    <font>
      <sz val="11"/>
      <name val="ＭＳ Ｐゴシック"/>
      <family val="3"/>
      <charset val="128"/>
    </font>
    <font>
      <b/>
      <sz val="10"/>
      <name val="ＭＳ Ｐゴシック"/>
      <family val="3"/>
      <charset val="128"/>
    </font>
    <font>
      <b/>
      <sz val="10"/>
      <color indexed="10"/>
      <name val="ＭＳ Ｐゴシック"/>
      <family val="3"/>
      <charset val="128"/>
    </font>
    <font>
      <sz val="9"/>
      <name val="ＭＳ Ｐ明朝"/>
      <family val="1"/>
      <charset val="128"/>
    </font>
    <font>
      <sz val="10"/>
      <color theme="1"/>
      <name val="ＭＳ Ｐ明朝"/>
      <family val="1"/>
      <charset val="128"/>
    </font>
    <font>
      <sz val="10"/>
      <color theme="1"/>
      <name val="ＭＳ Ｐゴシック"/>
      <family val="3"/>
      <charset val="128"/>
    </font>
    <font>
      <sz val="10"/>
      <name val="ＭＳ Ｐ明朝"/>
      <family val="1"/>
      <charset val="128"/>
    </font>
    <font>
      <b/>
      <sz val="9"/>
      <name val="HG丸ｺﾞｼｯｸM-PRO"/>
      <family val="3"/>
      <charset val="128"/>
    </font>
    <font>
      <sz val="11"/>
      <color indexed="8"/>
      <name val="ＭＳ Ｐゴシック"/>
      <family val="3"/>
      <charset val="128"/>
    </font>
    <font>
      <sz val="11"/>
      <color theme="1"/>
      <name val="ＭＳ Ｐゴシック"/>
      <family val="3"/>
      <charset val="128"/>
    </font>
    <font>
      <b/>
      <u/>
      <sz val="11"/>
      <name val="ＭＳ Ｐゴシック"/>
      <family val="3"/>
      <charset val="128"/>
    </font>
    <font>
      <b/>
      <sz val="11"/>
      <name val="ＭＳ Ｐゴシック"/>
      <family val="3"/>
      <charset val="128"/>
    </font>
    <font>
      <sz val="9"/>
      <color theme="1"/>
      <name val="ＭＳ Ｐ明朝"/>
      <family val="1"/>
      <charset val="128"/>
    </font>
    <font>
      <b/>
      <sz val="12"/>
      <name val="ＭＳ Ｐゴシック"/>
      <family val="3"/>
      <charset val="128"/>
    </font>
    <font>
      <b/>
      <sz val="12"/>
      <color theme="1"/>
      <name val="ＭＳ Ｐゴシック"/>
      <family val="3"/>
      <charset val="128"/>
    </font>
    <font>
      <b/>
      <sz val="14"/>
      <name val="ＭＳ Ｐゴシック"/>
      <family val="3"/>
      <charset val="128"/>
    </font>
    <font>
      <sz val="10"/>
      <color indexed="10"/>
      <name val="ＭＳ Ｐゴシック"/>
      <family val="3"/>
      <charset val="128"/>
    </font>
    <font>
      <u/>
      <sz val="10"/>
      <color indexed="10"/>
      <name val="ＭＳ Ｐゴシック"/>
      <family val="3"/>
      <charset val="128"/>
    </font>
    <font>
      <b/>
      <u/>
      <sz val="10"/>
      <color indexed="10"/>
      <name val="ＭＳ Ｐゴシック"/>
      <family val="3"/>
      <charset val="128"/>
    </font>
    <font>
      <sz val="8"/>
      <name val="ＭＳ Ｐゴシック"/>
      <family val="3"/>
      <charset val="128"/>
    </font>
    <font>
      <sz val="13"/>
      <name val="ＭＳ Ｐゴシック"/>
      <family val="3"/>
      <charset val="128"/>
    </font>
    <font>
      <sz val="9"/>
      <color indexed="81"/>
      <name val="ＭＳ Ｐゴシック"/>
      <family val="3"/>
      <charset val="128"/>
    </font>
    <font>
      <b/>
      <u/>
      <sz val="12"/>
      <color rgb="FFFF0000"/>
      <name val="ＭＳ Ｐゴシック"/>
      <family val="3"/>
      <charset val="128"/>
      <scheme val="minor"/>
    </font>
    <font>
      <sz val="12"/>
      <name val="ＭＳ Ｐゴシック"/>
      <family val="2"/>
      <charset val="128"/>
      <scheme val="minor"/>
    </font>
    <font>
      <sz val="12"/>
      <name val="ＭＳ Ｐゴシック"/>
      <family val="3"/>
      <charset val="128"/>
      <scheme val="minor"/>
    </font>
    <font>
      <sz val="16"/>
      <name val="ＭＳ Ｐゴシック"/>
      <family val="2"/>
      <charset val="128"/>
      <scheme val="minor"/>
    </font>
    <font>
      <sz val="11"/>
      <color rgb="FFFF0000"/>
      <name val="ＭＳ Ｐ明朝"/>
      <family val="1"/>
      <charset val="128"/>
    </font>
    <font>
      <sz val="11"/>
      <color theme="4"/>
      <name val="ＭＳ Ｐ明朝"/>
      <family val="1"/>
      <charset val="128"/>
    </font>
    <font>
      <sz val="12"/>
      <color theme="1"/>
      <name val="ＭＳ Ｐ明朝"/>
      <family val="1"/>
      <charset val="128"/>
    </font>
    <font>
      <sz val="10"/>
      <color rgb="FFFF0000"/>
      <name val="ＭＳ Ｐ明朝"/>
      <family val="1"/>
      <charset val="128"/>
    </font>
    <font>
      <u/>
      <sz val="11"/>
      <color theme="1"/>
      <name val="ＭＳ Ｐ明朝"/>
      <family val="1"/>
      <charset val="128"/>
    </font>
    <font>
      <b/>
      <sz val="9"/>
      <color indexed="81"/>
      <name val="ＭＳ Ｐゴシック"/>
      <family val="3"/>
      <charset val="128"/>
    </font>
    <font>
      <b/>
      <sz val="14"/>
      <color theme="1"/>
      <name val="ＭＳ Ｐゴシック"/>
      <family val="3"/>
      <charset val="128"/>
      <scheme val="minor"/>
    </font>
    <font>
      <u/>
      <sz val="10"/>
      <color theme="1"/>
      <name val="ＭＳ Ｐ明朝"/>
      <family val="1"/>
      <charset val="128"/>
    </font>
    <font>
      <u/>
      <sz val="12"/>
      <color theme="1"/>
      <name val="ＭＳ Ｐゴシック"/>
      <family val="3"/>
      <charset val="128"/>
      <scheme val="minor"/>
    </font>
    <font>
      <b/>
      <sz val="16"/>
      <color rgb="FF0070C0"/>
      <name val="ＭＳ Ｐゴシック"/>
      <family val="3"/>
      <charset val="128"/>
      <scheme val="minor"/>
    </font>
    <font>
      <b/>
      <sz val="16"/>
      <name val="ＭＳ Ｐゴシック"/>
      <family val="3"/>
      <charset val="128"/>
      <scheme val="minor"/>
    </font>
    <font>
      <sz val="12"/>
      <color rgb="FF0070C0"/>
      <name val="ＭＳ Ｐゴシック"/>
      <family val="3"/>
      <charset val="128"/>
      <scheme val="minor"/>
    </font>
    <font>
      <b/>
      <sz val="12"/>
      <color rgb="FF0070C0"/>
      <name val="ＭＳ Ｐゴシック"/>
      <family val="3"/>
      <charset val="128"/>
      <scheme val="minor"/>
    </font>
    <font>
      <sz val="9"/>
      <color theme="1"/>
      <name val="ＭＳ Ｐゴシック"/>
      <family val="2"/>
      <charset val="128"/>
      <scheme val="minor"/>
    </font>
    <font>
      <u val="double"/>
      <sz val="11"/>
      <color theme="1"/>
      <name val="ＭＳ Ｐ明朝"/>
      <family val="1"/>
      <charset val="128"/>
    </font>
    <font>
      <b/>
      <u/>
      <sz val="11"/>
      <color theme="1"/>
      <name val="ＭＳ Ｐ明朝"/>
      <family val="1"/>
      <charset val="128"/>
    </font>
    <font>
      <sz val="14"/>
      <color rgb="FFFF0000"/>
      <name val="ＭＳ Ｐ明朝"/>
      <family val="1"/>
      <charset val="128"/>
    </font>
    <font>
      <b/>
      <sz val="16"/>
      <color rgb="FFFF0000"/>
      <name val="ＭＳ Ｐゴシック"/>
      <family val="3"/>
      <charset val="128"/>
      <scheme val="minor"/>
    </font>
    <font>
      <b/>
      <sz val="14"/>
      <color theme="0"/>
      <name val="ＭＳ Ｐゴシック"/>
      <family val="3"/>
      <charset val="128"/>
    </font>
    <font>
      <sz val="11"/>
      <color rgb="FFFF0000"/>
      <name val="ＭＳ Ｐゴシック"/>
      <family val="3"/>
      <charset val="128"/>
    </font>
    <font>
      <b/>
      <sz val="11"/>
      <color rgb="FFFF0000"/>
      <name val="ＭＳ Ｐゴシック"/>
      <family val="3"/>
      <charset val="128"/>
    </font>
    <font>
      <sz val="16"/>
      <name val="ＭＳ Ｐゴシック"/>
      <family val="3"/>
      <charset val="128"/>
    </font>
    <font>
      <b/>
      <sz val="9"/>
      <name val="ＭＳ Ｐゴシック"/>
      <family val="3"/>
      <charset val="128"/>
    </font>
    <font>
      <b/>
      <sz val="11"/>
      <color rgb="FFFF0000"/>
      <name val="ＭＳ Ｐ明朝"/>
      <family val="1"/>
      <charset val="128"/>
    </font>
    <font>
      <b/>
      <sz val="11"/>
      <color theme="1"/>
      <name val="ＭＳ Ｐゴシック"/>
      <family val="2"/>
      <charset val="128"/>
      <scheme val="minor"/>
    </font>
    <font>
      <b/>
      <sz val="11"/>
      <color theme="1"/>
      <name val="ＭＳ Ｐゴシック"/>
      <family val="3"/>
      <charset val="128"/>
    </font>
    <font>
      <sz val="10.5"/>
      <color theme="1"/>
      <name val="ＭＳ 明朝"/>
      <family val="1"/>
      <charset val="128"/>
    </font>
    <font>
      <sz val="11"/>
      <name val="ＭＳ Ｐ明朝"/>
      <family val="1"/>
      <charset val="128"/>
    </font>
    <font>
      <b/>
      <sz val="11"/>
      <color theme="1"/>
      <name val="ＭＳ Ｐ明朝"/>
      <family val="1"/>
      <charset val="128"/>
    </font>
    <font>
      <b/>
      <u val="double"/>
      <sz val="11"/>
      <color theme="1"/>
      <name val="ＭＳ Ｐ明朝"/>
      <family val="1"/>
      <charset val="128"/>
    </font>
    <font>
      <b/>
      <sz val="11"/>
      <color rgb="FFFF0000"/>
      <name val="ＭＳ Ｐゴシック"/>
      <family val="3"/>
      <charset val="128"/>
      <scheme val="minor"/>
    </font>
    <font>
      <b/>
      <sz val="9"/>
      <color indexed="81"/>
      <name val="MS P ゴシック"/>
      <family val="3"/>
      <charset val="128"/>
    </font>
    <font>
      <sz val="9"/>
      <color indexed="81"/>
      <name val="MS P ゴシック"/>
      <family val="3"/>
      <charset val="128"/>
    </font>
    <font>
      <sz val="10"/>
      <name val="ＭＳ Ｐゴシック"/>
      <family val="3"/>
      <charset val="128"/>
      <scheme val="minor"/>
    </font>
    <font>
      <sz val="11"/>
      <name val="ＭＳ Ｐゴシック"/>
      <family val="3"/>
      <charset val="128"/>
      <scheme val="minor"/>
    </font>
    <font>
      <sz val="20"/>
      <name val="ＭＳ Ｐゴシック"/>
      <family val="2"/>
      <charset val="128"/>
      <scheme val="minor"/>
    </font>
    <font>
      <sz val="20"/>
      <name val="ＭＳ Ｐゴシック"/>
      <family val="3"/>
      <charset val="128"/>
      <scheme val="minor"/>
    </font>
    <font>
      <sz val="16"/>
      <name val="ＭＳ Ｐゴシック"/>
      <family val="3"/>
      <charset val="128"/>
      <scheme val="minor"/>
    </font>
    <font>
      <sz val="14"/>
      <name val="ＭＳ Ｐゴシック"/>
      <family val="3"/>
      <charset val="128"/>
      <scheme val="minor"/>
    </font>
    <font>
      <sz val="9"/>
      <name val="ＭＳ Ｐゴシック"/>
      <family val="3"/>
      <charset val="128"/>
      <scheme val="minor"/>
    </font>
    <font>
      <b/>
      <sz val="11"/>
      <name val="ＭＳ Ｐ明朝"/>
      <family val="1"/>
      <charset val="128"/>
    </font>
    <font>
      <b/>
      <sz val="10"/>
      <name val="ＭＳ Ｐ明朝"/>
      <family val="1"/>
      <charset val="128"/>
    </font>
    <font>
      <b/>
      <sz val="11"/>
      <name val="HG丸ｺﾞｼｯｸM-PRO"/>
      <family val="3"/>
      <charset val="128"/>
    </font>
    <font>
      <sz val="8"/>
      <name val="ＭＳ Ｐ明朝"/>
      <family val="1"/>
      <charset val="128"/>
    </font>
    <font>
      <u/>
      <sz val="10"/>
      <name val="ＭＳ Ｐ明朝"/>
      <family val="1"/>
      <charset val="128"/>
    </font>
    <font>
      <sz val="16"/>
      <color rgb="FFFF0000"/>
      <name val="ＭＳ Ｐゴシック"/>
      <family val="3"/>
      <charset val="128"/>
      <scheme val="minor"/>
    </font>
    <font>
      <sz val="7"/>
      <name val="ＭＳ Ｐゴシック"/>
      <family val="3"/>
      <charset val="128"/>
      <scheme val="minor"/>
    </font>
    <font>
      <b/>
      <u/>
      <sz val="11"/>
      <color rgb="FFFF0000"/>
      <name val="ＭＳ Ｐ明朝"/>
      <family val="1"/>
      <charset val="128"/>
    </font>
    <font>
      <sz val="11"/>
      <color theme="1"/>
      <name val="ＭＳ Ｐゴシック"/>
      <family val="2"/>
      <scheme val="minor"/>
    </font>
    <font>
      <sz val="10"/>
      <color rgb="FFFF0000"/>
      <name val="ＭＳ Ｐゴシック"/>
      <family val="3"/>
      <charset val="128"/>
    </font>
    <font>
      <u/>
      <sz val="11"/>
      <name val="ＭＳ Ｐ明朝"/>
      <family val="1"/>
      <charset val="128"/>
    </font>
    <font>
      <sz val="11"/>
      <color theme="2" tint="-9.9978637043366805E-2"/>
      <name val="ＭＳ Ｐゴシック"/>
      <family val="2"/>
      <charset val="128"/>
      <scheme val="minor"/>
    </font>
    <font>
      <sz val="11"/>
      <color theme="0" tint="-0.34998626667073579"/>
      <name val="ＭＳ Ｐゴシック"/>
      <family val="2"/>
      <charset val="128"/>
      <scheme val="minor"/>
    </font>
    <font>
      <b/>
      <sz val="9"/>
      <color indexed="81"/>
      <name val="ＭＳ Ｐゴシック"/>
      <family val="3"/>
      <charset val="128"/>
      <scheme val="minor"/>
    </font>
  </fonts>
  <fills count="29">
    <fill>
      <patternFill patternType="none"/>
    </fill>
    <fill>
      <patternFill patternType="gray125"/>
    </fill>
    <fill>
      <patternFill patternType="solid">
        <fgColor rgb="FFFFFF00"/>
        <bgColor indexed="64"/>
      </patternFill>
    </fill>
    <fill>
      <patternFill patternType="solid">
        <fgColor theme="4" tint="0.399975585192419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6" tint="0.39997558519241921"/>
        <bgColor indexed="64"/>
      </patternFill>
    </fill>
    <fill>
      <patternFill patternType="solid">
        <fgColor rgb="FFFF66FF"/>
        <bgColor indexed="64"/>
      </patternFill>
    </fill>
    <fill>
      <patternFill patternType="solid">
        <fgColor theme="2" tint="-9.9978637043366805E-2"/>
        <bgColor indexed="64"/>
      </patternFill>
    </fill>
    <fill>
      <patternFill patternType="solid">
        <fgColor indexed="43"/>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rgb="FF95B3D7"/>
        <bgColor indexed="64"/>
      </patternFill>
    </fill>
    <fill>
      <patternFill patternType="solid">
        <fgColor rgb="FFFF0000"/>
        <bgColor indexed="64"/>
      </patternFill>
    </fill>
    <fill>
      <patternFill patternType="solid">
        <fgColor theme="4"/>
        <bgColor indexed="64"/>
      </patternFill>
    </fill>
    <fill>
      <patternFill patternType="solid">
        <fgColor rgb="FF92D050"/>
        <bgColor indexed="64"/>
      </patternFill>
    </fill>
    <fill>
      <patternFill patternType="solid">
        <fgColor rgb="FFFFC000"/>
        <bgColor indexed="64"/>
      </patternFill>
    </fill>
    <fill>
      <patternFill patternType="solid">
        <fgColor theme="8"/>
        <bgColor indexed="64"/>
      </patternFill>
    </fill>
    <fill>
      <patternFill patternType="solid">
        <fgColor theme="5"/>
        <bgColor indexed="64"/>
      </patternFill>
    </fill>
    <fill>
      <patternFill patternType="solid">
        <fgColor theme="8" tint="0.79998168889431442"/>
        <bgColor indexed="64"/>
      </patternFill>
    </fill>
    <fill>
      <patternFill patternType="solid">
        <fgColor theme="3" tint="0.39997558519241921"/>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theme="7" tint="0.79998168889431442"/>
        <bgColor indexed="64"/>
      </patternFill>
    </fill>
    <fill>
      <patternFill patternType="solid">
        <fgColor theme="0" tint="-0.34998626667073579"/>
        <bgColor indexed="64"/>
      </patternFill>
    </fill>
    <fill>
      <patternFill patternType="solid">
        <fgColor theme="0" tint="-0.249977111117893"/>
        <bgColor indexed="64"/>
      </patternFill>
    </fill>
  </fills>
  <borders count="24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top style="thin">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hair">
        <color indexed="64"/>
      </right>
      <top style="thin">
        <color indexed="64"/>
      </top>
      <bottom style="dotted">
        <color indexed="64"/>
      </bottom>
      <diagonal/>
    </border>
    <border>
      <left/>
      <right style="hair">
        <color indexed="64"/>
      </right>
      <top style="dotted">
        <color indexed="64"/>
      </top>
      <bottom style="dotted">
        <color indexed="64"/>
      </bottom>
      <diagonal/>
    </border>
    <border>
      <left/>
      <right style="hair">
        <color indexed="64"/>
      </right>
      <top style="dotted">
        <color indexed="64"/>
      </top>
      <bottom style="thin">
        <color indexed="64"/>
      </bottom>
      <diagonal/>
    </border>
    <border>
      <left style="hair">
        <color indexed="64"/>
      </left>
      <right/>
      <top style="hair">
        <color indexed="64"/>
      </top>
      <bottom style="hair">
        <color indexed="64"/>
      </bottom>
      <diagonal/>
    </border>
    <border>
      <left/>
      <right/>
      <top style="hair">
        <color indexed="64"/>
      </top>
      <bottom/>
      <diagonal/>
    </border>
    <border>
      <left/>
      <right/>
      <top/>
      <bottom style="dashed">
        <color auto="1"/>
      </bottom>
      <diagonal/>
    </border>
    <border>
      <left/>
      <right style="hair">
        <color indexed="64"/>
      </right>
      <top style="thin">
        <color indexed="64"/>
      </top>
      <bottom style="thin">
        <color indexed="64"/>
      </bottom>
      <diagonal/>
    </border>
    <border>
      <left style="hair">
        <color indexed="64"/>
      </left>
      <right style="hair">
        <color indexed="64"/>
      </right>
      <top/>
      <bottom/>
      <diagonal/>
    </border>
    <border>
      <left style="medium">
        <color rgb="FFFF0000"/>
      </left>
      <right style="medium">
        <color rgb="FFFF0000"/>
      </right>
      <top style="medium">
        <color rgb="FFFF0000"/>
      </top>
      <bottom style="thin">
        <color indexed="64"/>
      </bottom>
      <diagonal/>
    </border>
    <border>
      <left style="medium">
        <color rgb="FFFF0000"/>
      </left>
      <right style="medium">
        <color rgb="FFFF0000"/>
      </right>
      <top style="thin">
        <color indexed="64"/>
      </top>
      <bottom style="thin">
        <color indexed="64"/>
      </bottom>
      <diagonal/>
    </border>
    <border>
      <left style="medium">
        <color rgb="FFFF0000"/>
      </left>
      <right style="medium">
        <color rgb="FFFF0000"/>
      </right>
      <top style="thin">
        <color indexed="64"/>
      </top>
      <bottom style="medium">
        <color rgb="FFFF0000"/>
      </bottom>
      <diagonal/>
    </border>
    <border>
      <left style="medium">
        <color rgb="FFFF0000"/>
      </left>
      <right style="hair">
        <color auto="1"/>
      </right>
      <top/>
      <bottom/>
      <diagonal/>
    </border>
    <border>
      <left style="medium">
        <color rgb="FFFF0000"/>
      </left>
      <right style="hair">
        <color auto="1"/>
      </right>
      <top/>
      <bottom style="medium">
        <color rgb="FFFF0000"/>
      </bottom>
      <diagonal/>
    </border>
    <border>
      <left style="hair">
        <color auto="1"/>
      </left>
      <right style="hair">
        <color auto="1"/>
      </right>
      <top/>
      <bottom style="medium">
        <color rgb="FFFF0000"/>
      </bottom>
      <diagonal/>
    </border>
    <border>
      <left style="medium">
        <color rgb="FFFF0000"/>
      </left>
      <right style="hair">
        <color auto="1"/>
      </right>
      <top style="medium">
        <color rgb="FFFF0000"/>
      </top>
      <bottom style="thin">
        <color theme="1"/>
      </bottom>
      <diagonal/>
    </border>
    <border>
      <left style="hair">
        <color auto="1"/>
      </left>
      <right style="hair">
        <color auto="1"/>
      </right>
      <top style="medium">
        <color rgb="FFFF0000"/>
      </top>
      <bottom style="thin">
        <color theme="1"/>
      </bottom>
      <diagonal/>
    </border>
    <border>
      <left style="thin">
        <color indexed="64"/>
      </left>
      <right style="thin">
        <color indexed="64"/>
      </right>
      <top style="hair">
        <color theme="1"/>
      </top>
      <bottom style="hair">
        <color theme="1"/>
      </bottom>
      <diagonal/>
    </border>
    <border>
      <left style="thin">
        <color indexed="64"/>
      </left>
      <right style="thin">
        <color indexed="64"/>
      </right>
      <top style="thin">
        <color theme="1"/>
      </top>
      <bottom/>
      <diagonal/>
    </border>
    <border>
      <left style="thin">
        <color indexed="64"/>
      </left>
      <right style="thin">
        <color indexed="64"/>
      </right>
      <top/>
      <bottom style="thin">
        <color theme="1"/>
      </bottom>
      <diagonal/>
    </border>
    <border>
      <left style="medium">
        <color rgb="FFFF0000"/>
      </left>
      <right style="medium">
        <color rgb="FFFF0000"/>
      </right>
      <top/>
      <bottom style="thin">
        <color indexed="64"/>
      </bottom>
      <diagonal/>
    </border>
    <border>
      <left style="thin">
        <color indexed="64"/>
      </left>
      <right style="thick">
        <color rgb="FFFF0000"/>
      </right>
      <top style="thin">
        <color theme="1"/>
      </top>
      <bottom/>
      <diagonal/>
    </border>
    <border>
      <left style="thin">
        <color indexed="64"/>
      </left>
      <right style="thick">
        <color rgb="FFFF0000"/>
      </right>
      <top style="hair">
        <color theme="1"/>
      </top>
      <bottom style="hair">
        <color theme="1"/>
      </bottom>
      <diagonal/>
    </border>
    <border>
      <left style="thin">
        <color indexed="64"/>
      </left>
      <right style="thick">
        <color rgb="FFFF0000"/>
      </right>
      <top/>
      <bottom style="thin">
        <color theme="1"/>
      </bottom>
      <diagonal/>
    </border>
    <border>
      <left style="thin">
        <color indexed="64"/>
      </left>
      <right style="thick">
        <color rgb="FFFF0000"/>
      </right>
      <top/>
      <bottom/>
      <diagonal/>
    </border>
    <border>
      <left style="thin">
        <color indexed="64"/>
      </left>
      <right style="thin">
        <color indexed="64"/>
      </right>
      <top style="hair">
        <color theme="1"/>
      </top>
      <bottom style="thick">
        <color rgb="FFFF0000"/>
      </bottom>
      <diagonal/>
    </border>
    <border>
      <left style="thin">
        <color indexed="64"/>
      </left>
      <right style="thick">
        <color rgb="FFFF0000"/>
      </right>
      <top style="hair">
        <color theme="1"/>
      </top>
      <bottom style="thick">
        <color rgb="FFFF0000"/>
      </bottom>
      <diagonal/>
    </border>
    <border>
      <left style="thin">
        <color indexed="64"/>
      </left>
      <right style="thick">
        <color rgb="FFFF0000"/>
      </right>
      <top style="thin">
        <color indexed="64"/>
      </top>
      <bottom/>
      <diagonal/>
    </border>
    <border>
      <left style="thin">
        <color indexed="64"/>
      </left>
      <right style="thick">
        <color rgb="FFFF0000"/>
      </right>
      <top style="hair">
        <color theme="1"/>
      </top>
      <bottom style="thin">
        <color theme="1"/>
      </bottom>
      <diagonal/>
    </border>
    <border>
      <left/>
      <right style="hair">
        <color indexed="64"/>
      </right>
      <top style="hair">
        <color indexed="64"/>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style="thin">
        <color theme="1"/>
      </top>
      <bottom style="thin">
        <color theme="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diagonal/>
    </border>
    <border>
      <left style="thin">
        <color theme="1"/>
      </left>
      <right style="thick">
        <color rgb="FFFF0000"/>
      </right>
      <top style="hair">
        <color theme="1"/>
      </top>
      <bottom style="hair">
        <color theme="1"/>
      </bottom>
      <diagonal/>
    </border>
    <border>
      <left style="thin">
        <color theme="1"/>
      </left>
      <right style="thin">
        <color theme="1"/>
      </right>
      <top style="thick">
        <color rgb="FFFF0000"/>
      </top>
      <bottom/>
      <diagonal/>
    </border>
    <border>
      <left style="thin">
        <color theme="1"/>
      </left>
      <right style="thin">
        <color theme="1"/>
      </right>
      <top/>
      <bottom style="thick">
        <color rgb="FFFF0000"/>
      </bottom>
      <diagonal/>
    </border>
    <border>
      <left style="thin">
        <color theme="1"/>
      </left>
      <right style="thick">
        <color rgb="FFFF0000"/>
      </right>
      <top style="thin">
        <color theme="1"/>
      </top>
      <bottom/>
      <diagonal/>
    </border>
    <border>
      <left style="thin">
        <color theme="1"/>
      </left>
      <right style="thick">
        <color rgb="FFFF0000"/>
      </right>
      <top/>
      <bottom style="thin">
        <color theme="1"/>
      </bottom>
      <diagonal/>
    </border>
    <border>
      <left style="thin">
        <color theme="1"/>
      </left>
      <right style="thin">
        <color theme="1"/>
      </right>
      <top style="hair">
        <color theme="1"/>
      </top>
      <bottom style="hair">
        <color theme="1"/>
      </bottom>
      <diagonal/>
    </border>
    <border diagonalUp="1">
      <left style="thin">
        <color theme="1"/>
      </left>
      <right style="thin">
        <color theme="1"/>
      </right>
      <top style="thick">
        <color rgb="FFFF0000"/>
      </top>
      <bottom/>
      <diagonal style="thin">
        <color theme="1"/>
      </diagonal>
    </border>
    <border diagonalUp="1">
      <left/>
      <right style="thick">
        <color rgb="FFFF0000"/>
      </right>
      <top style="thick">
        <color rgb="FFFF0000"/>
      </top>
      <bottom/>
      <diagonal style="thin">
        <color theme="1"/>
      </diagonal>
    </border>
    <border diagonalUp="1">
      <left style="thin">
        <color theme="1"/>
      </left>
      <right style="thin">
        <color theme="1"/>
      </right>
      <top style="hair">
        <color theme="1"/>
      </top>
      <bottom style="hair">
        <color theme="1"/>
      </bottom>
      <diagonal style="thin">
        <color theme="1"/>
      </diagonal>
    </border>
    <border diagonalUp="1">
      <left/>
      <right style="thick">
        <color rgb="FFFF0000"/>
      </right>
      <top style="hair">
        <color theme="1"/>
      </top>
      <bottom style="hair">
        <color theme="1"/>
      </bottom>
      <diagonal style="thin">
        <color theme="1"/>
      </diagonal>
    </border>
    <border diagonalUp="1">
      <left style="thin">
        <color theme="1"/>
      </left>
      <right style="thin">
        <color theme="1"/>
      </right>
      <top/>
      <bottom style="thick">
        <color rgb="FFFF0000"/>
      </bottom>
      <diagonal style="thin">
        <color theme="1"/>
      </diagonal>
    </border>
    <border diagonalUp="1">
      <left/>
      <right style="thick">
        <color rgb="FFFF0000"/>
      </right>
      <top/>
      <bottom style="thick">
        <color rgb="FFFF0000"/>
      </bottom>
      <diagonal style="thin">
        <color theme="1"/>
      </diagonal>
    </border>
    <border>
      <left/>
      <right/>
      <top style="medium">
        <color rgb="FFFF0000"/>
      </top>
      <bottom style="thin">
        <color theme="1"/>
      </bottom>
      <diagonal/>
    </border>
    <border>
      <left/>
      <right/>
      <top/>
      <bottom style="medium">
        <color rgb="FFFF0000"/>
      </bottom>
      <diagonal/>
    </border>
    <border>
      <left style="hair">
        <color theme="1"/>
      </left>
      <right style="hair">
        <color theme="1"/>
      </right>
      <top style="medium">
        <color rgb="FFFF0000"/>
      </top>
      <bottom style="thin">
        <color theme="1"/>
      </bottom>
      <diagonal/>
    </border>
    <border>
      <left style="hair">
        <color theme="1"/>
      </left>
      <right style="hair">
        <color theme="1"/>
      </right>
      <top/>
      <bottom/>
      <diagonal/>
    </border>
    <border>
      <left style="hair">
        <color theme="1"/>
      </left>
      <right style="hair">
        <color theme="1"/>
      </right>
      <top/>
      <bottom style="medium">
        <color rgb="FFFF0000"/>
      </bottom>
      <diagonal/>
    </border>
    <border>
      <left style="thick">
        <color rgb="FFFF0000"/>
      </left>
      <right/>
      <top style="thick">
        <color rgb="FFFF0000"/>
      </top>
      <bottom style="thin">
        <color theme="1"/>
      </bottom>
      <diagonal/>
    </border>
    <border>
      <left/>
      <right/>
      <top style="thick">
        <color rgb="FFFF0000"/>
      </top>
      <bottom style="thin">
        <color theme="1"/>
      </bottom>
      <diagonal/>
    </border>
    <border>
      <left/>
      <right style="thick">
        <color rgb="FFFF0000"/>
      </right>
      <top style="thick">
        <color rgb="FFFF0000"/>
      </top>
      <bottom style="thin">
        <color theme="1"/>
      </bottom>
      <diagonal/>
    </border>
    <border>
      <left style="thick">
        <color rgb="FFFF0000"/>
      </left>
      <right/>
      <top style="thin">
        <color theme="1"/>
      </top>
      <bottom style="thin">
        <color theme="1"/>
      </bottom>
      <diagonal/>
    </border>
    <border>
      <left/>
      <right style="thick">
        <color rgb="FFFF0000"/>
      </right>
      <top style="thin">
        <color theme="1"/>
      </top>
      <bottom style="thin">
        <color theme="1"/>
      </bottom>
      <diagonal/>
    </border>
    <border>
      <left style="thick">
        <color rgb="FFFF0000"/>
      </left>
      <right/>
      <top style="thin">
        <color theme="1"/>
      </top>
      <bottom style="thick">
        <color rgb="FFFF0000"/>
      </bottom>
      <diagonal/>
    </border>
    <border>
      <left/>
      <right/>
      <top style="thin">
        <color theme="1"/>
      </top>
      <bottom style="thick">
        <color rgb="FFFF0000"/>
      </bottom>
      <diagonal/>
    </border>
    <border>
      <left/>
      <right style="thick">
        <color rgb="FFFF0000"/>
      </right>
      <top style="thin">
        <color theme="1"/>
      </top>
      <bottom style="thick">
        <color rgb="FFFF0000"/>
      </bottom>
      <diagonal/>
    </border>
    <border>
      <left style="medium">
        <color rgb="FFFF0000"/>
      </left>
      <right/>
      <top/>
      <bottom style="thin">
        <color indexed="64"/>
      </bottom>
      <diagonal/>
    </border>
    <border>
      <left style="medium">
        <color rgb="FFFF0000"/>
      </left>
      <right/>
      <top style="thin">
        <color indexed="64"/>
      </top>
      <bottom style="thin">
        <color indexed="64"/>
      </bottom>
      <diagonal/>
    </border>
    <border>
      <left style="medium">
        <color rgb="FFFF0000"/>
      </left>
      <right/>
      <top style="thin">
        <color indexed="64"/>
      </top>
      <bottom style="medium">
        <color rgb="FFFF0000"/>
      </bottom>
      <diagonal/>
    </border>
    <border>
      <left style="thin">
        <color theme="1"/>
      </left>
      <right style="medium">
        <color rgb="FFFF0000"/>
      </right>
      <top style="thin">
        <color theme="1"/>
      </top>
      <bottom style="thin">
        <color theme="1"/>
      </bottom>
      <diagonal/>
    </border>
    <border>
      <left style="thin">
        <color theme="1"/>
      </left>
      <right style="medium">
        <color rgb="FFFF0000"/>
      </right>
      <top style="thin">
        <color theme="1"/>
      </top>
      <bottom style="medium">
        <color rgb="FFFF0000"/>
      </bottom>
      <diagonal/>
    </border>
    <border>
      <left style="thick">
        <color rgb="FFFF0000"/>
      </left>
      <right style="thin">
        <color theme="1"/>
      </right>
      <top style="thick">
        <color rgb="FFFF0000"/>
      </top>
      <bottom/>
      <diagonal/>
    </border>
    <border>
      <left style="thick">
        <color rgb="FFFF0000"/>
      </left>
      <right style="thin">
        <color theme="1"/>
      </right>
      <top style="thin">
        <color theme="1"/>
      </top>
      <bottom/>
      <diagonal/>
    </border>
    <border>
      <left style="thick">
        <color rgb="FFFF0000"/>
      </left>
      <right style="thin">
        <color theme="1"/>
      </right>
      <top style="hair">
        <color theme="1"/>
      </top>
      <bottom style="hair">
        <color theme="1"/>
      </bottom>
      <diagonal/>
    </border>
    <border>
      <left style="thick">
        <color rgb="FFFF0000"/>
      </left>
      <right style="thin">
        <color theme="1"/>
      </right>
      <top/>
      <bottom style="thin">
        <color theme="1"/>
      </bottom>
      <diagonal/>
    </border>
    <border>
      <left style="thick">
        <color rgb="FFFF0000"/>
      </left>
      <right style="thin">
        <color theme="1"/>
      </right>
      <top/>
      <bottom/>
      <diagonal/>
    </border>
    <border>
      <left style="thick">
        <color rgb="FFFF0000"/>
      </left>
      <right style="thin">
        <color theme="1"/>
      </right>
      <top style="hair">
        <color theme="1"/>
      </top>
      <bottom style="thick">
        <color rgb="FFFF0000"/>
      </bottom>
      <diagonal/>
    </border>
    <border>
      <left style="thick">
        <color rgb="FFFF0000"/>
      </left>
      <right style="thin">
        <color theme="1"/>
      </right>
      <top/>
      <bottom style="thick">
        <color rgb="FFFF0000"/>
      </bottom>
      <diagonal/>
    </border>
    <border diagonalUp="1">
      <left style="thin">
        <color theme="1"/>
      </left>
      <right style="thin">
        <color indexed="64"/>
      </right>
      <top style="hair">
        <color theme="1"/>
      </top>
      <bottom style="hair">
        <color theme="1"/>
      </bottom>
      <diagonal style="thin">
        <color theme="1"/>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hair">
        <color theme="1"/>
      </right>
      <top style="medium">
        <color rgb="FFFF0000"/>
      </top>
      <bottom style="thin">
        <color theme="1"/>
      </bottom>
      <diagonal/>
    </border>
    <border>
      <left/>
      <right style="hair">
        <color theme="1"/>
      </right>
      <top/>
      <bottom/>
      <diagonal/>
    </border>
    <border>
      <left/>
      <right style="hair">
        <color theme="1"/>
      </right>
      <top/>
      <bottom style="medium">
        <color rgb="FFFF0000"/>
      </bottom>
      <diagonal/>
    </border>
    <border>
      <left/>
      <right style="hair">
        <color indexed="64"/>
      </right>
      <top style="thin">
        <color indexed="64"/>
      </top>
      <bottom style="medium">
        <color indexed="64"/>
      </bottom>
      <diagonal/>
    </border>
    <border>
      <left style="medium">
        <color rgb="FFFF0000"/>
      </left>
      <right style="medium">
        <color rgb="FFFF0000"/>
      </right>
      <top style="thin">
        <color indexed="64"/>
      </top>
      <bottom/>
      <diagonal/>
    </border>
    <border>
      <left style="medium">
        <color rgb="FFFF0000"/>
      </left>
      <right/>
      <top/>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right style="hair">
        <color indexed="64"/>
      </right>
      <top/>
      <bottom/>
      <diagonal/>
    </border>
    <border>
      <left/>
      <right style="medium">
        <color rgb="FFFF0000"/>
      </right>
      <top/>
      <bottom style="medium">
        <color rgb="FFFF0000"/>
      </bottom>
      <diagonal/>
    </border>
    <border>
      <left style="medium">
        <color indexed="64"/>
      </left>
      <right/>
      <top style="medium">
        <color indexed="64"/>
      </top>
      <bottom style="thin">
        <color indexed="64"/>
      </bottom>
      <diagonal/>
    </border>
    <border>
      <left style="hair">
        <color indexed="64"/>
      </left>
      <right/>
      <top/>
      <bottom/>
      <diagonal/>
    </border>
    <border>
      <left style="medium">
        <color rgb="FFFF0000"/>
      </left>
      <right/>
      <top/>
      <bottom style="medium">
        <color rgb="FFFF0000"/>
      </bottom>
      <diagonal/>
    </border>
    <border>
      <left style="thick">
        <color rgb="FFFF0000"/>
      </left>
      <right style="thin">
        <color theme="1"/>
      </right>
      <top style="thin">
        <color indexed="64"/>
      </top>
      <bottom/>
      <diagonal/>
    </border>
    <border>
      <left style="thin">
        <color indexed="64"/>
      </left>
      <right style="thick">
        <color rgb="FFFF0000"/>
      </right>
      <top style="hair">
        <color indexed="64"/>
      </top>
      <bottom style="thin">
        <color indexed="64"/>
      </bottom>
      <diagonal/>
    </border>
    <border diagonalUp="1">
      <left style="thin">
        <color theme="1"/>
      </left>
      <right style="thin">
        <color indexed="64"/>
      </right>
      <top/>
      <bottom/>
      <diagonal style="thin">
        <color theme="1"/>
      </diagonal>
    </border>
    <border>
      <left style="thick">
        <color rgb="FFFF0000"/>
      </left>
      <right style="thin">
        <color theme="1"/>
      </right>
      <top style="hair">
        <color indexed="64"/>
      </top>
      <bottom style="thin">
        <color indexed="64"/>
      </bottom>
      <diagonal/>
    </border>
    <border diagonalUp="1">
      <left style="thin">
        <color theme="1"/>
      </left>
      <right style="thin">
        <color indexed="64"/>
      </right>
      <top style="hair">
        <color indexed="64"/>
      </top>
      <bottom style="thin">
        <color indexed="64"/>
      </bottom>
      <diagonal style="thin">
        <color theme="1"/>
      </diagonal>
    </border>
    <border>
      <left style="thin">
        <color indexed="64"/>
      </left>
      <right style="thin">
        <color indexed="64"/>
      </right>
      <top style="hair">
        <color indexed="64"/>
      </top>
      <bottom style="thin">
        <color indexed="64"/>
      </bottom>
      <diagonal/>
    </border>
    <border>
      <left style="thin">
        <color theme="1"/>
      </left>
      <right style="thin">
        <color theme="1"/>
      </right>
      <top style="thin">
        <color theme="1"/>
      </top>
      <bottom style="medium">
        <color rgb="FFFF0000"/>
      </bottom>
      <diagonal/>
    </border>
    <border>
      <left style="thin">
        <color theme="1"/>
      </left>
      <right style="thin">
        <color theme="1"/>
      </right>
      <top style="thin">
        <color theme="1"/>
      </top>
      <bottom style="thick">
        <color rgb="FFFF0000"/>
      </bottom>
      <diagonal/>
    </border>
    <border>
      <left style="thin">
        <color indexed="64"/>
      </left>
      <right style="thin">
        <color indexed="64"/>
      </right>
      <top style="thin">
        <color theme="1"/>
      </top>
      <bottom style="thick">
        <color rgb="FFFF0000"/>
      </bottom>
      <diagonal/>
    </border>
    <border>
      <left style="thin">
        <color indexed="64"/>
      </left>
      <right style="thin">
        <color theme="1"/>
      </right>
      <top style="thin">
        <color theme="1"/>
      </top>
      <bottom style="thick">
        <color rgb="FFFF0000"/>
      </bottom>
      <diagonal/>
    </border>
    <border>
      <left style="thin">
        <color theme="1"/>
      </left>
      <right/>
      <top style="thin">
        <color theme="1"/>
      </top>
      <bottom style="medium">
        <color rgb="FFFF0000"/>
      </bottom>
      <diagonal/>
    </border>
    <border>
      <left/>
      <right style="thin">
        <color theme="1"/>
      </right>
      <top style="thin">
        <color theme="1"/>
      </top>
      <bottom style="medium">
        <color rgb="FFFF0000"/>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style="thin">
        <color indexed="64"/>
      </left>
      <right style="thin">
        <color indexed="64"/>
      </right>
      <top style="hair">
        <color indexed="64"/>
      </top>
      <bottom/>
      <diagonal/>
    </border>
    <border>
      <left/>
      <right style="hair">
        <color indexed="64"/>
      </right>
      <top style="thin">
        <color indexed="64"/>
      </top>
      <bottom style="hair">
        <color indexed="64"/>
      </bottom>
      <diagonal/>
    </border>
    <border>
      <left/>
      <right style="hair">
        <color indexed="64"/>
      </right>
      <top style="hair">
        <color indexed="64"/>
      </top>
      <bottom/>
      <diagonal/>
    </border>
    <border>
      <left/>
      <right style="hair">
        <color indexed="64"/>
      </right>
      <top style="hair">
        <color indexed="64"/>
      </top>
      <bottom style="thin">
        <color indexed="64"/>
      </bottom>
      <diagonal/>
    </border>
    <border>
      <left style="thin">
        <color indexed="64"/>
      </left>
      <right style="thin">
        <color theme="1"/>
      </right>
      <top style="thin">
        <color indexed="64"/>
      </top>
      <bottom style="thin">
        <color indexed="64"/>
      </bottom>
      <diagonal/>
    </border>
    <border>
      <left style="thin">
        <color indexed="64"/>
      </left>
      <right style="thick">
        <color rgb="FFFF0000"/>
      </right>
      <top/>
      <bottom style="hair">
        <color theme="1"/>
      </bottom>
      <diagonal/>
    </border>
    <border>
      <left style="thin">
        <color indexed="64"/>
      </left>
      <right style="thick">
        <color rgb="FFFF0000"/>
      </right>
      <top style="hair">
        <color indexed="64"/>
      </top>
      <bottom style="hair">
        <color theme="1"/>
      </bottom>
      <diagonal/>
    </border>
    <border diagonalUp="1">
      <left style="thin">
        <color theme="1"/>
      </left>
      <right style="thin">
        <color indexed="64"/>
      </right>
      <top style="thin">
        <color indexed="64"/>
      </top>
      <bottom style="hair">
        <color theme="1"/>
      </bottom>
      <diagonal style="thin">
        <color theme="1"/>
      </diagonal>
    </border>
    <border diagonalUp="1">
      <left style="thin">
        <color theme="1"/>
      </left>
      <right style="thin">
        <color indexed="64"/>
      </right>
      <top/>
      <bottom style="thin">
        <color theme="1"/>
      </bottom>
      <diagonal style="thin">
        <color theme="1"/>
      </diagonal>
    </border>
    <border diagonalUp="1">
      <left style="thin">
        <color theme="1"/>
      </left>
      <right style="thin">
        <color indexed="64"/>
      </right>
      <top style="thin">
        <color theme="1"/>
      </top>
      <bottom style="hair">
        <color theme="1"/>
      </bottom>
      <diagonal style="thin">
        <color theme="1"/>
      </diagonal>
    </border>
    <border diagonalUp="1">
      <left style="thin">
        <color theme="1"/>
      </left>
      <right style="thin">
        <color indexed="64"/>
      </right>
      <top style="hair">
        <color theme="1"/>
      </top>
      <bottom style="thick">
        <color rgb="FFFF0000"/>
      </bottom>
      <diagonal style="thin">
        <color theme="1"/>
      </diagonal>
    </border>
    <border>
      <left style="hair">
        <color theme="1"/>
      </left>
      <right style="medium">
        <color rgb="FFFF0000"/>
      </right>
      <top/>
      <bottom/>
      <diagonal/>
    </border>
    <border>
      <left style="hair">
        <color theme="1"/>
      </left>
      <right style="medium">
        <color rgb="FFFF0000"/>
      </right>
      <top style="medium">
        <color rgb="FFFF0000"/>
      </top>
      <bottom style="thin">
        <color theme="1"/>
      </bottom>
      <diagonal/>
    </border>
    <border>
      <left style="hair">
        <color theme="1"/>
      </left>
      <right style="medium">
        <color rgb="FFFF0000"/>
      </right>
      <top/>
      <bottom style="medium">
        <color rgb="FFFF0000"/>
      </bottom>
      <diagonal/>
    </border>
    <border>
      <left/>
      <right/>
      <top/>
      <bottom style="dashDot">
        <color auto="1"/>
      </bottom>
      <diagonal/>
    </border>
    <border>
      <left style="medium">
        <color rgb="FFFF0000"/>
      </left>
      <right style="medium">
        <color rgb="FFFF0000"/>
      </right>
      <top style="thin">
        <color theme="1"/>
      </top>
      <bottom style="medium">
        <color rgb="FFFF0000"/>
      </bottom>
      <diagonal/>
    </border>
    <border>
      <left style="medium">
        <color rgb="FFFF0000"/>
      </left>
      <right style="medium">
        <color rgb="FFFF0000"/>
      </right>
      <top style="thin">
        <color theme="1"/>
      </top>
      <bottom style="thin">
        <color theme="1"/>
      </bottom>
      <diagonal/>
    </border>
    <border>
      <left style="hair">
        <color indexed="64"/>
      </left>
      <right style="hair">
        <color indexed="64"/>
      </right>
      <top style="thin">
        <color theme="1"/>
      </top>
      <bottom/>
      <diagonal/>
    </border>
    <border>
      <left style="hair">
        <color theme="1"/>
      </left>
      <right style="hair">
        <color theme="1"/>
      </right>
      <top style="thin">
        <color theme="1"/>
      </top>
      <bottom/>
      <diagonal/>
    </border>
    <border>
      <left style="hair">
        <color theme="1"/>
      </left>
      <right/>
      <top style="medium">
        <color rgb="FFFF0000"/>
      </top>
      <bottom style="thin">
        <color theme="1"/>
      </bottom>
      <diagonal/>
    </border>
    <border>
      <left style="hair">
        <color theme="1"/>
      </left>
      <right/>
      <top style="thin">
        <color theme="1"/>
      </top>
      <bottom/>
      <diagonal/>
    </border>
    <border>
      <left style="hair">
        <color theme="1"/>
      </left>
      <right/>
      <top/>
      <bottom/>
      <diagonal/>
    </border>
    <border>
      <left style="hair">
        <color theme="1"/>
      </left>
      <right/>
      <top/>
      <bottom style="medium">
        <color rgb="FFFF0000"/>
      </bottom>
      <diagonal/>
    </border>
    <border>
      <left style="hair">
        <color indexed="64"/>
      </left>
      <right style="hair">
        <color indexed="64"/>
      </right>
      <top/>
      <bottom style="hair">
        <color indexed="64"/>
      </bottom>
      <diagonal/>
    </border>
    <border>
      <left style="thin">
        <color theme="1"/>
      </left>
      <right/>
      <top style="thin">
        <color theme="1"/>
      </top>
      <bottom/>
      <diagonal/>
    </border>
    <border>
      <left/>
      <right style="thin">
        <color theme="1"/>
      </right>
      <top style="thin">
        <color theme="1"/>
      </top>
      <bottom/>
      <diagonal/>
    </border>
    <border>
      <left/>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
      <left style="medium">
        <color rgb="FFFF0000"/>
      </left>
      <right/>
      <top style="medium">
        <color rgb="FFFF0000"/>
      </top>
      <bottom style="thin">
        <color indexed="64"/>
      </bottom>
      <diagonal/>
    </border>
    <border>
      <left style="thin">
        <color theme="1"/>
      </left>
      <right style="medium">
        <color rgb="FFFF0000"/>
      </right>
      <top style="medium">
        <color rgb="FFFF0000"/>
      </top>
      <bottom style="thin">
        <color theme="1"/>
      </bottom>
      <diagonal/>
    </border>
    <border>
      <left style="hair">
        <color indexed="64"/>
      </left>
      <right/>
      <top style="thin">
        <color indexed="64"/>
      </top>
      <bottom style="hair">
        <color indexed="64"/>
      </bottom>
      <diagonal/>
    </border>
    <border>
      <left/>
      <right/>
      <top/>
      <bottom style="mediumDashDot">
        <color indexed="64"/>
      </bottom>
      <diagonal/>
    </border>
    <border>
      <left style="thin">
        <color indexed="64"/>
      </left>
      <right/>
      <top style="thin">
        <color indexed="64"/>
      </top>
      <bottom style="medium">
        <color rgb="FFFF0000"/>
      </bottom>
      <diagonal/>
    </border>
    <border>
      <left/>
      <right style="medium">
        <color rgb="FFFF0000"/>
      </right>
      <top/>
      <bottom/>
      <diagonal/>
    </border>
    <border>
      <left style="medium">
        <color rgb="FFFF0000"/>
      </left>
      <right style="medium">
        <color rgb="FFFF0000"/>
      </right>
      <top style="medium">
        <color rgb="FFFF0000"/>
      </top>
      <bottom/>
      <diagonal/>
    </border>
  </borders>
  <cellStyleXfs count="4">
    <xf numFmtId="0" fontId="0" fillId="0" borderId="0">
      <alignment vertical="center"/>
    </xf>
    <xf numFmtId="0" fontId="11" fillId="0" borderId="0" applyNumberFormat="0" applyFill="0" applyBorder="0" applyAlignment="0" applyProtection="0">
      <alignment vertical="center"/>
    </xf>
    <xf numFmtId="0" fontId="25" fillId="0" borderId="0">
      <alignment vertical="center"/>
    </xf>
    <xf numFmtId="0" fontId="107" fillId="0" borderId="0"/>
  </cellStyleXfs>
  <cellXfs count="1899">
    <xf numFmtId="0" fontId="0" fillId="0" borderId="0" xfId="0">
      <alignment vertical="center"/>
    </xf>
    <xf numFmtId="0" fontId="0" fillId="0" borderId="11" xfId="0" applyBorder="1">
      <alignment vertical="center"/>
    </xf>
    <xf numFmtId="0" fontId="6" fillId="0" borderId="0" xfId="0" applyFont="1" applyAlignment="1">
      <alignment horizontal="left" vertical="center"/>
    </xf>
    <xf numFmtId="0" fontId="6" fillId="0" borderId="0" xfId="0" applyFont="1">
      <alignment vertical="center"/>
    </xf>
    <xf numFmtId="0" fontId="5" fillId="0" borderId="0" xfId="0" applyFont="1">
      <alignment vertical="center"/>
    </xf>
    <xf numFmtId="0" fontId="0" fillId="0" borderId="6" xfId="0" applyBorder="1">
      <alignment vertical="center"/>
    </xf>
    <xf numFmtId="0" fontId="6" fillId="0" borderId="0" xfId="0" applyFont="1" applyAlignment="1">
      <alignment horizontal="right" vertical="center"/>
    </xf>
    <xf numFmtId="0" fontId="0" fillId="0" borderId="0" xfId="0" applyAlignment="1">
      <alignment vertical="center" wrapText="1"/>
    </xf>
    <xf numFmtId="0" fontId="0" fillId="0" borderId="24" xfId="0" applyBorder="1" applyAlignment="1">
      <alignment vertical="center" wrapText="1"/>
    </xf>
    <xf numFmtId="177" fontId="5" fillId="0" borderId="0" xfId="0" applyNumberFormat="1" applyFont="1" applyAlignment="1">
      <alignment vertical="center" wrapText="1"/>
    </xf>
    <xf numFmtId="181" fontId="5" fillId="0" borderId="0" xfId="0" applyNumberFormat="1" applyFont="1" applyAlignment="1">
      <alignment vertical="center" wrapText="1"/>
    </xf>
    <xf numFmtId="178" fontId="5" fillId="0" borderId="0" xfId="0" applyNumberFormat="1" applyFont="1" applyAlignment="1">
      <alignment vertical="center" wrapText="1"/>
    </xf>
    <xf numFmtId="180" fontId="5" fillId="0" borderId="0" xfId="0" applyNumberFormat="1" applyFont="1" applyAlignment="1">
      <alignment vertical="center" wrapText="1"/>
    </xf>
    <xf numFmtId="179" fontId="5" fillId="0" borderId="0" xfId="0" applyNumberFormat="1" applyFont="1" applyAlignment="1">
      <alignment vertical="center" wrapText="1"/>
    </xf>
    <xf numFmtId="0" fontId="14" fillId="0" borderId="0" xfId="0" applyFont="1">
      <alignment vertical="center"/>
    </xf>
    <xf numFmtId="0" fontId="0" fillId="2" borderId="11" xfId="0" applyFill="1" applyBorder="1">
      <alignment vertical="center"/>
    </xf>
    <xf numFmtId="0" fontId="0" fillId="0" borderId="83" xfId="0" applyBorder="1">
      <alignment vertical="center"/>
    </xf>
    <xf numFmtId="0" fontId="0" fillId="0" borderId="79" xfId="0" applyBorder="1">
      <alignment vertical="center"/>
    </xf>
    <xf numFmtId="49" fontId="0" fillId="0" borderId="79" xfId="0" applyNumberFormat="1" applyBorder="1">
      <alignment vertical="center"/>
    </xf>
    <xf numFmtId="0" fontId="0" fillId="5" borderId="79" xfId="0" applyFill="1" applyBorder="1">
      <alignment vertical="center"/>
    </xf>
    <xf numFmtId="0" fontId="0" fillId="5" borderId="83" xfId="0" applyFill="1" applyBorder="1">
      <alignment vertical="center"/>
    </xf>
    <xf numFmtId="0" fontId="0" fillId="0" borderId="84" xfId="0" applyBorder="1">
      <alignment vertical="center"/>
    </xf>
    <xf numFmtId="0" fontId="0" fillId="0" borderId="85" xfId="0" applyBorder="1">
      <alignment vertical="center"/>
    </xf>
    <xf numFmtId="0" fontId="0" fillId="2" borderId="24" xfId="0" applyFill="1" applyBorder="1">
      <alignment vertical="center"/>
    </xf>
    <xf numFmtId="0" fontId="0" fillId="2" borderId="87" xfId="0" applyFill="1" applyBorder="1" applyAlignment="1">
      <alignment vertical="center" wrapText="1"/>
    </xf>
    <xf numFmtId="0" fontId="5" fillId="0" borderId="83" xfId="0" applyFont="1" applyBorder="1">
      <alignment vertical="center"/>
    </xf>
    <xf numFmtId="0" fontId="0" fillId="0" borderId="24" xfId="0" applyBorder="1" applyAlignment="1">
      <alignment horizontal="right" vertical="center"/>
    </xf>
    <xf numFmtId="0" fontId="4" fillId="0" borderId="58" xfId="0" applyFont="1" applyBorder="1" applyAlignment="1">
      <alignment horizontal="left" vertical="center" wrapText="1"/>
    </xf>
    <xf numFmtId="0" fontId="4" fillId="2" borderId="24" xfId="0" applyFont="1" applyFill="1" applyBorder="1" applyAlignment="1">
      <alignment horizontal="left" vertical="center" wrapText="1"/>
    </xf>
    <xf numFmtId="0" fontId="3" fillId="0" borderId="14" xfId="0" applyFont="1" applyBorder="1" applyAlignment="1">
      <alignment vertical="center" wrapText="1"/>
    </xf>
    <xf numFmtId="0" fontId="3" fillId="0" borderId="13" xfId="0" applyFont="1" applyBorder="1" applyAlignment="1">
      <alignment vertical="center" wrapText="1"/>
    </xf>
    <xf numFmtId="49" fontId="3" fillId="0" borderId="11" xfId="0" applyNumberFormat="1" applyFont="1" applyBorder="1" applyAlignment="1">
      <alignment vertical="center" wrapText="1"/>
    </xf>
    <xf numFmtId="0" fontId="0" fillId="0" borderId="92" xfId="0" applyBorder="1">
      <alignment vertical="center"/>
    </xf>
    <xf numFmtId="0" fontId="0" fillId="0" borderId="93" xfId="0" applyBorder="1">
      <alignment vertical="center"/>
    </xf>
    <xf numFmtId="0" fontId="0" fillId="0" borderId="94" xfId="0" applyBorder="1">
      <alignment vertical="center"/>
    </xf>
    <xf numFmtId="0" fontId="0" fillId="0" borderId="95" xfId="0" applyBorder="1">
      <alignment vertical="center"/>
    </xf>
    <xf numFmtId="0" fontId="0" fillId="0" borderId="97" xfId="0" applyBorder="1">
      <alignment vertical="center"/>
    </xf>
    <xf numFmtId="0" fontId="0" fillId="0" borderId="0" xfId="0" applyAlignment="1">
      <alignment vertical="center" shrinkToFit="1"/>
    </xf>
    <xf numFmtId="0" fontId="17" fillId="10" borderId="0" xfId="0" applyFont="1" applyFill="1">
      <alignment vertical="center"/>
    </xf>
    <xf numFmtId="0" fontId="0" fillId="10" borderId="0" xfId="0" applyFill="1">
      <alignment vertical="center"/>
    </xf>
    <xf numFmtId="0" fontId="7" fillId="10" borderId="0" xfId="0" applyFont="1" applyFill="1">
      <alignment vertical="center"/>
    </xf>
    <xf numFmtId="0" fontId="0" fillId="10" borderId="11" xfId="0" applyFill="1" applyBorder="1">
      <alignment vertical="center"/>
    </xf>
    <xf numFmtId="0" fontId="0" fillId="10" borderId="0" xfId="0" applyFill="1" applyAlignment="1">
      <alignment horizontal="left" vertical="top" wrapText="1"/>
    </xf>
    <xf numFmtId="0" fontId="19" fillId="10" borderId="0" xfId="0" applyFont="1" applyFill="1">
      <alignment vertical="center"/>
    </xf>
    <xf numFmtId="0" fontId="5" fillId="10" borderId="0" xfId="0" applyFont="1" applyFill="1">
      <alignment vertical="center"/>
    </xf>
    <xf numFmtId="0" fontId="0" fillId="0" borderId="89" xfId="0" applyBorder="1">
      <alignment vertical="center"/>
    </xf>
    <xf numFmtId="49" fontId="0" fillId="0" borderId="89" xfId="0" applyNumberFormat="1" applyBorder="1">
      <alignment vertical="center"/>
    </xf>
    <xf numFmtId="0" fontId="0" fillId="0" borderId="88" xfId="0" applyBorder="1">
      <alignment vertical="center"/>
    </xf>
    <xf numFmtId="49" fontId="0" fillId="0" borderId="88" xfId="0" applyNumberFormat="1" applyBorder="1">
      <alignment vertical="center"/>
    </xf>
    <xf numFmtId="0" fontId="0" fillId="0" borderId="90" xfId="0" applyBorder="1">
      <alignment vertical="center"/>
    </xf>
    <xf numFmtId="49" fontId="0" fillId="0" borderId="90" xfId="0" applyNumberFormat="1" applyBorder="1">
      <alignment vertical="center"/>
    </xf>
    <xf numFmtId="0" fontId="0" fillId="0" borderId="12" xfId="0" applyBorder="1">
      <alignment vertical="center"/>
    </xf>
    <xf numFmtId="49" fontId="0" fillId="0" borderId="12" xfId="0" applyNumberFormat="1" applyBorder="1">
      <alignment vertical="center"/>
    </xf>
    <xf numFmtId="0" fontId="0" fillId="0" borderId="96" xfId="0" applyBorder="1">
      <alignment vertical="center"/>
    </xf>
    <xf numFmtId="49" fontId="0" fillId="0" borderId="96" xfId="0" applyNumberFormat="1" applyBorder="1">
      <alignment vertical="center"/>
    </xf>
    <xf numFmtId="0" fontId="4" fillId="0" borderId="24" xfId="0" applyFont="1" applyBorder="1" applyAlignment="1">
      <alignment horizontal="left" vertical="center" wrapText="1"/>
    </xf>
    <xf numFmtId="0" fontId="0" fillId="0" borderId="9" xfId="0" applyBorder="1">
      <alignment vertical="center"/>
    </xf>
    <xf numFmtId="0" fontId="0" fillId="0" borderId="10" xfId="0" applyBorder="1">
      <alignment vertical="center"/>
    </xf>
    <xf numFmtId="0" fontId="0" fillId="0" borderId="24" xfId="0" applyBorder="1" applyAlignment="1">
      <alignment vertical="center" shrinkToFit="1"/>
    </xf>
    <xf numFmtId="0" fontId="7" fillId="0" borderId="0" xfId="0" applyFont="1">
      <alignment vertical="center"/>
    </xf>
    <xf numFmtId="0" fontId="0" fillId="10" borderId="92" xfId="0" applyFill="1" applyBorder="1">
      <alignment vertical="center"/>
    </xf>
    <xf numFmtId="0" fontId="0" fillId="10" borderId="93" xfId="0" applyFill="1" applyBorder="1">
      <alignment vertical="center"/>
    </xf>
    <xf numFmtId="0" fontId="0" fillId="10" borderId="94" xfId="0" applyFill="1" applyBorder="1">
      <alignment vertical="center"/>
    </xf>
    <xf numFmtId="0" fontId="0" fillId="10" borderId="95" xfId="0" applyFill="1" applyBorder="1">
      <alignment vertical="center"/>
    </xf>
    <xf numFmtId="0" fontId="0" fillId="10" borderId="99" xfId="0" applyFill="1" applyBorder="1">
      <alignment vertical="center"/>
    </xf>
    <xf numFmtId="0" fontId="3" fillId="0" borderId="11" xfId="0" applyFont="1" applyBorder="1" applyAlignment="1">
      <alignment vertical="center" shrinkToFit="1"/>
    </xf>
    <xf numFmtId="0" fontId="3" fillId="0" borderId="13" xfId="0" applyFont="1" applyBorder="1" applyAlignment="1">
      <alignment vertical="center" shrinkToFit="1"/>
    </xf>
    <xf numFmtId="0" fontId="3" fillId="0" borderId="14" xfId="0" applyFont="1" applyBorder="1" applyAlignment="1">
      <alignment vertical="center" shrinkToFit="1"/>
    </xf>
    <xf numFmtId="0" fontId="4" fillId="2" borderId="24" xfId="0" applyFont="1" applyFill="1" applyBorder="1" applyAlignment="1">
      <alignment horizontal="center" vertical="center" wrapText="1"/>
    </xf>
    <xf numFmtId="0" fontId="0" fillId="0" borderId="81" xfId="0" applyBorder="1" applyAlignment="1">
      <alignment horizontal="left" vertical="center" wrapText="1"/>
    </xf>
    <xf numFmtId="0" fontId="11" fillId="0" borderId="82" xfId="1" applyBorder="1" applyAlignment="1">
      <alignment horizontal="left" vertical="center" wrapText="1"/>
    </xf>
    <xf numFmtId="0" fontId="0" fillId="9" borderId="0" xfId="0" applyFill="1" applyAlignment="1">
      <alignment vertical="center" wrapText="1"/>
    </xf>
    <xf numFmtId="0" fontId="0" fillId="2" borderId="0" xfId="0" applyFill="1" applyAlignment="1">
      <alignment vertical="center" wrapText="1"/>
    </xf>
    <xf numFmtId="0" fontId="56" fillId="12" borderId="0" xfId="0" applyFont="1" applyFill="1">
      <alignment vertical="center"/>
    </xf>
    <xf numFmtId="0" fontId="7" fillId="12" borderId="0" xfId="0" applyFont="1" applyFill="1">
      <alignment vertical="center"/>
    </xf>
    <xf numFmtId="0" fontId="58" fillId="2" borderId="0" xfId="0" applyFont="1" applyFill="1">
      <alignment vertical="center"/>
    </xf>
    <xf numFmtId="0" fontId="6" fillId="8" borderId="0" xfId="0" applyFont="1" applyFill="1" applyAlignment="1">
      <alignment horizontal="left" vertical="center"/>
    </xf>
    <xf numFmtId="0" fontId="6" fillId="0" borderId="0" xfId="0" applyFont="1" applyAlignment="1">
      <alignment horizontal="center" vertical="center"/>
    </xf>
    <xf numFmtId="0" fontId="6" fillId="0" borderId="0" xfId="0" applyFont="1" applyAlignment="1">
      <alignment horizontal="justify" vertical="center"/>
    </xf>
    <xf numFmtId="0" fontId="0" fillId="10" borderId="135" xfId="0" applyFill="1" applyBorder="1">
      <alignment vertical="center"/>
    </xf>
    <xf numFmtId="0" fontId="0" fillId="0" borderId="136" xfId="0" applyBorder="1">
      <alignment vertical="center"/>
    </xf>
    <xf numFmtId="0" fontId="0" fillId="0" borderId="137" xfId="0" applyBorder="1">
      <alignment vertical="center"/>
    </xf>
    <xf numFmtId="0" fontId="0" fillId="10" borderId="138" xfId="0" applyFill="1" applyBorder="1">
      <alignment vertical="center"/>
    </xf>
    <xf numFmtId="0" fontId="0" fillId="10" borderId="139" xfId="0" applyFill="1" applyBorder="1">
      <alignment vertical="center"/>
    </xf>
    <xf numFmtId="0" fontId="0" fillId="0" borderId="140" xfId="0" applyBorder="1">
      <alignment vertical="center"/>
    </xf>
    <xf numFmtId="49" fontId="0" fillId="0" borderId="141" xfId="0" applyNumberFormat="1" applyBorder="1">
      <alignment vertical="center"/>
    </xf>
    <xf numFmtId="0" fontId="0" fillId="0" borderId="142" xfId="0" applyBorder="1">
      <alignment vertical="center"/>
    </xf>
    <xf numFmtId="49" fontId="0" fillId="0" borderId="143" xfId="0" applyNumberFormat="1" applyBorder="1">
      <alignment vertical="center"/>
    </xf>
    <xf numFmtId="0" fontId="0" fillId="0" borderId="144" xfId="0" applyBorder="1">
      <alignment vertical="center"/>
    </xf>
    <xf numFmtId="49" fontId="0" fillId="0" borderId="145" xfId="0" applyNumberFormat="1" applyBorder="1">
      <alignment vertical="center"/>
    </xf>
    <xf numFmtId="0" fontId="0" fillId="0" borderId="146" xfId="0" applyBorder="1">
      <alignment vertical="center"/>
    </xf>
    <xf numFmtId="0" fontId="0" fillId="5" borderId="85" xfId="0" applyFill="1" applyBorder="1">
      <alignment vertical="center"/>
    </xf>
    <xf numFmtId="0" fontId="0" fillId="2" borderId="147" xfId="0" applyFill="1" applyBorder="1" applyAlignment="1">
      <alignment vertical="center" wrapText="1"/>
    </xf>
    <xf numFmtId="0" fontId="0" fillId="0" borderId="148" xfId="0" applyBorder="1">
      <alignment vertical="center"/>
    </xf>
    <xf numFmtId="0" fontId="0" fillId="2" borderId="149" xfId="0" applyFill="1" applyBorder="1" applyAlignment="1">
      <alignment vertical="center" wrapText="1"/>
    </xf>
    <xf numFmtId="0" fontId="0" fillId="0" borderId="150" xfId="0" applyBorder="1">
      <alignment vertical="center"/>
    </xf>
    <xf numFmtId="0" fontId="0" fillId="0" borderId="150" xfId="0" applyBorder="1" applyAlignment="1">
      <alignment horizontal="center" vertical="center"/>
    </xf>
    <xf numFmtId="0" fontId="0" fillId="0" borderId="151" xfId="0" applyBorder="1">
      <alignment vertical="center"/>
    </xf>
    <xf numFmtId="0" fontId="6" fillId="3" borderId="0" xfId="0" applyFont="1" applyFill="1">
      <alignment vertical="center"/>
    </xf>
    <xf numFmtId="0" fontId="6" fillId="9" borderId="0" xfId="0" applyFont="1" applyFill="1">
      <alignment vertical="center"/>
    </xf>
    <xf numFmtId="0" fontId="6" fillId="8" borderId="0" xfId="0" applyFont="1" applyFill="1">
      <alignment vertical="center"/>
    </xf>
    <xf numFmtId="0" fontId="6" fillId="2" borderId="0" xfId="0" applyFont="1" applyFill="1">
      <alignment vertical="center"/>
    </xf>
    <xf numFmtId="0" fontId="6" fillId="0" borderId="13" xfId="0" applyFont="1" applyBorder="1">
      <alignment vertical="center"/>
    </xf>
    <xf numFmtId="0" fontId="59" fillId="6" borderId="0" xfId="0" applyFont="1" applyFill="1">
      <alignment vertical="center"/>
    </xf>
    <xf numFmtId="0" fontId="6" fillId="0" borderId="0" xfId="0" applyFont="1" applyAlignment="1">
      <alignment horizontal="left" vertical="center" wrapText="1"/>
    </xf>
    <xf numFmtId="0" fontId="59" fillId="0" borderId="0" xfId="0" applyFont="1">
      <alignment vertical="center"/>
    </xf>
    <xf numFmtId="0" fontId="60" fillId="0" borderId="0" xfId="0" applyFont="1">
      <alignment vertical="center"/>
    </xf>
    <xf numFmtId="0" fontId="6" fillId="0" borderId="11" xfId="0" applyFont="1" applyBorder="1">
      <alignment vertical="center"/>
    </xf>
    <xf numFmtId="0" fontId="6" fillId="0" borderId="1" xfId="0" applyFont="1" applyBorder="1">
      <alignment vertical="center"/>
    </xf>
    <xf numFmtId="0" fontId="6" fillId="0" borderId="2" xfId="0" applyFont="1" applyBorder="1">
      <alignment vertical="center"/>
    </xf>
    <xf numFmtId="0" fontId="6" fillId="0" borderId="3"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4" xfId="0" applyFont="1" applyBorder="1">
      <alignment vertical="center"/>
    </xf>
    <xf numFmtId="0" fontId="6" fillId="0" borderId="5" xfId="0" applyFont="1" applyBorder="1">
      <alignment vertical="center"/>
    </xf>
    <xf numFmtId="0" fontId="62" fillId="0" borderId="24" xfId="0" applyFont="1" applyBorder="1" applyAlignment="1">
      <alignment horizontal="center" vertical="center"/>
    </xf>
    <xf numFmtId="0" fontId="62" fillId="0" borderId="1" xfId="0" applyFont="1" applyBorder="1" applyAlignment="1">
      <alignment horizontal="left" vertical="center"/>
    </xf>
    <xf numFmtId="0" fontId="62" fillId="0" borderId="11" xfId="0" applyFont="1" applyBorder="1" applyAlignment="1">
      <alignment horizontal="justify" vertical="center"/>
    </xf>
    <xf numFmtId="0" fontId="6" fillId="0" borderId="14" xfId="0" applyFont="1" applyBorder="1">
      <alignment vertical="center"/>
    </xf>
    <xf numFmtId="0" fontId="62" fillId="0" borderId="11" xfId="0" applyFont="1" applyBorder="1" applyAlignment="1">
      <alignment horizontal="left" vertical="center"/>
    </xf>
    <xf numFmtId="0" fontId="62" fillId="0" borderId="4" xfId="0" applyFont="1" applyBorder="1" applyAlignment="1">
      <alignment horizontal="left" vertical="center"/>
    </xf>
    <xf numFmtId="0" fontId="6" fillId="0" borderId="6" xfId="0" applyFont="1" applyBorder="1">
      <alignment vertical="center"/>
    </xf>
    <xf numFmtId="0" fontId="6" fillId="0" borderId="11" xfId="0" applyFont="1" applyBorder="1" applyAlignment="1">
      <alignment horizontal="left" vertical="center"/>
    </xf>
    <xf numFmtId="0" fontId="6" fillId="0" borderId="4" xfId="0" applyFont="1" applyBorder="1" applyAlignment="1">
      <alignment horizontal="right" vertical="center"/>
    </xf>
    <xf numFmtId="0" fontId="6" fillId="0" borderId="6" xfId="0" applyFont="1" applyBorder="1" applyAlignment="1">
      <alignment horizontal="right" vertical="center"/>
    </xf>
    <xf numFmtId="0" fontId="6" fillId="0" borderId="4" xfId="0" applyFont="1" applyBorder="1" applyAlignment="1">
      <alignment horizontal="left" vertical="center"/>
    </xf>
    <xf numFmtId="0" fontId="6" fillId="0" borderId="68" xfId="0" applyFont="1" applyBorder="1">
      <alignment vertical="center"/>
    </xf>
    <xf numFmtId="49" fontId="6" fillId="0" borderId="0" xfId="0" applyNumberFormat="1" applyFont="1" applyAlignment="1">
      <alignment horizontal="right" vertical="center"/>
    </xf>
    <xf numFmtId="0" fontId="61" fillId="0" borderId="0" xfId="0" applyFont="1" applyAlignment="1">
      <alignment horizontal="center" vertical="center"/>
    </xf>
    <xf numFmtId="0" fontId="6" fillId="0" borderId="1" xfId="0" applyFont="1" applyBorder="1" applyAlignment="1">
      <alignment horizontal="center" vertical="center"/>
    </xf>
    <xf numFmtId="0" fontId="6" fillId="0" borderId="9" xfId="0" applyFont="1" applyBorder="1" applyAlignment="1">
      <alignment horizontal="center" vertical="center"/>
    </xf>
    <xf numFmtId="0" fontId="6" fillId="0" borderId="4" xfId="0" applyFont="1" applyBorder="1" applyAlignment="1">
      <alignment horizontal="center" vertical="center"/>
    </xf>
    <xf numFmtId="0" fontId="6" fillId="0" borderId="41" xfId="0" applyFont="1" applyBorder="1">
      <alignment vertical="center"/>
    </xf>
    <xf numFmtId="0" fontId="6" fillId="0" borderId="47" xfId="0" applyFont="1" applyBorder="1">
      <alignment vertical="center"/>
    </xf>
    <xf numFmtId="49" fontId="6" fillId="0" borderId="0" xfId="0" applyNumberFormat="1" applyFont="1" applyAlignment="1">
      <alignment horizontal="right" vertical="top"/>
    </xf>
    <xf numFmtId="0" fontId="6" fillId="0" borderId="0" xfId="0" applyFont="1" applyAlignment="1">
      <alignment vertical="top"/>
    </xf>
    <xf numFmtId="0" fontId="6" fillId="0" borderId="24" xfId="0" applyFont="1" applyBorder="1" applyAlignment="1">
      <alignment horizontal="center" vertical="center"/>
    </xf>
    <xf numFmtId="0" fontId="6" fillId="0" borderId="0" xfId="0" applyFont="1" applyAlignment="1">
      <alignment horizontal="center" vertical="top"/>
    </xf>
    <xf numFmtId="0" fontId="6" fillId="0" borderId="0" xfId="0" applyFont="1" applyAlignment="1">
      <alignment horizontal="left" vertical="top"/>
    </xf>
    <xf numFmtId="0" fontId="6" fillId="0" borderId="0" xfId="0" applyFont="1" applyAlignment="1">
      <alignment horizontal="distributed" vertical="center"/>
    </xf>
    <xf numFmtId="0" fontId="6" fillId="0" borderId="77" xfId="0" applyFont="1" applyBorder="1">
      <alignment vertical="center"/>
    </xf>
    <xf numFmtId="0" fontId="6" fillId="7" borderId="0" xfId="0" applyFont="1" applyFill="1">
      <alignment vertical="center"/>
    </xf>
    <xf numFmtId="0" fontId="6" fillId="0" borderId="0" xfId="0" applyFont="1" applyAlignment="1">
      <alignment vertical="center" wrapText="1"/>
    </xf>
    <xf numFmtId="0" fontId="37" fillId="0" borderId="0" xfId="0" applyFont="1">
      <alignment vertical="center"/>
    </xf>
    <xf numFmtId="0" fontId="37" fillId="0" borderId="1" xfId="0" applyFont="1" applyBorder="1">
      <alignment vertical="center"/>
    </xf>
    <xf numFmtId="0" fontId="37" fillId="0" borderId="2" xfId="0" applyFont="1" applyBorder="1">
      <alignment vertical="center"/>
    </xf>
    <xf numFmtId="0" fontId="37" fillId="0" borderId="3" xfId="0" applyFont="1" applyBorder="1">
      <alignment vertical="center"/>
    </xf>
    <xf numFmtId="0" fontId="37" fillId="0" borderId="6" xfId="0" applyFont="1" applyBorder="1">
      <alignment vertical="center"/>
    </xf>
    <xf numFmtId="0" fontId="37" fillId="0" borderId="7" xfId="0" applyFont="1" applyBorder="1">
      <alignment vertical="center"/>
    </xf>
    <xf numFmtId="0" fontId="37" fillId="0" borderId="8" xfId="0" applyFont="1" applyBorder="1">
      <alignment vertical="center"/>
    </xf>
    <xf numFmtId="0" fontId="37" fillId="0" borderId="4" xfId="0" applyFont="1" applyBorder="1">
      <alignment vertical="center"/>
    </xf>
    <xf numFmtId="0" fontId="37" fillId="0" borderId="5" xfId="0" applyFont="1" applyBorder="1">
      <alignment vertical="center"/>
    </xf>
    <xf numFmtId="0" fontId="37" fillId="0" borderId="9" xfId="0" applyFont="1" applyBorder="1">
      <alignment vertical="center"/>
    </xf>
    <xf numFmtId="0" fontId="37" fillId="0" borderId="10" xfId="0" applyFont="1" applyBorder="1">
      <alignment vertical="center"/>
    </xf>
    <xf numFmtId="0" fontId="37" fillId="0" borderId="24" xfId="0" applyFont="1" applyBorder="1" applyAlignment="1">
      <alignment horizontal="center" vertical="center"/>
    </xf>
    <xf numFmtId="49" fontId="37" fillId="0" borderId="0" xfId="0" applyNumberFormat="1" applyFont="1" applyAlignment="1">
      <alignment horizontal="right" vertical="top"/>
    </xf>
    <xf numFmtId="0" fontId="37" fillId="0" borderId="0" xfId="0" applyFont="1" applyAlignment="1">
      <alignment horizontal="center" vertical="top"/>
    </xf>
    <xf numFmtId="0" fontId="37" fillId="0" borderId="0" xfId="0" applyFont="1" applyAlignment="1">
      <alignment vertical="top"/>
    </xf>
    <xf numFmtId="0" fontId="6" fillId="0" borderId="0" xfId="0" applyFont="1" applyAlignment="1">
      <alignment vertical="top" wrapText="1"/>
    </xf>
    <xf numFmtId="0" fontId="6" fillId="0" borderId="2" xfId="0" applyFont="1" applyBorder="1" applyAlignment="1">
      <alignment horizontal="left" vertical="center"/>
    </xf>
    <xf numFmtId="0" fontId="6" fillId="0" borderId="7" xfId="0" applyFont="1" applyBorder="1" applyAlignment="1">
      <alignment horizontal="left" vertical="center"/>
    </xf>
    <xf numFmtId="0" fontId="6" fillId="0" borderId="5" xfId="0" applyFont="1" applyBorder="1" applyAlignment="1">
      <alignment horizontal="left" vertical="center" wrapText="1"/>
    </xf>
    <xf numFmtId="0" fontId="6" fillId="0" borderId="21" xfId="0" applyFont="1" applyBorder="1" applyAlignment="1">
      <alignment horizontal="center" vertical="center"/>
    </xf>
    <xf numFmtId="0" fontId="6" fillId="0" borderId="18" xfId="0" applyFont="1" applyBorder="1">
      <alignment vertical="center"/>
    </xf>
    <xf numFmtId="0" fontId="6" fillId="0" borderId="18" xfId="0" applyFont="1" applyBorder="1" applyAlignment="1">
      <alignment horizontal="center" vertical="center"/>
    </xf>
    <xf numFmtId="0" fontId="0" fillId="0" borderId="160" xfId="0" applyBorder="1">
      <alignment vertical="center"/>
    </xf>
    <xf numFmtId="0" fontId="0" fillId="0" borderId="161" xfId="0" applyBorder="1">
      <alignment vertical="center"/>
    </xf>
    <xf numFmtId="0" fontId="0" fillId="0" borderId="162" xfId="0" applyBorder="1">
      <alignment vertical="center"/>
    </xf>
    <xf numFmtId="0" fontId="6" fillId="0" borderId="31" xfId="0" applyFont="1" applyBorder="1" applyAlignment="1">
      <alignment horizontal="center" vertical="center"/>
    </xf>
    <xf numFmtId="0" fontId="0" fillId="0" borderId="150" xfId="0" applyBorder="1" applyAlignment="1">
      <alignment vertical="center" wrapText="1"/>
    </xf>
    <xf numFmtId="0" fontId="0" fillId="2" borderId="86" xfId="0" applyFill="1" applyBorder="1" applyAlignment="1">
      <alignment vertical="center" wrapText="1"/>
    </xf>
    <xf numFmtId="0" fontId="0" fillId="0" borderId="79" xfId="0" applyBorder="1" applyAlignment="1">
      <alignment horizontal="center" vertical="center"/>
    </xf>
    <xf numFmtId="0" fontId="10" fillId="10" borderId="0" xfId="0" applyFont="1" applyFill="1">
      <alignment vertical="center"/>
    </xf>
    <xf numFmtId="0" fontId="0" fillId="0" borderId="166" xfId="0" applyBorder="1">
      <alignment vertical="center"/>
    </xf>
    <xf numFmtId="0" fontId="0" fillId="0" borderId="167" xfId="0" applyBorder="1">
      <alignment vertical="center"/>
    </xf>
    <xf numFmtId="0" fontId="0" fillId="0" borderId="169" xfId="0" applyBorder="1">
      <alignment vertical="center"/>
    </xf>
    <xf numFmtId="0" fontId="0" fillId="0" borderId="168" xfId="0" applyBorder="1">
      <alignment vertical="center"/>
    </xf>
    <xf numFmtId="0" fontId="0" fillId="0" borderId="170" xfId="0" applyBorder="1">
      <alignment vertical="center"/>
    </xf>
    <xf numFmtId="0" fontId="0" fillId="0" borderId="165" xfId="0" applyBorder="1">
      <alignment vertical="center"/>
    </xf>
    <xf numFmtId="0" fontId="0" fillId="0" borderId="171" xfId="0" applyBorder="1">
      <alignment vertical="center"/>
    </xf>
    <xf numFmtId="0" fontId="0" fillId="0" borderId="172" xfId="0" applyBorder="1">
      <alignment vertical="center"/>
    </xf>
    <xf numFmtId="0" fontId="13" fillId="0" borderId="172" xfId="0" applyFont="1" applyBorder="1">
      <alignment vertical="center"/>
    </xf>
    <xf numFmtId="0" fontId="0" fillId="0" borderId="141" xfId="0" applyBorder="1">
      <alignment vertical="center"/>
    </xf>
    <xf numFmtId="0" fontId="0" fillId="0" borderId="143" xfId="0" applyBorder="1">
      <alignment vertical="center"/>
    </xf>
    <xf numFmtId="0" fontId="0" fillId="0" borderId="145" xfId="0" applyBorder="1">
      <alignment vertical="center"/>
    </xf>
    <xf numFmtId="0" fontId="6" fillId="0" borderId="0" xfId="0" applyFont="1" applyAlignment="1">
      <alignment horizontal="left" vertical="top" wrapText="1"/>
    </xf>
    <xf numFmtId="182" fontId="6" fillId="0" borderId="0" xfId="0" applyNumberFormat="1"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shrinkToFit="1"/>
    </xf>
    <xf numFmtId="0" fontId="6" fillId="0" borderId="0" xfId="0" applyFont="1" applyAlignment="1">
      <alignment vertical="center" shrinkToFit="1"/>
    </xf>
    <xf numFmtId="0" fontId="6" fillId="0" borderId="71" xfId="0" applyFont="1" applyBorder="1">
      <alignment vertical="center"/>
    </xf>
    <xf numFmtId="0" fontId="59" fillId="0" borderId="0" xfId="0" applyFont="1" applyAlignment="1">
      <alignment horizontal="right" vertical="center"/>
    </xf>
    <xf numFmtId="0" fontId="6" fillId="0" borderId="0" xfId="0" applyFont="1" applyAlignment="1">
      <alignment horizontal="center" vertical="top" wrapText="1"/>
    </xf>
    <xf numFmtId="0" fontId="37" fillId="0" borderId="0" xfId="0" applyFont="1" applyAlignment="1">
      <alignment horizontal="center" vertical="center"/>
    </xf>
    <xf numFmtId="0" fontId="37" fillId="0" borderId="0" xfId="0" applyFont="1" applyAlignment="1">
      <alignment horizontal="left" vertical="center" wrapText="1"/>
    </xf>
    <xf numFmtId="0" fontId="37" fillId="0" borderId="0" xfId="0" applyFont="1" applyAlignment="1">
      <alignment vertical="top" wrapText="1"/>
    </xf>
    <xf numFmtId="176" fontId="6" fillId="0" borderId="0" xfId="0" applyNumberFormat="1" applyFont="1" applyAlignment="1">
      <alignment horizontal="center" vertical="center"/>
    </xf>
    <xf numFmtId="176" fontId="0" fillId="0" borderId="163" xfId="0" applyNumberFormat="1" applyBorder="1" applyAlignment="1">
      <alignment vertical="center" shrinkToFit="1"/>
    </xf>
    <xf numFmtId="176" fontId="0" fillId="0" borderId="164" xfId="0" applyNumberFormat="1" applyBorder="1" applyAlignment="1">
      <alignment vertical="center" shrinkToFit="1"/>
    </xf>
    <xf numFmtId="0" fontId="65" fillId="10" borderId="0" xfId="0" applyFont="1" applyFill="1">
      <alignment vertical="center"/>
    </xf>
    <xf numFmtId="0" fontId="0" fillId="10" borderId="0" xfId="0" applyFill="1" applyAlignment="1">
      <alignment vertical="center" wrapText="1"/>
    </xf>
    <xf numFmtId="0" fontId="8" fillId="10" borderId="0" xfId="0" applyFont="1" applyFill="1" applyAlignment="1">
      <alignment vertical="center" wrapText="1"/>
    </xf>
    <xf numFmtId="0" fontId="0" fillId="10" borderId="0" xfId="0" applyFill="1" applyAlignment="1">
      <alignment horizontal="right" vertical="center" wrapText="1"/>
    </xf>
    <xf numFmtId="0" fontId="7" fillId="13" borderId="0" xfId="0" applyFont="1" applyFill="1">
      <alignment vertical="center"/>
    </xf>
    <xf numFmtId="0" fontId="0" fillId="13" borderId="0" xfId="0" applyFill="1" applyAlignment="1">
      <alignment vertical="center" wrapText="1"/>
    </xf>
    <xf numFmtId="0" fontId="7" fillId="13" borderId="0" xfId="0" applyFont="1" applyFill="1" applyAlignment="1">
      <alignment vertical="center" wrapText="1"/>
    </xf>
    <xf numFmtId="183" fontId="37" fillId="0" borderId="0" xfId="0" applyNumberFormat="1" applyFont="1">
      <alignment vertical="center"/>
    </xf>
    <xf numFmtId="0" fontId="0" fillId="2" borderId="176" xfId="0" applyFill="1" applyBorder="1" applyAlignment="1">
      <alignment vertical="center" wrapText="1"/>
    </xf>
    <xf numFmtId="0" fontId="0" fillId="0" borderId="177" xfId="0" applyBorder="1" applyAlignment="1">
      <alignment vertical="center" wrapText="1"/>
    </xf>
    <xf numFmtId="0" fontId="0" fillId="0" borderId="177" xfId="0" applyBorder="1" applyAlignment="1">
      <alignment horizontal="center" vertical="center"/>
    </xf>
    <xf numFmtId="0" fontId="0" fillId="0" borderId="177" xfId="0" applyBorder="1">
      <alignment vertical="center"/>
    </xf>
    <xf numFmtId="0" fontId="0" fillId="0" borderId="178" xfId="0" applyBorder="1">
      <alignment vertical="center"/>
    </xf>
    <xf numFmtId="0" fontId="0" fillId="10" borderId="0" xfId="0" applyFill="1" applyAlignment="1">
      <alignment vertical="center" shrinkToFit="1"/>
    </xf>
    <xf numFmtId="0" fontId="0" fillId="10" borderId="0" xfId="0" applyFill="1" applyAlignment="1">
      <alignment horizontal="right" vertical="center" shrinkToFit="1"/>
    </xf>
    <xf numFmtId="0" fontId="0" fillId="0" borderId="60" xfId="0" applyBorder="1" applyAlignment="1">
      <alignment vertical="center" wrapText="1"/>
    </xf>
    <xf numFmtId="0" fontId="0" fillId="0" borderId="11" xfId="0" applyBorder="1" applyAlignment="1">
      <alignment vertical="center" wrapText="1"/>
    </xf>
    <xf numFmtId="0" fontId="0" fillId="0" borderId="9" xfId="0" applyBorder="1" applyAlignment="1">
      <alignment vertical="center" wrapText="1"/>
    </xf>
    <xf numFmtId="0" fontId="5" fillId="0" borderId="32" xfId="0" applyFont="1" applyBorder="1" applyAlignment="1">
      <alignment vertical="center" wrapText="1"/>
    </xf>
    <xf numFmtId="0" fontId="5" fillId="0" borderId="43" xfId="0" applyFont="1" applyBorder="1" applyAlignment="1">
      <alignment vertical="center" wrapText="1"/>
    </xf>
    <xf numFmtId="0" fontId="5" fillId="0" borderId="35" xfId="0" applyFont="1" applyBorder="1" applyAlignment="1">
      <alignment vertical="center" wrapText="1"/>
    </xf>
    <xf numFmtId="0" fontId="0" fillId="0" borderId="43" xfId="0" applyBorder="1" applyAlignment="1">
      <alignment vertical="center" wrapText="1"/>
    </xf>
    <xf numFmtId="0" fontId="5" fillId="0" borderId="51" xfId="0" applyFont="1" applyBorder="1" applyAlignment="1">
      <alignment vertical="center" wrapText="1"/>
    </xf>
    <xf numFmtId="0" fontId="5" fillId="0" borderId="65" xfId="0" applyFont="1" applyBorder="1" applyAlignment="1">
      <alignment vertical="center" wrapText="1"/>
    </xf>
    <xf numFmtId="0" fontId="0" fillId="0" borderId="46" xfId="0" applyBorder="1" applyAlignment="1">
      <alignment vertical="center" wrapText="1"/>
    </xf>
    <xf numFmtId="0" fontId="0" fillId="0" borderId="47" xfId="0" applyBorder="1" applyAlignment="1">
      <alignment vertical="center" wrapText="1"/>
    </xf>
    <xf numFmtId="0" fontId="8" fillId="10" borderId="0" xfId="0" applyFont="1" applyFill="1">
      <alignment vertical="center"/>
    </xf>
    <xf numFmtId="0" fontId="7" fillId="0" borderId="0" xfId="0" applyFont="1" applyAlignment="1">
      <alignment vertical="center" wrapText="1"/>
    </xf>
    <xf numFmtId="0" fontId="72" fillId="10" borderId="0" xfId="0" applyFont="1" applyFill="1" applyAlignment="1">
      <alignment horizontal="right" vertical="center" wrapText="1"/>
    </xf>
    <xf numFmtId="0" fontId="37" fillId="0" borderId="1" xfId="0" applyFont="1" applyBorder="1" applyAlignment="1">
      <alignment horizontal="left" vertical="center"/>
    </xf>
    <xf numFmtId="176" fontId="6" fillId="0" borderId="0" xfId="0" applyNumberFormat="1" applyFont="1">
      <alignment vertical="center"/>
    </xf>
    <xf numFmtId="176" fontId="0" fillId="10" borderId="0" xfId="0" applyNumberFormat="1" applyFill="1">
      <alignment vertical="center"/>
    </xf>
    <xf numFmtId="0" fontId="0" fillId="0" borderId="0" xfId="0" applyAlignment="1">
      <alignment horizontal="left" vertical="center"/>
    </xf>
    <xf numFmtId="0" fontId="0" fillId="0" borderId="0" xfId="0" applyAlignment="1">
      <alignment horizontal="center" vertical="center"/>
    </xf>
    <xf numFmtId="0" fontId="0" fillId="10" borderId="181" xfId="0" applyFill="1" applyBorder="1">
      <alignment vertical="center"/>
    </xf>
    <xf numFmtId="0" fontId="10" fillId="10" borderId="0" xfId="0" applyFont="1" applyFill="1" applyAlignment="1">
      <alignment horizontal="right" vertical="center"/>
    </xf>
    <xf numFmtId="176" fontId="9" fillId="10" borderId="0" xfId="0" applyNumberFormat="1" applyFont="1" applyFill="1" applyAlignment="1">
      <alignment vertical="center" shrinkToFit="1"/>
    </xf>
    <xf numFmtId="0" fontId="0" fillId="0" borderId="167" xfId="0" applyBorder="1" applyAlignment="1">
      <alignment vertical="center" wrapText="1"/>
    </xf>
    <xf numFmtId="0" fontId="13" fillId="0" borderId="167" xfId="0" applyFont="1" applyBorder="1" applyAlignment="1">
      <alignment vertical="center" wrapText="1"/>
    </xf>
    <xf numFmtId="0" fontId="6" fillId="0" borderId="2" xfId="0" applyFont="1" applyBorder="1" applyAlignment="1">
      <alignment horizontal="center" vertical="center"/>
    </xf>
    <xf numFmtId="0" fontId="6" fillId="0" borderId="7" xfId="0" applyFont="1" applyBorder="1" applyAlignment="1">
      <alignment vertical="center" wrapText="1"/>
    </xf>
    <xf numFmtId="0" fontId="6" fillId="0" borderId="7" xfId="0" applyFont="1" applyBorder="1" applyAlignment="1">
      <alignment horizontal="center" vertical="center"/>
    </xf>
    <xf numFmtId="0" fontId="37" fillId="0" borderId="48" xfId="0" applyFont="1" applyBorder="1" applyAlignment="1">
      <alignment horizontal="center" vertical="center"/>
    </xf>
    <xf numFmtId="0" fontId="37" fillId="0" borderId="1" xfId="0" applyFont="1" applyBorder="1" applyAlignment="1">
      <alignment horizontal="center" vertical="center"/>
    </xf>
    <xf numFmtId="0" fontId="37" fillId="0" borderId="4" xfId="0" applyFont="1" applyBorder="1" applyAlignment="1">
      <alignment horizontal="center" vertical="center"/>
    </xf>
    <xf numFmtId="0" fontId="6" fillId="0" borderId="7" xfId="0" applyFont="1" applyBorder="1" applyAlignment="1">
      <alignment horizontal="left" vertical="center" wrapText="1"/>
    </xf>
    <xf numFmtId="0" fontId="6" fillId="0" borderId="2" xfId="0" applyFont="1" applyBorder="1" applyAlignment="1">
      <alignment horizontal="right" vertical="center"/>
    </xf>
    <xf numFmtId="0" fontId="59" fillId="0" borderId="7" xfId="0" applyFont="1" applyBorder="1" applyAlignment="1">
      <alignment horizontal="left" vertical="center"/>
    </xf>
    <xf numFmtId="0" fontId="6" fillId="6" borderId="31" xfId="0" applyFont="1" applyFill="1" applyBorder="1" applyAlignment="1">
      <alignment horizontal="center" vertical="center"/>
    </xf>
    <xf numFmtId="0" fontId="6" fillId="6" borderId="62" xfId="0" applyFont="1" applyFill="1" applyBorder="1" applyAlignment="1">
      <alignment horizontal="center" vertical="center"/>
    </xf>
    <xf numFmtId="0" fontId="6" fillId="6" borderId="48" xfId="0" applyFont="1" applyFill="1" applyBorder="1" applyAlignment="1">
      <alignment horizontal="center" vertical="center"/>
    </xf>
    <xf numFmtId="0" fontId="6" fillId="0" borderId="61" xfId="0" applyFont="1" applyBorder="1" applyAlignment="1">
      <alignment horizontal="center" vertical="center"/>
    </xf>
    <xf numFmtId="186" fontId="6" fillId="0" borderId="0" xfId="0" applyNumberFormat="1" applyFont="1" applyAlignment="1">
      <alignment horizontal="center" vertical="center"/>
    </xf>
    <xf numFmtId="0" fontId="37" fillId="0" borderId="7" xfId="0" applyFont="1" applyBorder="1" applyAlignment="1">
      <alignment horizontal="left" vertical="center" wrapText="1"/>
    </xf>
    <xf numFmtId="0" fontId="37" fillId="0" borderId="9" xfId="0" applyFont="1" applyBorder="1" applyAlignment="1">
      <alignment horizontal="center" vertical="center"/>
    </xf>
    <xf numFmtId="0" fontId="37" fillId="0" borderId="11" xfId="0" applyFont="1" applyBorder="1" applyAlignment="1">
      <alignment horizontal="center" vertical="center"/>
    </xf>
    <xf numFmtId="0" fontId="37" fillId="0" borderId="61" xfId="0" applyFont="1" applyBorder="1" applyAlignment="1">
      <alignment horizontal="center" vertical="center"/>
    </xf>
    <xf numFmtId="0" fontId="37" fillId="0" borderId="0" xfId="0" applyFont="1" applyAlignment="1">
      <alignment vertical="center" wrapText="1"/>
    </xf>
    <xf numFmtId="0" fontId="5" fillId="0" borderId="34" xfId="0" applyFont="1" applyBorder="1" applyAlignment="1">
      <alignment vertical="center" wrapText="1"/>
    </xf>
    <xf numFmtId="0" fontId="5" fillId="0" borderId="76" xfId="0" applyFont="1" applyBorder="1" applyAlignment="1">
      <alignment vertical="center" wrapText="1"/>
    </xf>
    <xf numFmtId="0" fontId="0" fillId="0" borderId="34" xfId="0" applyBorder="1" applyAlignment="1">
      <alignment vertical="center" wrapText="1"/>
    </xf>
    <xf numFmtId="0" fontId="0" fillId="0" borderId="78" xfId="0" applyBorder="1" applyAlignment="1">
      <alignment vertical="center" wrapText="1"/>
    </xf>
    <xf numFmtId="0" fontId="0" fillId="0" borderId="35" xfId="0" applyBorder="1" applyAlignment="1">
      <alignment vertical="center" wrapText="1"/>
    </xf>
    <xf numFmtId="0" fontId="0" fillId="5" borderId="150" xfId="0" applyFill="1" applyBorder="1">
      <alignment vertical="center"/>
    </xf>
    <xf numFmtId="0" fontId="0" fillId="0" borderId="51" xfId="0" applyBorder="1" applyAlignment="1">
      <alignment vertical="center" wrapText="1"/>
    </xf>
    <xf numFmtId="176" fontId="6" fillId="0" borderId="0" xfId="0" applyNumberFormat="1" applyFont="1" applyAlignment="1">
      <alignment vertical="center" wrapText="1"/>
    </xf>
    <xf numFmtId="0" fontId="37" fillId="0" borderId="13" xfId="0" applyFont="1" applyBorder="1">
      <alignment vertical="center"/>
    </xf>
    <xf numFmtId="0" fontId="6" fillId="0" borderId="3" xfId="0" applyFont="1" applyBorder="1" applyAlignment="1">
      <alignment vertical="center" shrinkToFit="1"/>
    </xf>
    <xf numFmtId="0" fontId="6" fillId="0" borderId="8" xfId="0" applyFont="1" applyBorder="1" applyAlignment="1">
      <alignment vertical="center" shrinkToFit="1"/>
    </xf>
    <xf numFmtId="0" fontId="6" fillId="0" borderId="59" xfId="0" applyFont="1" applyBorder="1" applyAlignment="1">
      <alignment horizontal="center" vertical="center"/>
    </xf>
    <xf numFmtId="176" fontId="6" fillId="0" borderId="0" xfId="0" applyNumberFormat="1" applyFont="1" applyAlignment="1">
      <alignment horizontal="center" vertical="top" shrinkToFit="1"/>
    </xf>
    <xf numFmtId="0" fontId="37" fillId="0" borderId="0" xfId="0" applyFont="1" applyAlignment="1">
      <alignment horizontal="left" vertical="center"/>
    </xf>
    <xf numFmtId="0" fontId="75" fillId="0" borderId="0" xfId="0" applyFont="1" applyAlignment="1">
      <alignment vertical="top" wrapText="1"/>
    </xf>
    <xf numFmtId="49" fontId="6" fillId="0" borderId="0" xfId="0" applyNumberFormat="1" applyFont="1" applyAlignment="1">
      <alignment vertical="top"/>
    </xf>
    <xf numFmtId="0" fontId="63" fillId="0" borderId="0" xfId="0" applyFont="1" applyAlignment="1">
      <alignment vertical="top"/>
    </xf>
    <xf numFmtId="0" fontId="6" fillId="0" borderId="0" xfId="0" applyFont="1" applyAlignment="1">
      <alignment horizontal="right" vertical="top"/>
    </xf>
    <xf numFmtId="0" fontId="6" fillId="0" borderId="4" xfId="0" applyFont="1" applyBorder="1" applyAlignment="1">
      <alignment horizontal="right" vertical="top"/>
    </xf>
    <xf numFmtId="0" fontId="6" fillId="0" borderId="4" xfId="0" applyFont="1" applyBorder="1" applyAlignment="1">
      <alignment horizontal="left" vertical="top"/>
    </xf>
    <xf numFmtId="0" fontId="6" fillId="0" borderId="5" xfId="0" applyFont="1" applyBorder="1" applyAlignment="1">
      <alignment horizontal="left" vertical="top"/>
    </xf>
    <xf numFmtId="0" fontId="6" fillId="0" borderId="4" xfId="0" applyFont="1" applyBorder="1" applyAlignment="1">
      <alignment horizontal="right" vertical="top" wrapText="1"/>
    </xf>
    <xf numFmtId="49" fontId="6" fillId="0" borderId="1" xfId="0" applyNumberFormat="1" applyFont="1" applyBorder="1" applyAlignment="1">
      <alignment horizontal="center" vertical="top"/>
    </xf>
    <xf numFmtId="0" fontId="37" fillId="0" borderId="0" xfId="0" applyFont="1" applyAlignment="1">
      <alignment vertical="center" shrinkToFit="1"/>
    </xf>
    <xf numFmtId="185" fontId="6" fillId="3" borderId="37" xfId="0" applyNumberFormat="1" applyFont="1" applyFill="1" applyBorder="1" applyAlignment="1">
      <alignment horizontal="right" vertical="center"/>
    </xf>
    <xf numFmtId="185" fontId="6" fillId="3" borderId="26" xfId="0" applyNumberFormat="1" applyFont="1" applyFill="1" applyBorder="1" applyAlignment="1">
      <alignment horizontal="right" vertical="center"/>
    </xf>
    <xf numFmtId="182" fontId="6" fillId="0" borderId="37" xfId="0" applyNumberFormat="1" applyFont="1" applyBorder="1" applyAlignment="1">
      <alignment horizontal="left" vertical="center"/>
    </xf>
    <xf numFmtId="182" fontId="6" fillId="0" borderId="26" xfId="0" applyNumberFormat="1" applyFont="1" applyBorder="1" applyAlignment="1">
      <alignment horizontal="left" vertical="center"/>
    </xf>
    <xf numFmtId="185" fontId="6" fillId="0" borderId="37" xfId="0" applyNumberFormat="1" applyFont="1" applyBorder="1" applyAlignment="1">
      <alignment horizontal="left" vertical="center"/>
    </xf>
    <xf numFmtId="182" fontId="6" fillId="0" borderId="38" xfId="0" applyNumberFormat="1" applyFont="1" applyBorder="1" applyAlignment="1">
      <alignment horizontal="left" vertical="center"/>
    </xf>
    <xf numFmtId="182" fontId="6" fillId="0" borderId="27" xfId="0" applyNumberFormat="1" applyFont="1" applyBorder="1" applyAlignment="1">
      <alignment horizontal="left" vertical="center"/>
    </xf>
    <xf numFmtId="0" fontId="0" fillId="0" borderId="0" xfId="0" applyAlignment="1">
      <alignment vertical="top"/>
    </xf>
    <xf numFmtId="0" fontId="14" fillId="10" borderId="0" xfId="0" applyFont="1" applyFill="1">
      <alignment vertical="center"/>
    </xf>
    <xf numFmtId="176" fontId="0" fillId="10" borderId="0" xfId="0" applyNumberFormat="1" applyFill="1" applyAlignment="1">
      <alignment vertical="center" shrinkToFit="1"/>
    </xf>
    <xf numFmtId="0" fontId="76" fillId="10" borderId="0" xfId="0" applyFont="1" applyFill="1">
      <alignment vertical="center"/>
    </xf>
    <xf numFmtId="0" fontId="13" fillId="0" borderId="169" xfId="0" applyFont="1" applyBorder="1" applyAlignment="1">
      <alignment vertical="center" wrapText="1"/>
    </xf>
    <xf numFmtId="0" fontId="0" fillId="10" borderId="98" xfId="0" applyFill="1" applyBorder="1">
      <alignment vertical="center"/>
    </xf>
    <xf numFmtId="0" fontId="0" fillId="0" borderId="190" xfId="0" applyBorder="1">
      <alignment vertical="center"/>
    </xf>
    <xf numFmtId="49" fontId="0" fillId="0" borderId="9" xfId="0" applyNumberFormat="1" applyBorder="1">
      <alignment vertical="center"/>
    </xf>
    <xf numFmtId="0" fontId="0" fillId="0" borderId="98" xfId="0" applyBorder="1">
      <alignment vertical="center"/>
    </xf>
    <xf numFmtId="0" fontId="13" fillId="0" borderId="192" xfId="0" applyFont="1" applyBorder="1">
      <alignment vertical="center"/>
    </xf>
    <xf numFmtId="0" fontId="0" fillId="10" borderId="191" xfId="0" applyFill="1" applyBorder="1">
      <alignment vertical="center"/>
    </xf>
    <xf numFmtId="0" fontId="13" fillId="0" borderId="193" xfId="0" applyFont="1" applyBorder="1" applyAlignment="1">
      <alignment vertical="center" wrapText="1"/>
    </xf>
    <xf numFmtId="0" fontId="13" fillId="0" borderId="194" xfId="0" applyFont="1" applyBorder="1">
      <alignment vertical="center"/>
    </xf>
    <xf numFmtId="0" fontId="0" fillId="0" borderId="195" xfId="0" applyBorder="1">
      <alignment vertical="center"/>
    </xf>
    <xf numFmtId="49" fontId="0" fillId="0" borderId="195" xfId="0" applyNumberFormat="1" applyBorder="1">
      <alignment vertical="center"/>
    </xf>
    <xf numFmtId="0" fontId="0" fillId="0" borderId="191" xfId="0" applyBorder="1">
      <alignment vertical="center"/>
    </xf>
    <xf numFmtId="0" fontId="0" fillId="0" borderId="65" xfId="0" applyBorder="1" applyAlignment="1">
      <alignment vertical="center" wrapText="1"/>
    </xf>
    <xf numFmtId="0" fontId="7" fillId="24" borderId="0" xfId="0" applyFont="1" applyFill="1">
      <alignment vertical="center"/>
    </xf>
    <xf numFmtId="0" fontId="42" fillId="0" borderId="0" xfId="0" applyFont="1" applyAlignment="1">
      <alignment vertical="top"/>
    </xf>
    <xf numFmtId="49" fontId="42" fillId="0" borderId="0" xfId="0" applyNumberFormat="1" applyFont="1" applyAlignment="1">
      <alignment horizontal="right" vertical="top"/>
    </xf>
    <xf numFmtId="49" fontId="42" fillId="0" borderId="0" xfId="0" applyNumberFormat="1" applyFont="1" applyAlignment="1">
      <alignment horizontal="center" vertical="top"/>
    </xf>
    <xf numFmtId="49" fontId="42" fillId="0" borderId="0" xfId="0" applyNumberFormat="1" applyFont="1" applyAlignment="1">
      <alignment horizontal="left" vertical="top"/>
    </xf>
    <xf numFmtId="49" fontId="42" fillId="15" borderId="0" xfId="0" applyNumberFormat="1" applyFont="1" applyFill="1" applyAlignment="1">
      <alignment horizontal="left" vertical="top"/>
    </xf>
    <xf numFmtId="49" fontId="42" fillId="16" borderId="0" xfId="0" applyNumberFormat="1" applyFont="1" applyFill="1" applyAlignment="1">
      <alignment horizontal="left" vertical="top"/>
    </xf>
    <xf numFmtId="49" fontId="42" fillId="4" borderId="0" xfId="0" applyNumberFormat="1" applyFont="1" applyFill="1" applyAlignment="1">
      <alignment horizontal="left" vertical="top"/>
    </xf>
    <xf numFmtId="49" fontId="42" fillId="2" borderId="0" xfId="0" applyNumberFormat="1" applyFont="1" applyFill="1" applyAlignment="1">
      <alignment horizontal="left" vertical="top"/>
    </xf>
    <xf numFmtId="49" fontId="42" fillId="17" borderId="0" xfId="0" applyNumberFormat="1" applyFont="1" applyFill="1" applyAlignment="1">
      <alignment horizontal="left" vertical="top"/>
    </xf>
    <xf numFmtId="49" fontId="42" fillId="9" borderId="0" xfId="0" applyNumberFormat="1" applyFont="1" applyFill="1" applyAlignment="1">
      <alignment horizontal="left" vertical="top"/>
    </xf>
    <xf numFmtId="49" fontId="42" fillId="18" borderId="0" xfId="0" applyNumberFormat="1" applyFont="1" applyFill="1" applyAlignment="1">
      <alignment horizontal="left" vertical="top"/>
    </xf>
    <xf numFmtId="49" fontId="42" fillId="19" borderId="0" xfId="0" applyNumberFormat="1" applyFont="1" applyFill="1" applyAlignment="1">
      <alignment horizontal="left" vertical="top"/>
    </xf>
    <xf numFmtId="49" fontId="42" fillId="20" borderId="0" xfId="0" applyNumberFormat="1" applyFont="1" applyFill="1" applyAlignment="1">
      <alignment horizontal="left" vertical="top"/>
    </xf>
    <xf numFmtId="0" fontId="42" fillId="0" borderId="0" xfId="0" applyFont="1" applyAlignment="1">
      <alignment horizontal="left" vertical="top"/>
    </xf>
    <xf numFmtId="0" fontId="78" fillId="6" borderId="0" xfId="0" applyFont="1" applyFill="1" applyAlignment="1">
      <alignment vertical="top"/>
    </xf>
    <xf numFmtId="0" fontId="42" fillId="3" borderId="0" xfId="0" applyFont="1" applyFill="1" applyAlignment="1">
      <alignment vertical="top"/>
    </xf>
    <xf numFmtId="0" fontId="42" fillId="8" borderId="0" xfId="0" applyFont="1" applyFill="1" applyAlignment="1">
      <alignment vertical="top"/>
    </xf>
    <xf numFmtId="0" fontId="42" fillId="2" borderId="0" xfId="0" applyFont="1" applyFill="1" applyAlignment="1">
      <alignment vertical="top"/>
    </xf>
    <xf numFmtId="0" fontId="42" fillId="7" borderId="0" xfId="0" applyFont="1" applyFill="1" applyAlignment="1">
      <alignment vertical="top"/>
    </xf>
    <xf numFmtId="0" fontId="0" fillId="0" borderId="151" xfId="0" applyBorder="1" applyAlignment="1">
      <alignment vertical="center" wrapText="1"/>
    </xf>
    <xf numFmtId="0" fontId="80" fillId="0" borderId="0" xfId="0" applyFont="1" applyAlignment="1">
      <alignment horizontal="center" vertical="center"/>
    </xf>
    <xf numFmtId="187" fontId="28" fillId="0" borderId="0" xfId="0" applyNumberFormat="1" applyFont="1" applyAlignment="1">
      <alignment horizontal="center" vertical="center" shrinkToFit="1"/>
    </xf>
    <xf numFmtId="0" fontId="29" fillId="0" borderId="0" xfId="0" applyFont="1" applyAlignment="1">
      <alignment wrapText="1"/>
    </xf>
    <xf numFmtId="0" fontId="30" fillId="0" borderId="0" xfId="0" applyFont="1" applyAlignment="1">
      <alignment vertical="center" wrapText="1"/>
    </xf>
    <xf numFmtId="187" fontId="31" fillId="0" borderId="5" xfId="0" applyNumberFormat="1" applyFont="1" applyBorder="1" applyAlignment="1">
      <alignment horizontal="center"/>
    </xf>
    <xf numFmtId="0" fontId="30" fillId="0" borderId="0" xfId="0" applyFont="1">
      <alignment vertical="center"/>
    </xf>
    <xf numFmtId="187" fontId="32" fillId="0" borderId="0" xfId="0" applyNumberFormat="1" applyFont="1">
      <alignment vertical="center"/>
    </xf>
    <xf numFmtId="0" fontId="34" fillId="0" borderId="3" xfId="0" applyFont="1" applyBorder="1" applyAlignment="1">
      <alignment horizontal="left" vertical="center"/>
    </xf>
    <xf numFmtId="0" fontId="34" fillId="0" borderId="0" xfId="0" applyFont="1" applyAlignment="1">
      <alignment horizontal="left" vertical="center" wrapText="1"/>
    </xf>
    <xf numFmtId="0" fontId="34" fillId="11" borderId="8" xfId="0" applyFont="1" applyFill="1" applyBorder="1" applyAlignment="1" applyProtection="1">
      <alignment horizontal="left" vertical="center" wrapText="1"/>
      <protection locked="0"/>
    </xf>
    <xf numFmtId="187" fontId="33" fillId="0" borderId="0" xfId="0" applyNumberFormat="1" applyFont="1" applyAlignment="1">
      <alignment horizontal="center" vertical="center" wrapText="1"/>
    </xf>
    <xf numFmtId="0" fontId="36" fillId="0" borderId="0" xfId="0" applyFont="1" applyAlignment="1">
      <alignment vertical="top" wrapText="1"/>
    </xf>
    <xf numFmtId="0" fontId="30" fillId="0" borderId="0" xfId="0" applyFont="1" applyAlignment="1">
      <alignment horizontal="right" vertical="top" wrapText="1"/>
    </xf>
    <xf numFmtId="187" fontId="33" fillId="0" borderId="0" xfId="0" applyNumberFormat="1" applyFont="1" applyAlignment="1">
      <alignment horizontal="center" vertical="top" wrapText="1"/>
    </xf>
    <xf numFmtId="0" fontId="36" fillId="0" borderId="0" xfId="0" applyFont="1" applyAlignment="1">
      <alignment vertical="center" wrapText="1"/>
    </xf>
    <xf numFmtId="187" fontId="0" fillId="0" borderId="0" xfId="0" applyNumberFormat="1">
      <alignment vertical="center"/>
    </xf>
    <xf numFmtId="0" fontId="34" fillId="11" borderId="5" xfId="0" applyFont="1" applyFill="1" applyBorder="1" applyAlignment="1" applyProtection="1">
      <alignment horizontal="left" vertical="center" wrapText="1"/>
      <protection locked="0"/>
    </xf>
    <xf numFmtId="0" fontId="34" fillId="11" borderId="5" xfId="0" applyFont="1" applyFill="1" applyBorder="1" applyAlignment="1" applyProtection="1">
      <alignment vertical="center" wrapText="1"/>
      <protection locked="0"/>
    </xf>
    <xf numFmtId="187" fontId="0" fillId="0" borderId="0" xfId="0" applyNumberFormat="1" applyAlignment="1">
      <alignment horizontal="center" vertical="top" wrapText="1"/>
    </xf>
    <xf numFmtId="0" fontId="34" fillId="0" borderId="0" xfId="0" applyFont="1" applyAlignment="1">
      <alignment horizontal="left" vertical="center"/>
    </xf>
    <xf numFmtId="0" fontId="34" fillId="11" borderId="7" xfId="0" applyFont="1" applyFill="1" applyBorder="1" applyAlignment="1" applyProtection="1">
      <alignment horizontal="center" vertical="center" wrapText="1"/>
      <protection locked="0"/>
    </xf>
    <xf numFmtId="187" fontId="0" fillId="0" borderId="0" xfId="0" applyNumberFormat="1" applyAlignment="1">
      <alignment horizontal="center" vertical="center"/>
    </xf>
    <xf numFmtId="0" fontId="34" fillId="0" borderId="0" xfId="0" applyFont="1" applyAlignment="1" applyProtection="1">
      <alignment horizontal="center" vertical="center" wrapText="1"/>
      <protection locked="0"/>
    </xf>
    <xf numFmtId="0" fontId="34" fillId="0" borderId="0" xfId="0" applyFont="1" applyAlignment="1" applyProtection="1">
      <alignment horizontal="left" vertical="center" wrapText="1"/>
      <protection locked="0"/>
    </xf>
    <xf numFmtId="0" fontId="46" fillId="0" borderId="0" xfId="0" applyFont="1">
      <alignment vertical="center"/>
    </xf>
    <xf numFmtId="0" fontId="81" fillId="0" borderId="0" xfId="0" applyFont="1" applyAlignment="1">
      <alignment vertical="center" wrapText="1"/>
    </xf>
    <xf numFmtId="188" fontId="48" fillId="0" borderId="0" xfId="0" applyNumberFormat="1" applyFont="1" applyAlignment="1">
      <alignment horizontal="center" vertical="center"/>
    </xf>
    <xf numFmtId="0" fontId="0" fillId="0" borderId="5" xfId="0" applyBorder="1" applyAlignment="1">
      <alignment horizontal="center" vertical="center"/>
    </xf>
    <xf numFmtId="0" fontId="46" fillId="0" borderId="24" xfId="0" applyFont="1" applyBorder="1" applyAlignment="1">
      <alignment horizontal="center" vertical="center"/>
    </xf>
    <xf numFmtId="190" fontId="48" fillId="0" borderId="0" xfId="0" applyNumberFormat="1" applyFont="1" applyAlignment="1">
      <alignment horizontal="center" vertical="center"/>
    </xf>
    <xf numFmtId="0" fontId="53" fillId="0" borderId="0" xfId="0" applyFont="1" applyAlignment="1">
      <alignment horizontal="left" vertical="center"/>
    </xf>
    <xf numFmtId="192" fontId="48" fillId="0" borderId="0" xfId="0" applyNumberFormat="1" applyFont="1" applyAlignment="1">
      <alignment horizontal="center" vertical="center"/>
    </xf>
    <xf numFmtId="0" fontId="52" fillId="0" borderId="0" xfId="0" applyFont="1" applyAlignment="1">
      <alignment vertical="center" wrapText="1"/>
    </xf>
    <xf numFmtId="187" fontId="26" fillId="8" borderId="0" xfId="0" applyNumberFormat="1" applyFont="1" applyFill="1" applyAlignment="1">
      <alignment horizontal="left" vertical="center"/>
    </xf>
    <xf numFmtId="0" fontId="0" fillId="8" borderId="0" xfId="0" applyFill="1" applyAlignment="1">
      <alignment horizontal="center" vertical="center" shrinkToFit="1"/>
    </xf>
    <xf numFmtId="0" fontId="0" fillId="2" borderId="196" xfId="0" applyFill="1" applyBorder="1">
      <alignment vertical="center"/>
    </xf>
    <xf numFmtId="0" fontId="0" fillId="0" borderId="80" xfId="0" applyBorder="1">
      <alignment vertical="center"/>
    </xf>
    <xf numFmtId="0" fontId="0" fillId="2" borderId="197" xfId="0" applyFill="1" applyBorder="1">
      <alignment vertical="center"/>
    </xf>
    <xf numFmtId="0" fontId="0" fillId="2" borderId="158" xfId="0" applyFill="1" applyBorder="1">
      <alignment vertical="center"/>
    </xf>
    <xf numFmtId="0" fontId="0" fillId="2" borderId="198" xfId="0" applyFill="1" applyBorder="1">
      <alignment vertical="center"/>
    </xf>
    <xf numFmtId="0" fontId="0" fillId="2" borderId="199" xfId="0" applyFill="1" applyBorder="1">
      <alignment vertical="center"/>
    </xf>
    <xf numFmtId="0" fontId="0" fillId="2" borderId="200" xfId="0" applyFill="1" applyBorder="1">
      <alignment vertical="center"/>
    </xf>
    <xf numFmtId="0" fontId="0" fillId="0" borderId="91" xfId="0" applyBorder="1" applyAlignment="1">
      <alignment horizontal="left" vertical="center" wrapText="1"/>
    </xf>
    <xf numFmtId="0" fontId="0" fillId="0" borderId="82" xfId="0" applyBorder="1" applyAlignment="1">
      <alignment horizontal="left" vertical="center" wrapText="1"/>
    </xf>
    <xf numFmtId="0" fontId="6" fillId="3" borderId="11" xfId="0" applyFont="1" applyFill="1" applyBorder="1" applyAlignment="1">
      <alignment horizontal="center" vertical="center"/>
    </xf>
    <xf numFmtId="0" fontId="6" fillId="0" borderId="48" xfId="0" applyFont="1" applyBorder="1" applyAlignment="1">
      <alignment horizontal="center" vertical="center"/>
    </xf>
    <xf numFmtId="0" fontId="6" fillId="3" borderId="1" xfId="0" applyFont="1" applyFill="1" applyBorder="1" applyAlignment="1">
      <alignment horizontal="center" vertical="center"/>
    </xf>
    <xf numFmtId="0" fontId="6" fillId="0" borderId="0" xfId="0" applyFont="1" applyAlignment="1">
      <alignment vertical="top" shrinkToFit="1"/>
    </xf>
    <xf numFmtId="0" fontId="59" fillId="0" borderId="0" xfId="0" applyFont="1" applyAlignment="1">
      <alignment horizontal="left" vertical="center"/>
    </xf>
    <xf numFmtId="0" fontId="6" fillId="0" borderId="7" xfId="0" applyFont="1" applyBorder="1" applyAlignment="1">
      <alignment horizontal="center" vertical="center" shrinkToFit="1"/>
    </xf>
    <xf numFmtId="0" fontId="6" fillId="0" borderId="2" xfId="0" applyFont="1" applyBorder="1" applyAlignment="1">
      <alignment horizontal="center" vertical="center" shrinkToFit="1"/>
    </xf>
    <xf numFmtId="0" fontId="6" fillId="6" borderId="39" xfId="0" applyFont="1" applyFill="1" applyBorder="1" applyAlignment="1">
      <alignment vertical="center" shrinkToFit="1"/>
    </xf>
    <xf numFmtId="0" fontId="6" fillId="6" borderId="40" xfId="0" applyFont="1" applyFill="1" applyBorder="1" applyAlignment="1">
      <alignment vertical="center" shrinkToFit="1"/>
    </xf>
    <xf numFmtId="0" fontId="6" fillId="6" borderId="41" xfId="0" applyFont="1" applyFill="1" applyBorder="1" applyAlignment="1">
      <alignment vertical="center" shrinkToFit="1"/>
    </xf>
    <xf numFmtId="0" fontId="20" fillId="0" borderId="24" xfId="0" applyFont="1" applyBorder="1" applyAlignment="1">
      <alignment vertical="center" wrapText="1"/>
    </xf>
    <xf numFmtId="0" fontId="20" fillId="9" borderId="24" xfId="0" applyFont="1" applyFill="1" applyBorder="1" applyAlignment="1">
      <alignment vertical="center" wrapText="1"/>
    </xf>
    <xf numFmtId="0" fontId="20" fillId="23" borderId="24" xfId="0" applyFont="1" applyFill="1" applyBorder="1" applyAlignment="1">
      <alignment vertical="center" wrapText="1"/>
    </xf>
    <xf numFmtId="0" fontId="20" fillId="21" borderId="24" xfId="0" applyFont="1" applyFill="1" applyBorder="1" applyAlignment="1">
      <alignment vertical="center" wrapText="1"/>
    </xf>
    <xf numFmtId="49" fontId="6" fillId="0" borderId="11" xfId="0" applyNumberFormat="1" applyFont="1" applyBorder="1" applyAlignment="1">
      <alignment horizontal="center" vertical="center"/>
    </xf>
    <xf numFmtId="0" fontId="20" fillId="25" borderId="24" xfId="0" applyFont="1" applyFill="1" applyBorder="1" applyAlignment="1">
      <alignment vertical="center" wrapText="1"/>
    </xf>
    <xf numFmtId="0" fontId="0" fillId="0" borderId="195" xfId="0" applyBorder="1" applyAlignment="1">
      <alignment vertical="center" wrapText="1"/>
    </xf>
    <xf numFmtId="0" fontId="5" fillId="0" borderId="206" xfId="0" applyFont="1" applyBorder="1" applyAlignment="1">
      <alignment vertical="center" wrapText="1"/>
    </xf>
    <xf numFmtId="0" fontId="0" fillId="0" borderId="76" xfId="0" applyBorder="1" applyAlignment="1">
      <alignment vertical="center" wrapText="1"/>
    </xf>
    <xf numFmtId="0" fontId="0" fillId="0" borderId="209" xfId="0" applyBorder="1" applyAlignment="1">
      <alignment vertical="center" wrapText="1"/>
    </xf>
    <xf numFmtId="177" fontId="0" fillId="0" borderId="37" xfId="0" applyNumberFormat="1" applyBorder="1" applyAlignment="1">
      <alignment vertical="center" wrapText="1"/>
    </xf>
    <xf numFmtId="178" fontId="5" fillId="0" borderId="34" xfId="0" applyNumberFormat="1" applyFont="1" applyBorder="1" applyAlignment="1">
      <alignment vertical="center" wrapText="1"/>
    </xf>
    <xf numFmtId="0" fontId="0" fillId="10" borderId="211" xfId="0" applyFill="1" applyBorder="1">
      <alignment vertical="center"/>
    </xf>
    <xf numFmtId="0" fontId="0" fillId="2" borderId="210" xfId="0" applyFill="1" applyBorder="1">
      <alignment vertical="center"/>
    </xf>
    <xf numFmtId="0" fontId="0" fillId="10" borderId="212" xfId="0" applyFill="1" applyBorder="1">
      <alignment vertical="center"/>
    </xf>
    <xf numFmtId="0" fontId="0" fillId="5" borderId="150" xfId="0" applyFill="1" applyBorder="1" applyAlignment="1">
      <alignment horizontal="center" vertical="center" wrapText="1"/>
    </xf>
    <xf numFmtId="0" fontId="0" fillId="0" borderId="213" xfId="0" applyBorder="1">
      <alignment vertical="center"/>
    </xf>
    <xf numFmtId="0" fontId="0" fillId="0" borderId="214" xfId="0" applyBorder="1">
      <alignment vertical="center"/>
    </xf>
    <xf numFmtId="0" fontId="0" fillId="0" borderId="215" xfId="0" applyBorder="1">
      <alignment vertical="center"/>
    </xf>
    <xf numFmtId="0" fontId="0" fillId="0" borderId="192" xfId="0" applyBorder="1">
      <alignment vertical="center"/>
    </xf>
    <xf numFmtId="0" fontId="0" fillId="0" borderId="216" xfId="0" applyBorder="1">
      <alignment vertical="center"/>
    </xf>
    <xf numFmtId="49" fontId="37" fillId="0" borderId="0" xfId="0" applyNumberFormat="1" applyFont="1" applyAlignment="1">
      <alignment horizontal="right" vertical="center"/>
    </xf>
    <xf numFmtId="0" fontId="42" fillId="0" borderId="0" xfId="0" applyFont="1" applyAlignment="1">
      <alignment horizontal="left" vertical="top" wrapText="1"/>
    </xf>
    <xf numFmtId="0" fontId="6" fillId="0" borderId="3" xfId="0" applyFont="1" applyBorder="1" applyAlignment="1">
      <alignment horizontal="center" vertical="center"/>
    </xf>
    <xf numFmtId="0" fontId="6" fillId="0" borderId="8" xfId="0" applyFont="1" applyBorder="1" applyAlignment="1">
      <alignment horizontal="center" vertical="center"/>
    </xf>
    <xf numFmtId="177" fontId="0" fillId="23" borderId="40" xfId="0" applyNumberFormat="1" applyFill="1" applyBorder="1" applyAlignment="1">
      <alignment vertical="center" wrapText="1"/>
    </xf>
    <xf numFmtId="178" fontId="0" fillId="23" borderId="38" xfId="0" applyNumberFormat="1" applyFill="1" applyBorder="1" applyAlignment="1">
      <alignment vertical="center" wrapText="1"/>
    </xf>
    <xf numFmtId="177" fontId="5" fillId="23" borderId="43" xfId="0" applyNumberFormat="1" applyFont="1" applyFill="1" applyBorder="1" applyAlignment="1">
      <alignment vertical="center" wrapText="1"/>
    </xf>
    <xf numFmtId="178" fontId="5" fillId="23" borderId="35" xfId="0" applyNumberFormat="1" applyFont="1" applyFill="1" applyBorder="1" applyAlignment="1">
      <alignment vertical="center" wrapText="1"/>
    </xf>
    <xf numFmtId="0" fontId="6" fillId="0" borderId="0" xfId="0" applyFont="1" applyAlignment="1">
      <alignment horizontal="left" vertical="center" shrinkToFit="1"/>
    </xf>
    <xf numFmtId="0" fontId="6" fillId="0" borderId="2" xfId="0" applyFont="1" applyBorder="1" applyAlignment="1">
      <alignment horizontal="left" vertical="center" shrinkToFit="1"/>
    </xf>
    <xf numFmtId="49" fontId="6" fillId="0" borderId="2" xfId="0" applyNumberFormat="1" applyFont="1" applyBorder="1" applyAlignment="1">
      <alignment horizontal="right" vertical="top"/>
    </xf>
    <xf numFmtId="0" fontId="6" fillId="0" borderId="220" xfId="0" applyFont="1" applyBorder="1" applyAlignment="1">
      <alignment horizontal="right" vertical="top"/>
    </xf>
    <xf numFmtId="0" fontId="6" fillId="0" borderId="220" xfId="0" applyFont="1" applyBorder="1" applyAlignment="1">
      <alignment horizontal="left" vertical="top"/>
    </xf>
    <xf numFmtId="0" fontId="6" fillId="0" borderId="7" xfId="0" applyFont="1" applyBorder="1" applyAlignment="1">
      <alignment horizontal="left" vertical="top" wrapText="1"/>
    </xf>
    <xf numFmtId="0" fontId="6" fillId="0" borderId="14" xfId="0" applyFont="1" applyBorder="1" applyAlignment="1">
      <alignment horizontal="left" vertical="center"/>
    </xf>
    <xf numFmtId="0" fontId="6" fillId="0" borderId="14" xfId="0" applyFont="1" applyBorder="1" applyAlignment="1">
      <alignment horizontal="center" vertical="center"/>
    </xf>
    <xf numFmtId="0" fontId="6" fillId="0" borderId="3" xfId="0" applyFont="1" applyBorder="1" applyAlignment="1">
      <alignment horizontal="left" vertical="center"/>
    </xf>
    <xf numFmtId="0" fontId="84" fillId="0" borderId="0" xfId="0" applyFont="1" applyAlignment="1">
      <alignment horizontal="left" vertical="top"/>
    </xf>
    <xf numFmtId="0" fontId="87" fillId="0" borderId="0" xfId="0" applyFont="1">
      <alignment vertical="center"/>
    </xf>
    <xf numFmtId="0" fontId="85" fillId="0" borderId="0" xfId="0" applyFont="1" applyAlignment="1">
      <alignment vertical="top" wrapText="1"/>
    </xf>
    <xf numFmtId="0" fontId="10" fillId="10" borderId="0" xfId="0" applyFont="1" applyFill="1" applyAlignment="1">
      <alignment horizontal="left" vertical="center"/>
    </xf>
    <xf numFmtId="176" fontId="0" fillId="0" borderId="222" xfId="0" applyNumberFormat="1" applyBorder="1" applyAlignment="1">
      <alignment horizontal="left" vertical="center"/>
    </xf>
    <xf numFmtId="176" fontId="0" fillId="0" borderId="221" xfId="0" applyNumberFormat="1" applyBorder="1" applyAlignment="1">
      <alignment horizontal="left" vertical="center"/>
    </xf>
    <xf numFmtId="0" fontId="0" fillId="0" borderId="223" xfId="0" applyBorder="1" applyAlignment="1">
      <alignment horizontal="left" vertical="center"/>
    </xf>
    <xf numFmtId="0" fontId="0" fillId="0" borderId="79" xfId="0" applyBorder="1" applyAlignment="1">
      <alignment horizontal="left" vertical="center"/>
    </xf>
    <xf numFmtId="0" fontId="0" fillId="0" borderId="85" xfId="0" applyBorder="1" applyAlignment="1">
      <alignment horizontal="left" vertical="center"/>
    </xf>
    <xf numFmtId="0" fontId="79" fillId="26" borderId="0" xfId="0" applyFont="1" applyFill="1">
      <alignment vertical="center"/>
    </xf>
    <xf numFmtId="0" fontId="0" fillId="26" borderId="0" xfId="0" applyFill="1">
      <alignment vertical="center"/>
    </xf>
    <xf numFmtId="0" fontId="42" fillId="26" borderId="0" xfId="0" applyFont="1" applyFill="1">
      <alignment vertical="center"/>
    </xf>
    <xf numFmtId="176" fontId="0" fillId="2" borderId="0" xfId="0" applyNumberFormat="1" applyFill="1">
      <alignment vertical="center"/>
    </xf>
    <xf numFmtId="0" fontId="0" fillId="2" borderId="24" xfId="0" applyFill="1" applyBorder="1" applyAlignment="1">
      <alignment vertical="center" wrapText="1"/>
    </xf>
    <xf numFmtId="0" fontId="0" fillId="0" borderId="24" xfId="0" applyBorder="1">
      <alignment vertical="center"/>
    </xf>
    <xf numFmtId="0" fontId="89" fillId="10" borderId="0" xfId="0" applyFont="1" applyFill="1">
      <alignment vertical="center"/>
    </xf>
    <xf numFmtId="0" fontId="6" fillId="2" borderId="0" xfId="0" applyFont="1" applyFill="1" applyAlignment="1">
      <alignment vertical="top"/>
    </xf>
    <xf numFmtId="0" fontId="79" fillId="0" borderId="0" xfId="0" applyFont="1">
      <alignment vertical="center"/>
    </xf>
    <xf numFmtId="14" fontId="6" fillId="3" borderId="0" xfId="0" applyNumberFormat="1" applyFont="1" applyFill="1">
      <alignment vertical="center"/>
    </xf>
    <xf numFmtId="0" fontId="82" fillId="0" borderId="0" xfId="0" applyFont="1">
      <alignment vertical="center"/>
    </xf>
    <xf numFmtId="182" fontId="82" fillId="0" borderId="0" xfId="0" applyNumberFormat="1" applyFont="1">
      <alignment vertical="center"/>
    </xf>
    <xf numFmtId="0" fontId="0" fillId="0" borderId="227" xfId="0" applyBorder="1" applyAlignment="1">
      <alignment vertical="center" wrapText="1"/>
    </xf>
    <xf numFmtId="0" fontId="0" fillId="0" borderId="217" xfId="0" applyBorder="1">
      <alignment vertical="center"/>
    </xf>
    <xf numFmtId="0" fontId="0" fillId="2" borderId="218" xfId="0" applyFill="1" applyBorder="1" applyAlignment="1">
      <alignment vertical="center" wrapText="1"/>
    </xf>
    <xf numFmtId="0" fontId="0" fillId="0" borderId="224" xfId="0" applyBorder="1">
      <alignment vertical="center"/>
    </xf>
    <xf numFmtId="0" fontId="0" fillId="0" borderId="217" xfId="0" applyBorder="1" applyAlignment="1">
      <alignment vertical="center" wrapText="1"/>
    </xf>
    <xf numFmtId="0" fontId="0" fillId="0" borderId="217" xfId="0" applyBorder="1" applyAlignment="1">
      <alignment horizontal="center" vertical="center"/>
    </xf>
    <xf numFmtId="0" fontId="0" fillId="0" borderId="219" xfId="0" applyBorder="1">
      <alignment vertical="center"/>
    </xf>
    <xf numFmtId="0" fontId="0" fillId="2" borderId="225" xfId="0" applyFill="1" applyBorder="1" applyAlignment="1">
      <alignment vertical="center" wrapText="1"/>
    </xf>
    <xf numFmtId="0" fontId="0" fillId="0" borderId="226" xfId="0" applyBorder="1" applyAlignment="1">
      <alignment vertical="center" wrapText="1"/>
    </xf>
    <xf numFmtId="0" fontId="0" fillId="0" borderId="227" xfId="0" applyBorder="1">
      <alignment vertical="center"/>
    </xf>
    <xf numFmtId="0" fontId="0" fillId="0" borderId="227" xfId="0" applyBorder="1" applyAlignment="1">
      <alignment horizontal="center" vertical="center"/>
    </xf>
    <xf numFmtId="0" fontId="0" fillId="0" borderId="228" xfId="0" applyBorder="1">
      <alignment vertical="center"/>
    </xf>
    <xf numFmtId="0" fontId="34" fillId="11" borderId="7" xfId="0" applyFont="1" applyFill="1" applyBorder="1" applyAlignment="1" applyProtection="1">
      <alignment horizontal="left" vertical="center" wrapText="1"/>
      <protection locked="0"/>
    </xf>
    <xf numFmtId="0" fontId="33" fillId="0" borderId="0" xfId="2" applyFont="1" applyAlignment="1">
      <alignment horizontal="right" vertical="center" shrinkToFit="1"/>
    </xf>
    <xf numFmtId="0" fontId="33" fillId="0" borderId="0" xfId="0" applyFont="1" applyAlignment="1">
      <alignment horizontal="center" vertical="center" shrinkToFit="1"/>
    </xf>
    <xf numFmtId="0" fontId="33" fillId="0" borderId="0" xfId="0" applyFont="1" applyAlignment="1">
      <alignment horizontal="center" vertical="top" shrinkToFit="1"/>
    </xf>
    <xf numFmtId="0" fontId="59" fillId="0" borderId="0" xfId="0" applyFont="1" applyAlignment="1">
      <alignment horizontal="center" vertical="center"/>
    </xf>
    <xf numFmtId="0" fontId="59" fillId="0" borderId="0" xfId="0" applyFont="1" applyAlignment="1">
      <alignment horizontal="left" vertical="center" shrinkToFit="1"/>
    </xf>
    <xf numFmtId="0" fontId="59" fillId="0" borderId="0" xfId="0" applyFont="1" applyAlignment="1">
      <alignment horizontal="center" vertical="center" shrinkToFit="1"/>
    </xf>
    <xf numFmtId="0" fontId="0" fillId="0" borderId="236" xfId="0" applyBorder="1">
      <alignment vertical="center"/>
    </xf>
    <xf numFmtId="176" fontId="0" fillId="0" borderId="237" xfId="0" applyNumberFormat="1" applyBorder="1" applyAlignment="1">
      <alignment vertical="center" shrinkToFit="1"/>
    </xf>
    <xf numFmtId="0" fontId="86" fillId="0" borderId="0" xfId="0" applyFont="1" applyAlignment="1">
      <alignment horizontal="left" vertical="top" wrapText="1"/>
    </xf>
    <xf numFmtId="0" fontId="92" fillId="0" borderId="24" xfId="0" applyFont="1" applyBorder="1" applyAlignment="1">
      <alignment horizontal="left" vertical="center" wrapText="1"/>
    </xf>
    <xf numFmtId="0" fontId="92" fillId="0" borderId="58" xfId="0" applyFont="1" applyBorder="1" applyAlignment="1">
      <alignment horizontal="left" vertical="center" wrapText="1"/>
    </xf>
    <xf numFmtId="0" fontId="93" fillId="0" borderId="24" xfId="0" applyFont="1" applyBorder="1" applyAlignment="1">
      <alignment vertical="center" wrapText="1"/>
    </xf>
    <xf numFmtId="0" fontId="93" fillId="0" borderId="24" xfId="0" applyFont="1" applyBorder="1" applyAlignment="1">
      <alignment horizontal="left" vertical="center" wrapText="1"/>
    </xf>
    <xf numFmtId="0" fontId="56" fillId="0" borderId="0" xfId="0" applyFont="1">
      <alignment vertical="center"/>
    </xf>
    <xf numFmtId="0" fontId="57" fillId="0" borderId="0" xfId="0" applyFont="1">
      <alignment vertical="center"/>
    </xf>
    <xf numFmtId="184" fontId="96" fillId="5" borderId="106" xfId="0" applyNumberFormat="1" applyFont="1" applyFill="1" applyBorder="1" applyAlignment="1">
      <alignment vertical="center" wrapText="1"/>
    </xf>
    <xf numFmtId="0" fontId="96" fillId="5" borderId="106" xfId="0" applyFont="1" applyFill="1" applyBorder="1" applyAlignment="1">
      <alignment vertical="center" wrapText="1"/>
    </xf>
    <xf numFmtId="0" fontId="96" fillId="5" borderId="106" xfId="0" applyFont="1" applyFill="1" applyBorder="1" applyAlignment="1">
      <alignment horizontal="left" vertical="center" wrapText="1"/>
    </xf>
    <xf numFmtId="0" fontId="96" fillId="5" borderId="107" xfId="0" applyFont="1" applyFill="1" applyBorder="1" applyAlignment="1">
      <alignment horizontal="left" vertical="center" wrapText="1"/>
    </xf>
    <xf numFmtId="0" fontId="96" fillId="5" borderId="108" xfId="0" applyFont="1" applyFill="1" applyBorder="1" applyAlignment="1">
      <alignment horizontal="left" vertical="center" wrapText="1"/>
    </xf>
    <xf numFmtId="0" fontId="96" fillId="5" borderId="202" xfId="0" applyFont="1" applyFill="1" applyBorder="1" applyAlignment="1">
      <alignment vertical="center" wrapText="1"/>
    </xf>
    <xf numFmtId="184" fontId="96" fillId="5" borderId="112" xfId="0" applyNumberFormat="1" applyFont="1" applyFill="1" applyBorder="1" applyAlignment="1">
      <alignment vertical="center" wrapText="1"/>
    </xf>
    <xf numFmtId="0" fontId="96" fillId="5" borderId="112" xfId="0" applyFont="1" applyFill="1" applyBorder="1" applyAlignment="1">
      <alignment vertical="center" wrapText="1"/>
    </xf>
    <xf numFmtId="0" fontId="96" fillId="5" borderId="112" xfId="0" applyFont="1" applyFill="1" applyBorder="1" applyAlignment="1">
      <alignment horizontal="left" vertical="center" wrapText="1"/>
    </xf>
    <xf numFmtId="0" fontId="96" fillId="5" borderId="24" xfId="0" applyFont="1" applyFill="1" applyBorder="1" applyAlignment="1">
      <alignment horizontal="left" vertical="center" wrapText="1"/>
    </xf>
    <xf numFmtId="0" fontId="96" fillId="5" borderId="113" xfId="0" applyFont="1" applyFill="1" applyBorder="1" applyAlignment="1">
      <alignment horizontal="left" vertical="center" wrapText="1"/>
    </xf>
    <xf numFmtId="0" fontId="96" fillId="5" borderId="130" xfId="0" applyFont="1" applyFill="1" applyBorder="1" applyAlignment="1">
      <alignment vertical="center" wrapText="1"/>
    </xf>
    <xf numFmtId="0" fontId="96" fillId="5" borderId="129" xfId="0" applyFont="1" applyFill="1" applyBorder="1" applyAlignment="1">
      <alignment vertical="center" wrapText="1"/>
    </xf>
    <xf numFmtId="0" fontId="96" fillId="5" borderId="203" xfId="0" applyFont="1" applyFill="1" applyBorder="1" applyAlignment="1">
      <alignment vertical="center" wrapText="1"/>
    </xf>
    <xf numFmtId="0" fontId="96" fillId="5" borderId="109" xfId="0" applyFont="1" applyFill="1" applyBorder="1" applyAlignment="1">
      <alignment vertical="center" wrapText="1"/>
    </xf>
    <xf numFmtId="0" fontId="96" fillId="5" borderId="110" xfId="0" applyFont="1" applyFill="1" applyBorder="1" applyAlignment="1">
      <alignment vertical="center" wrapText="1"/>
    </xf>
    <xf numFmtId="0" fontId="96" fillId="5" borderId="120" xfId="0" applyFont="1" applyFill="1" applyBorder="1" applyAlignment="1">
      <alignment vertical="center" wrapText="1"/>
    </xf>
    <xf numFmtId="0" fontId="96" fillId="5" borderId="111" xfId="0" applyFont="1" applyFill="1" applyBorder="1" applyAlignment="1">
      <alignment vertical="center" wrapText="1"/>
    </xf>
    <xf numFmtId="0" fontId="96" fillId="5" borderId="132" xfId="0" applyFont="1" applyFill="1" applyBorder="1" applyAlignment="1">
      <alignment vertical="center" wrapText="1"/>
    </xf>
    <xf numFmtId="0" fontId="96" fillId="5" borderId="109" xfId="0" applyFont="1" applyFill="1" applyBorder="1" applyAlignment="1">
      <alignment horizontal="left" vertical="center" wrapText="1"/>
    </xf>
    <xf numFmtId="0" fontId="96" fillId="5" borderId="110" xfId="0" applyFont="1" applyFill="1" applyBorder="1" applyAlignment="1">
      <alignment horizontal="left" vertical="center" wrapText="1"/>
    </xf>
    <xf numFmtId="0" fontId="96" fillId="5" borderId="111" xfId="0" applyFont="1" applyFill="1" applyBorder="1" applyAlignment="1">
      <alignment horizontal="left" vertical="center" wrapText="1"/>
    </xf>
    <xf numFmtId="0" fontId="96" fillId="5" borderId="110" xfId="0" applyFont="1" applyFill="1" applyBorder="1" applyAlignment="1">
      <alignment horizontal="center" vertical="center" wrapText="1"/>
    </xf>
    <xf numFmtId="0" fontId="96" fillId="5" borderId="120" xfId="0" applyFont="1" applyFill="1" applyBorder="1" applyAlignment="1">
      <alignment horizontal="center" vertical="center" wrapText="1"/>
    </xf>
    <xf numFmtId="0" fontId="96" fillId="5" borderId="131" xfId="0" applyFont="1" applyFill="1" applyBorder="1" applyAlignment="1">
      <alignment horizontal="left" vertical="center" wrapText="1"/>
    </xf>
    <xf numFmtId="0" fontId="96" fillId="5" borderId="131" xfId="0" applyFont="1" applyFill="1" applyBorder="1" applyAlignment="1">
      <alignment vertical="center" wrapText="1"/>
    </xf>
    <xf numFmtId="0" fontId="96" fillId="5" borderId="179" xfId="0" applyFont="1" applyFill="1" applyBorder="1" applyAlignment="1">
      <alignment vertical="center" wrapText="1"/>
    </xf>
    <xf numFmtId="0" fontId="96" fillId="5" borderId="115" xfId="0" applyFont="1" applyFill="1" applyBorder="1" applyAlignment="1">
      <alignment vertical="center" wrapText="1"/>
    </xf>
    <xf numFmtId="178" fontId="96" fillId="0" borderId="106" xfId="0" applyNumberFormat="1" applyFont="1" applyBorder="1" applyAlignment="1">
      <alignment horizontal="left" vertical="center" wrapText="1"/>
    </xf>
    <xf numFmtId="177" fontId="96" fillId="0" borderId="107" xfId="0" applyNumberFormat="1" applyFont="1" applyBorder="1" applyAlignment="1">
      <alignment horizontal="center" vertical="center" wrapText="1"/>
    </xf>
    <xf numFmtId="178" fontId="96" fillId="0" borderId="108" xfId="0" applyNumberFormat="1" applyFont="1" applyBorder="1" applyAlignment="1">
      <alignment horizontal="center" vertical="center" wrapText="1"/>
    </xf>
    <xf numFmtId="0" fontId="96" fillId="0" borderId="106" xfId="0" applyFont="1" applyBorder="1" applyAlignment="1">
      <alignment horizontal="left" vertical="center" wrapText="1"/>
    </xf>
    <xf numFmtId="0" fontId="96" fillId="0" borderId="107" xfId="0" applyFont="1" applyBorder="1" applyAlignment="1">
      <alignment vertical="center" wrapText="1"/>
    </xf>
    <xf numFmtId="0" fontId="96" fillId="0" borderId="108" xfId="0" applyFont="1" applyBorder="1" applyAlignment="1">
      <alignment vertical="center" wrapText="1"/>
    </xf>
    <xf numFmtId="186" fontId="96" fillId="0" borderId="133" xfId="0" applyNumberFormat="1" applyFont="1" applyBorder="1" applyAlignment="1">
      <alignment vertical="center" wrapText="1"/>
    </xf>
    <xf numFmtId="186" fontId="96" fillId="0" borderId="117" xfId="0" applyNumberFormat="1" applyFont="1" applyBorder="1" applyAlignment="1">
      <alignment vertical="center" wrapText="1"/>
    </xf>
    <xf numFmtId="0" fontId="96" fillId="0" borderId="107" xfId="0" applyFont="1" applyBorder="1" applyAlignment="1">
      <alignment horizontal="left" vertical="center" wrapText="1"/>
    </xf>
    <xf numFmtId="0" fontId="96" fillId="0" borderId="108" xfId="0" applyFont="1" applyBorder="1" applyAlignment="1">
      <alignment horizontal="left" vertical="center" wrapText="1"/>
    </xf>
    <xf numFmtId="0" fontId="96" fillId="0" borderId="106" xfId="0" applyFont="1" applyBorder="1" applyAlignment="1">
      <alignment vertical="center" wrapText="1"/>
    </xf>
    <xf numFmtId="177" fontId="96" fillId="0" borderId="174" xfId="0" applyNumberFormat="1" applyFont="1" applyBorder="1" applyAlignment="1">
      <alignment horizontal="center" vertical="center" wrapText="1"/>
    </xf>
    <xf numFmtId="178" fontId="96" fillId="0" borderId="175" xfId="0" applyNumberFormat="1" applyFont="1" applyBorder="1" applyAlignment="1">
      <alignment horizontal="center" vertical="center" wrapText="1"/>
    </xf>
    <xf numFmtId="178" fontId="96" fillId="0" borderId="187" xfId="0" applyNumberFormat="1" applyFont="1" applyBorder="1" applyAlignment="1">
      <alignment horizontal="left" vertical="center" wrapText="1"/>
    </xf>
    <xf numFmtId="178" fontId="96" fillId="0" borderId="117" xfId="0" applyNumberFormat="1" applyFont="1" applyBorder="1" applyAlignment="1">
      <alignment horizontal="center" vertical="center" wrapText="1"/>
    </xf>
    <xf numFmtId="0" fontId="96" fillId="0" borderId="104" xfId="0" applyFont="1" applyBorder="1" applyAlignment="1">
      <alignment horizontal="left" vertical="center" wrapText="1"/>
    </xf>
    <xf numFmtId="0" fontId="96" fillId="0" borderId="174" xfId="0" applyFont="1" applyBorder="1" applyAlignment="1">
      <alignment horizontal="center" vertical="center" wrapText="1"/>
    </xf>
    <xf numFmtId="0" fontId="96" fillId="0" borderId="104" xfId="0" applyFont="1" applyBorder="1" applyAlignment="1">
      <alignment horizontal="center" vertical="center" wrapText="1"/>
    </xf>
    <xf numFmtId="178" fontId="96" fillId="0" borderId="124" xfId="0" applyNumberFormat="1" applyFont="1" applyBorder="1" applyAlignment="1">
      <alignment vertical="center" wrapText="1"/>
    </xf>
    <xf numFmtId="177" fontId="96" fillId="0" borderId="9" xfId="0" applyNumberFormat="1" applyFont="1" applyBorder="1" applyAlignment="1">
      <alignment horizontal="center" vertical="center" wrapText="1"/>
    </xf>
    <xf numFmtId="178" fontId="96" fillId="0" borderId="173" xfId="0" applyNumberFormat="1" applyFont="1" applyBorder="1" applyAlignment="1">
      <alignment horizontal="center" vertical="center" wrapText="1"/>
    </xf>
    <xf numFmtId="0" fontId="96" fillId="0" borderId="112" xfId="0" applyFont="1" applyBorder="1" applyAlignment="1">
      <alignment horizontal="left" vertical="center" wrapText="1"/>
    </xf>
    <xf numFmtId="0" fontId="96" fillId="0" borderId="24" xfId="0" applyFont="1" applyBorder="1" applyAlignment="1">
      <alignment vertical="center" wrapText="1"/>
    </xf>
    <xf numFmtId="0" fontId="96" fillId="0" borderId="113" xfId="0" applyFont="1" applyBorder="1" applyAlignment="1">
      <alignment vertical="center" wrapText="1"/>
    </xf>
    <xf numFmtId="176" fontId="96" fillId="0" borderId="127" xfId="0" applyNumberFormat="1" applyFont="1" applyBorder="1" applyAlignment="1">
      <alignment horizontal="left" vertical="center" wrapText="1"/>
    </xf>
    <xf numFmtId="0" fontId="96" fillId="0" borderId="24" xfId="0" applyFont="1" applyBorder="1" applyAlignment="1">
      <alignment horizontal="left" vertical="center" wrapText="1"/>
    </xf>
    <xf numFmtId="0" fontId="96" fillId="0" borderId="113" xfId="0" applyFont="1" applyBorder="1" applyAlignment="1">
      <alignment horizontal="left" vertical="center" wrapText="1"/>
    </xf>
    <xf numFmtId="0" fontId="96" fillId="0" borderId="112" xfId="0" applyFont="1" applyBorder="1" applyAlignment="1">
      <alignment vertical="center" wrapText="1"/>
    </xf>
    <xf numFmtId="177" fontId="96" fillId="0" borderId="24" xfId="0" applyNumberFormat="1" applyFont="1" applyBorder="1" applyAlignment="1">
      <alignment horizontal="center" vertical="center" wrapText="1"/>
    </xf>
    <xf numFmtId="178" fontId="96" fillId="0" borderId="113" xfId="0" applyNumberFormat="1" applyFont="1" applyBorder="1" applyAlignment="1">
      <alignment horizontal="center" vertical="center" wrapText="1"/>
    </xf>
    <xf numFmtId="0" fontId="96" fillId="0" borderId="130" xfId="0" applyFont="1" applyBorder="1" applyAlignment="1">
      <alignment vertical="center" wrapText="1"/>
    </xf>
    <xf numFmtId="178" fontId="96" fillId="0" borderId="118" xfId="0" applyNumberFormat="1" applyFont="1" applyBorder="1" applyAlignment="1">
      <alignment horizontal="center" vertical="center" wrapText="1"/>
    </xf>
    <xf numFmtId="186" fontId="96" fillId="0" borderId="13" xfId="0" applyNumberFormat="1" applyFont="1" applyBorder="1" applyAlignment="1">
      <alignment horizontal="left" vertical="center" wrapText="1"/>
    </xf>
    <xf numFmtId="186" fontId="96" fillId="0" borderId="24" xfId="0" applyNumberFormat="1" applyFont="1" applyBorder="1" applyAlignment="1">
      <alignment horizontal="center" vertical="center" wrapText="1"/>
    </xf>
    <xf numFmtId="186" fontId="96" fillId="0" borderId="118" xfId="0" applyNumberFormat="1" applyFont="1" applyBorder="1" applyAlignment="1">
      <alignment horizontal="center" vertical="center" wrapText="1"/>
    </xf>
    <xf numFmtId="186" fontId="96" fillId="0" borderId="112" xfId="0" applyNumberFormat="1" applyFont="1" applyBorder="1" applyAlignment="1">
      <alignment horizontal="left" vertical="center" wrapText="1"/>
    </xf>
    <xf numFmtId="0" fontId="96" fillId="0" borderId="127" xfId="0" applyFont="1" applyBorder="1" applyAlignment="1">
      <alignment vertical="center" wrapText="1"/>
    </xf>
    <xf numFmtId="0" fontId="96" fillId="0" borderId="2" xfId="0" applyFont="1" applyBorder="1" applyAlignment="1">
      <alignment vertical="center" wrapText="1"/>
    </xf>
    <xf numFmtId="0" fontId="96" fillId="0" borderId="125" xfId="0" applyFont="1" applyBorder="1" applyAlignment="1">
      <alignment vertical="center" wrapText="1"/>
    </xf>
    <xf numFmtId="0" fontId="96" fillId="0" borderId="127" xfId="0" applyFont="1" applyBorder="1" applyAlignment="1">
      <alignment horizontal="left" vertical="center" wrapText="1"/>
    </xf>
    <xf numFmtId="0" fontId="96" fillId="0" borderId="2" xfId="0" applyFont="1" applyBorder="1" applyAlignment="1">
      <alignment horizontal="left" vertical="center" wrapText="1"/>
    </xf>
    <xf numFmtId="0" fontId="96" fillId="0" borderId="125" xfId="0" applyFont="1" applyBorder="1" applyAlignment="1">
      <alignment horizontal="left" vertical="center" wrapText="1"/>
    </xf>
    <xf numFmtId="176" fontId="96" fillId="0" borderId="128" xfId="0" applyNumberFormat="1" applyFont="1" applyBorder="1" applyAlignment="1">
      <alignment horizontal="left" vertical="center" wrapText="1"/>
    </xf>
    <xf numFmtId="177" fontId="96" fillId="0" borderId="10" xfId="0" applyNumberFormat="1" applyFont="1" applyBorder="1" applyAlignment="1">
      <alignment horizontal="center" vertical="center" wrapText="1"/>
    </xf>
    <xf numFmtId="178" fontId="96" fillId="0" borderId="121" xfId="0" applyNumberFormat="1" applyFont="1" applyBorder="1" applyAlignment="1">
      <alignment horizontal="center" vertical="center" wrapText="1"/>
    </xf>
    <xf numFmtId="182" fontId="96" fillId="0" borderId="0" xfId="0" applyNumberFormat="1" applyFont="1" applyAlignment="1">
      <alignment vertical="center" wrapText="1"/>
    </xf>
    <xf numFmtId="186" fontId="96" fillId="0" borderId="13" xfId="0" applyNumberFormat="1" applyFont="1" applyBorder="1" applyAlignment="1">
      <alignment horizontal="center" vertical="center" wrapText="1"/>
    </xf>
    <xf numFmtId="0" fontId="96" fillId="0" borderId="128" xfId="0" applyFont="1" applyBorder="1" applyAlignment="1">
      <alignment vertical="center" wrapText="1"/>
    </xf>
    <xf numFmtId="0" fontId="96" fillId="0" borderId="0" xfId="0" applyFont="1" applyAlignment="1">
      <alignment vertical="center" wrapText="1"/>
    </xf>
    <xf numFmtId="0" fontId="96" fillId="0" borderId="123" xfId="0" applyFont="1" applyBorder="1" applyAlignment="1">
      <alignment vertical="center" wrapText="1"/>
    </xf>
    <xf numFmtId="0" fontId="96" fillId="0" borderId="128" xfId="0" applyFont="1" applyBorder="1" applyAlignment="1">
      <alignment horizontal="left" vertical="center" wrapText="1"/>
    </xf>
    <xf numFmtId="0" fontId="96" fillId="0" borderId="0" xfId="0" applyFont="1" applyAlignment="1">
      <alignment horizontal="left" vertical="center" wrapText="1"/>
    </xf>
    <xf numFmtId="0" fontId="96" fillId="0" borderId="123" xfId="0" applyFont="1" applyBorder="1" applyAlignment="1">
      <alignment horizontal="left" vertical="center" wrapText="1"/>
    </xf>
    <xf numFmtId="177" fontId="96" fillId="0" borderId="112" xfId="0" applyNumberFormat="1" applyFont="1" applyBorder="1" applyAlignment="1">
      <alignment vertical="center" wrapText="1"/>
    </xf>
    <xf numFmtId="0" fontId="96" fillId="0" borderId="24" xfId="0" applyFont="1" applyBorder="1" applyAlignment="1">
      <alignment horizontal="center" vertical="center" wrapText="1"/>
    </xf>
    <xf numFmtId="180" fontId="96" fillId="0" borderId="24" xfId="0" applyNumberFormat="1" applyFont="1" applyBorder="1" applyAlignment="1">
      <alignment horizontal="left" vertical="center" wrapText="1"/>
    </xf>
    <xf numFmtId="180" fontId="96" fillId="0" borderId="11" xfId="0" applyNumberFormat="1" applyFont="1" applyBorder="1" applyAlignment="1">
      <alignment horizontal="left" vertical="center" wrapText="1"/>
    </xf>
    <xf numFmtId="180" fontId="96" fillId="0" borderId="112" xfId="0" applyNumberFormat="1" applyFont="1" applyBorder="1" applyAlignment="1">
      <alignment horizontal="left" vertical="center" wrapText="1"/>
    </xf>
    <xf numFmtId="180" fontId="96" fillId="0" borderId="113" xfId="0" applyNumberFormat="1" applyFont="1" applyBorder="1" applyAlignment="1">
      <alignment horizontal="left" vertical="center" wrapText="1"/>
    </xf>
    <xf numFmtId="182" fontId="96" fillId="0" borderId="24" xfId="0" applyNumberFormat="1" applyFont="1" applyBorder="1" applyAlignment="1">
      <alignment horizontal="left" vertical="center" wrapText="1"/>
    </xf>
    <xf numFmtId="182" fontId="96" fillId="0" borderId="112" xfId="0" applyNumberFormat="1" applyFont="1" applyBorder="1" applyAlignment="1">
      <alignment horizontal="left" vertical="center" wrapText="1"/>
    </xf>
    <xf numFmtId="176" fontId="96" fillId="0" borderId="0" xfId="0" applyNumberFormat="1" applyFont="1" applyAlignment="1">
      <alignment horizontal="left" vertical="center" wrapText="1"/>
    </xf>
    <xf numFmtId="182" fontId="96" fillId="0" borderId="113" xfId="0" applyNumberFormat="1" applyFont="1" applyBorder="1" applyAlignment="1">
      <alignment horizontal="left" vertical="center" wrapText="1"/>
    </xf>
    <xf numFmtId="182" fontId="96" fillId="0" borderId="112" xfId="0" applyNumberFormat="1" applyFont="1" applyBorder="1" applyAlignment="1">
      <alignment vertical="center" wrapText="1"/>
    </xf>
    <xf numFmtId="193" fontId="96" fillId="0" borderId="0" xfId="0" applyNumberFormat="1" applyFont="1" applyAlignment="1">
      <alignment vertical="center" wrapText="1"/>
    </xf>
    <xf numFmtId="193" fontId="96" fillId="0" borderId="123" xfId="0" applyNumberFormat="1" applyFont="1" applyBorder="1" applyAlignment="1">
      <alignment vertical="center" wrapText="1"/>
    </xf>
    <xf numFmtId="179" fontId="96" fillId="0" borderId="24" xfId="0" applyNumberFormat="1" applyFont="1" applyBorder="1" applyAlignment="1">
      <alignment horizontal="left" vertical="center" wrapText="1"/>
    </xf>
    <xf numFmtId="179" fontId="96" fillId="0" borderId="113" xfId="0" applyNumberFormat="1" applyFont="1" applyBorder="1" applyAlignment="1">
      <alignment horizontal="left" vertical="center" wrapText="1"/>
    </xf>
    <xf numFmtId="179" fontId="96" fillId="0" borderId="0" xfId="0" applyNumberFormat="1" applyFont="1" applyAlignment="1">
      <alignment horizontal="left" vertical="center" wrapText="1"/>
    </xf>
    <xf numFmtId="0" fontId="96" fillId="0" borderId="113" xfId="0" applyFont="1" applyBorder="1" applyAlignment="1">
      <alignment horizontal="center" vertical="center" wrapText="1"/>
    </xf>
    <xf numFmtId="0" fontId="96" fillId="0" borderId="129" xfId="0" applyFont="1" applyBorder="1" applyAlignment="1">
      <alignment vertical="center" wrapText="1"/>
    </xf>
    <xf numFmtId="0" fontId="96" fillId="0" borderId="7" xfId="0" applyFont="1" applyBorder="1" applyAlignment="1">
      <alignment vertical="center" wrapText="1"/>
    </xf>
    <xf numFmtId="0" fontId="96" fillId="0" borderId="126" xfId="0" applyFont="1" applyBorder="1" applyAlignment="1">
      <alignment vertical="center" wrapText="1"/>
    </xf>
    <xf numFmtId="0" fontId="96" fillId="0" borderId="13" xfId="0" applyFont="1" applyBorder="1" applyAlignment="1">
      <alignment horizontal="left" vertical="center" wrapText="1"/>
    </xf>
    <xf numFmtId="0" fontId="96" fillId="0" borderId="118" xfId="0" applyFont="1" applyBorder="1" applyAlignment="1">
      <alignment horizontal="left" vertical="center" wrapText="1"/>
    </xf>
    <xf numFmtId="0" fontId="96" fillId="0" borderId="7" xfId="0" applyFont="1" applyBorder="1" applyAlignment="1">
      <alignment horizontal="left" vertical="center" wrapText="1"/>
    </xf>
    <xf numFmtId="0" fontId="96" fillId="0" borderId="129" xfId="0" applyFont="1" applyBorder="1" applyAlignment="1">
      <alignment horizontal="left" vertical="center" wrapText="1"/>
    </xf>
    <xf numFmtId="0" fontId="13" fillId="0" borderId="24" xfId="0" applyFont="1" applyBorder="1" applyAlignment="1">
      <alignment vertical="center" wrapText="1"/>
    </xf>
    <xf numFmtId="0" fontId="93" fillId="23" borderId="9" xfId="0" applyFont="1" applyFill="1" applyBorder="1" applyAlignment="1">
      <alignment vertical="center" wrapText="1"/>
    </xf>
    <xf numFmtId="0" fontId="93" fillId="0" borderId="9" xfId="0" applyFont="1" applyBorder="1" applyAlignment="1">
      <alignment horizontal="center" vertical="center" wrapText="1"/>
    </xf>
    <xf numFmtId="0" fontId="93" fillId="23" borderId="24" xfId="0" applyFont="1" applyFill="1" applyBorder="1" applyAlignment="1">
      <alignment vertical="center" wrapText="1"/>
    </xf>
    <xf numFmtId="0" fontId="93" fillId="0" borderId="24" xfId="0" applyFont="1" applyBorder="1" applyAlignment="1">
      <alignment horizontal="center" vertical="center" wrapText="1"/>
    </xf>
    <xf numFmtId="0" fontId="93" fillId="23" borderId="10" xfId="0" applyFont="1" applyFill="1" applyBorder="1" applyAlignment="1">
      <alignment vertical="center" wrapText="1"/>
    </xf>
    <xf numFmtId="0" fontId="93" fillId="0" borderId="11" xfId="0" applyFont="1" applyBorder="1" applyAlignment="1">
      <alignment vertical="center" wrapText="1"/>
    </xf>
    <xf numFmtId="0" fontId="93" fillId="0" borderId="60" xfId="0" applyFont="1" applyBorder="1" applyAlignment="1">
      <alignment vertical="center" wrapText="1"/>
    </xf>
    <xf numFmtId="0" fontId="93" fillId="0" borderId="63" xfId="0" applyFont="1" applyBorder="1" applyAlignment="1">
      <alignment vertical="center" wrapText="1"/>
    </xf>
    <xf numFmtId="0" fontId="93" fillId="0" borderId="13" xfId="0" applyFont="1" applyBorder="1" applyAlignment="1">
      <alignment vertical="center" wrapText="1"/>
    </xf>
    <xf numFmtId="0" fontId="98" fillId="0" borderId="13" xfId="0" applyFont="1" applyBorder="1" applyAlignment="1">
      <alignment vertical="center" wrapText="1"/>
    </xf>
    <xf numFmtId="0" fontId="93" fillId="0" borderId="14" xfId="0" applyFont="1" applyBorder="1" applyAlignment="1">
      <alignment vertical="center" wrapText="1"/>
    </xf>
    <xf numFmtId="0" fontId="93" fillId="0" borderId="59" xfId="0" applyFont="1" applyBorder="1" applyAlignment="1">
      <alignment vertical="center" wrapText="1"/>
    </xf>
    <xf numFmtId="0" fontId="93" fillId="0" borderId="61" xfId="0" applyFont="1" applyBorder="1" applyAlignment="1">
      <alignment vertical="center" wrapText="1"/>
    </xf>
    <xf numFmtId="0" fontId="93" fillId="0" borderId="78" xfId="0" applyFont="1" applyBorder="1" applyAlignment="1">
      <alignment vertical="center" wrapText="1"/>
    </xf>
    <xf numFmtId="0" fontId="93" fillId="0" borderId="39" xfId="0" applyFont="1" applyBorder="1" applyAlignment="1">
      <alignment horizontal="left" vertical="center" wrapText="1"/>
    </xf>
    <xf numFmtId="0" fontId="93" fillId="23" borderId="40" xfId="0" applyFont="1" applyFill="1" applyBorder="1" applyAlignment="1">
      <alignment horizontal="left" vertical="center" wrapText="1"/>
    </xf>
    <xf numFmtId="0" fontId="93" fillId="23" borderId="41" xfId="0" applyFont="1" applyFill="1" applyBorder="1" applyAlignment="1">
      <alignment horizontal="left" vertical="center" wrapText="1"/>
    </xf>
    <xf numFmtId="0" fontId="93" fillId="23" borderId="29" xfId="0" applyFont="1" applyFill="1" applyBorder="1" applyAlignment="1">
      <alignment vertical="center" wrapText="1"/>
    </xf>
    <xf numFmtId="0" fontId="93" fillId="23" borderId="229" xfId="0" applyFont="1" applyFill="1" applyBorder="1" applyAlignment="1">
      <alignment vertical="center" wrapText="1"/>
    </xf>
    <xf numFmtId="0" fontId="93" fillId="0" borderId="29" xfId="0" applyFont="1" applyBorder="1" applyAlignment="1">
      <alignment vertical="center" wrapText="1"/>
    </xf>
    <xf numFmtId="0" fontId="93" fillId="23" borderId="33" xfId="0" applyFont="1" applyFill="1" applyBorder="1" applyAlignment="1">
      <alignment vertical="center" wrapText="1"/>
    </xf>
    <xf numFmtId="0" fontId="93" fillId="23" borderId="43" xfId="0" applyFont="1" applyFill="1" applyBorder="1" applyAlignment="1">
      <alignment vertical="center" wrapText="1"/>
    </xf>
    <xf numFmtId="0" fontId="93" fillId="23" borderId="35" xfId="0" applyFont="1" applyFill="1" applyBorder="1" applyAlignment="1">
      <alignment vertical="center" wrapText="1"/>
    </xf>
    <xf numFmtId="176" fontId="93" fillId="23" borderId="36" xfId="0" applyNumberFormat="1" applyFont="1" applyFill="1" applyBorder="1" applyAlignment="1">
      <alignment vertical="center" wrapText="1"/>
    </xf>
    <xf numFmtId="0" fontId="93" fillId="23" borderId="40" xfId="0" applyFont="1" applyFill="1" applyBorder="1" applyAlignment="1">
      <alignment vertical="center" wrapText="1"/>
    </xf>
    <xf numFmtId="0" fontId="93" fillId="0" borderId="38" xfId="0" applyFont="1" applyBorder="1" applyAlignment="1">
      <alignment vertical="center" wrapText="1"/>
    </xf>
    <xf numFmtId="0" fontId="93" fillId="0" borderId="39" xfId="0" applyFont="1" applyBorder="1" applyAlignment="1">
      <alignment vertical="center" wrapText="1"/>
    </xf>
    <xf numFmtId="181" fontId="93" fillId="0" borderId="40" xfId="0" applyNumberFormat="1" applyFont="1" applyBorder="1" applyAlignment="1">
      <alignment vertical="center" wrapText="1"/>
    </xf>
    <xf numFmtId="0" fontId="93" fillId="0" borderId="41" xfId="0" applyFont="1" applyBorder="1" applyAlignment="1">
      <alignment vertical="center" wrapText="1"/>
    </xf>
    <xf numFmtId="0" fontId="93" fillId="0" borderId="1" xfId="0" applyFont="1" applyBorder="1" applyAlignment="1">
      <alignment vertical="center" wrapText="1"/>
    </xf>
    <xf numFmtId="177" fontId="93" fillId="23" borderId="40" xfId="0" applyNumberFormat="1" applyFont="1" applyFill="1" applyBorder="1" applyAlignment="1">
      <alignment vertical="center" wrapText="1"/>
    </xf>
    <xf numFmtId="178" fontId="93" fillId="23" borderId="41" xfId="0" applyNumberFormat="1" applyFont="1" applyFill="1" applyBorder="1" applyAlignment="1">
      <alignment vertical="center" wrapText="1"/>
    </xf>
    <xf numFmtId="0" fontId="93" fillId="0" borderId="4" xfId="0" applyFont="1" applyBorder="1" applyAlignment="1">
      <alignment vertical="center" wrapText="1"/>
    </xf>
    <xf numFmtId="178" fontId="93" fillId="23" borderId="38" xfId="0" applyNumberFormat="1" applyFont="1" applyFill="1" applyBorder="1" applyAlignment="1">
      <alignment vertical="center" wrapText="1"/>
    </xf>
    <xf numFmtId="0" fontId="93" fillId="0" borderId="31" xfId="0" applyFont="1" applyBorder="1" applyAlignment="1">
      <alignment vertical="center" wrapText="1"/>
    </xf>
    <xf numFmtId="0" fontId="93" fillId="0" borderId="36" xfId="0" applyFont="1" applyBorder="1" applyAlignment="1">
      <alignment vertical="center" wrapText="1"/>
    </xf>
    <xf numFmtId="0" fontId="93" fillId="23" borderId="38" xfId="0" applyFont="1" applyFill="1" applyBorder="1" applyAlignment="1">
      <alignment vertical="center" wrapText="1"/>
    </xf>
    <xf numFmtId="0" fontId="93" fillId="0" borderId="40" xfId="0" applyFont="1" applyBorder="1" applyAlignment="1">
      <alignment horizontal="left" vertical="center" wrapText="1"/>
    </xf>
    <xf numFmtId="0" fontId="93" fillId="0" borderId="36" xfId="0" applyFont="1" applyBorder="1" applyAlignment="1">
      <alignment horizontal="center" vertical="center" wrapText="1"/>
    </xf>
    <xf numFmtId="185" fontId="93" fillId="23" borderId="40" xfId="0" applyNumberFormat="1" applyFont="1" applyFill="1" applyBorder="1" applyAlignment="1">
      <alignment vertical="center" wrapText="1"/>
    </xf>
    <xf numFmtId="0" fontId="93" fillId="0" borderId="207" xfId="0" applyFont="1" applyBorder="1" applyAlignment="1">
      <alignment vertical="center" wrapText="1"/>
    </xf>
    <xf numFmtId="0" fontId="93" fillId="0" borderId="40" xfId="0" applyFont="1" applyBorder="1" applyAlignment="1">
      <alignment vertical="center" wrapText="1"/>
    </xf>
    <xf numFmtId="0" fontId="93" fillId="0" borderId="42" xfId="0" applyFont="1" applyBorder="1" applyAlignment="1">
      <alignment horizontal="left" vertical="center" wrapText="1"/>
    </xf>
    <xf numFmtId="0" fontId="93" fillId="23" borderId="43" xfId="0" applyFont="1" applyFill="1" applyBorder="1" applyAlignment="1">
      <alignment horizontal="left" vertical="center" wrapText="1"/>
    </xf>
    <xf numFmtId="0" fontId="93" fillId="23" borderId="44" xfId="0" applyFont="1" applyFill="1" applyBorder="1" applyAlignment="1">
      <alignment horizontal="left" vertical="center" wrapText="1"/>
    </xf>
    <xf numFmtId="0" fontId="93" fillId="23" borderId="34" xfId="0" applyFont="1" applyFill="1" applyBorder="1" applyAlignment="1">
      <alignment vertical="center" wrapText="1"/>
    </xf>
    <xf numFmtId="0" fontId="93" fillId="0" borderId="34" xfId="0" applyFont="1" applyBorder="1" applyAlignment="1">
      <alignment vertical="center" wrapText="1"/>
    </xf>
    <xf numFmtId="176" fontId="93" fillId="23" borderId="33" xfId="0" applyNumberFormat="1" applyFont="1" applyFill="1" applyBorder="1" applyAlignment="1">
      <alignment vertical="center" wrapText="1"/>
    </xf>
    <xf numFmtId="0" fontId="93" fillId="0" borderId="35" xfId="0" applyFont="1" applyBorder="1" applyAlignment="1">
      <alignment vertical="center" wrapText="1"/>
    </xf>
    <xf numFmtId="0" fontId="93" fillId="0" borderId="43" xfId="0" applyFont="1" applyBorder="1" applyAlignment="1">
      <alignment vertical="center" wrapText="1"/>
    </xf>
    <xf numFmtId="0" fontId="93" fillId="0" borderId="44" xfId="0" applyFont="1" applyBorder="1" applyAlignment="1">
      <alignment vertical="center" wrapText="1"/>
    </xf>
    <xf numFmtId="0" fontId="93" fillId="0" borderId="33" xfId="0" applyFont="1" applyBorder="1" applyAlignment="1">
      <alignment vertical="center" wrapText="1"/>
    </xf>
    <xf numFmtId="177" fontId="93" fillId="23" borderId="43" xfId="0" applyNumberFormat="1" applyFont="1" applyFill="1" applyBorder="1" applyAlignment="1">
      <alignment vertical="center" wrapText="1"/>
    </xf>
    <xf numFmtId="178" fontId="93" fillId="23" borderId="35" xfId="0" applyNumberFormat="1" applyFont="1" applyFill="1" applyBorder="1" applyAlignment="1">
      <alignment vertical="center" wrapText="1"/>
    </xf>
    <xf numFmtId="0" fontId="93" fillId="0" borderId="33" xfId="0" applyFont="1" applyBorder="1" applyAlignment="1">
      <alignment horizontal="left" vertical="center" wrapText="1"/>
    </xf>
    <xf numFmtId="0" fontId="93" fillId="0" borderId="42" xfId="0" applyFont="1" applyBorder="1" applyAlignment="1">
      <alignment vertical="center" wrapText="1"/>
    </xf>
    <xf numFmtId="182" fontId="93" fillId="23" borderId="43" xfId="0" applyNumberFormat="1" applyFont="1" applyFill="1" applyBorder="1" applyAlignment="1">
      <alignment vertical="center" wrapText="1"/>
    </xf>
    <xf numFmtId="49" fontId="93" fillId="0" borderId="33" xfId="0" applyNumberFormat="1" applyFont="1" applyBorder="1" applyAlignment="1">
      <alignment horizontal="center" vertical="center" wrapText="1"/>
    </xf>
    <xf numFmtId="185" fontId="93" fillId="23" borderId="43" xfId="0" applyNumberFormat="1" applyFont="1" applyFill="1" applyBorder="1" applyAlignment="1">
      <alignment vertical="center" wrapText="1"/>
    </xf>
    <xf numFmtId="182" fontId="93" fillId="0" borderId="35" xfId="0" applyNumberFormat="1" applyFont="1" applyBorder="1" applyAlignment="1">
      <alignment vertical="center" wrapText="1"/>
    </xf>
    <xf numFmtId="176" fontId="93" fillId="0" borderId="43" xfId="0" applyNumberFormat="1" applyFont="1" applyBorder="1" applyAlignment="1">
      <alignment vertical="center" wrapText="1"/>
    </xf>
    <xf numFmtId="0" fontId="93" fillId="0" borderId="100" xfId="0" applyFont="1" applyBorder="1" applyAlignment="1">
      <alignment vertical="center" wrapText="1"/>
    </xf>
    <xf numFmtId="182" fontId="93" fillId="0" borderId="33" xfId="0" applyNumberFormat="1" applyFont="1" applyBorder="1" applyAlignment="1">
      <alignment vertical="center" wrapText="1"/>
    </xf>
    <xf numFmtId="186" fontId="93" fillId="23" borderId="43" xfId="0" applyNumberFormat="1" applyFont="1" applyFill="1" applyBorder="1" applyAlignment="1">
      <alignment vertical="center" wrapText="1"/>
    </xf>
    <xf numFmtId="186" fontId="93" fillId="0" borderId="35" xfId="0" applyNumberFormat="1" applyFont="1" applyBorder="1" applyAlignment="1">
      <alignment vertical="center" wrapText="1"/>
    </xf>
    <xf numFmtId="180" fontId="93" fillId="23" borderId="43" xfId="0" applyNumberFormat="1" applyFont="1" applyFill="1" applyBorder="1" applyAlignment="1">
      <alignment horizontal="left" vertical="center" wrapText="1"/>
    </xf>
    <xf numFmtId="180" fontId="93" fillId="23" borderId="44" xfId="0" applyNumberFormat="1" applyFont="1" applyFill="1" applyBorder="1" applyAlignment="1">
      <alignment horizontal="left" vertical="center" wrapText="1"/>
    </xf>
    <xf numFmtId="180" fontId="93" fillId="23" borderId="34" xfId="0" applyNumberFormat="1" applyFont="1" applyFill="1" applyBorder="1" applyAlignment="1">
      <alignment vertical="center" wrapText="1"/>
    </xf>
    <xf numFmtId="180" fontId="93" fillId="23" borderId="43" xfId="0" applyNumberFormat="1" applyFont="1" applyFill="1" applyBorder="1" applyAlignment="1">
      <alignment vertical="center" wrapText="1"/>
    </xf>
    <xf numFmtId="180" fontId="93" fillId="0" borderId="34" xfId="0" applyNumberFormat="1" applyFont="1" applyBorder="1" applyAlignment="1">
      <alignment horizontal="center" vertical="center" wrapText="1"/>
    </xf>
    <xf numFmtId="3" fontId="93" fillId="23" borderId="43" xfId="0" applyNumberFormat="1" applyFont="1" applyFill="1" applyBorder="1" applyAlignment="1">
      <alignment horizontal="left" vertical="center" wrapText="1"/>
    </xf>
    <xf numFmtId="3" fontId="93" fillId="23" borderId="44" xfId="0" applyNumberFormat="1" applyFont="1" applyFill="1" applyBorder="1" applyAlignment="1">
      <alignment horizontal="left" vertical="center" wrapText="1"/>
    </xf>
    <xf numFmtId="186" fontId="93" fillId="23" borderId="35" xfId="0" applyNumberFormat="1" applyFont="1" applyFill="1" applyBorder="1" applyAlignment="1">
      <alignment vertical="center" wrapText="1"/>
    </xf>
    <xf numFmtId="194" fontId="93" fillId="23" borderId="33" xfId="0" applyNumberFormat="1" applyFont="1" applyFill="1" applyBorder="1" applyAlignment="1">
      <alignment vertical="center" wrapText="1"/>
    </xf>
    <xf numFmtId="194" fontId="93" fillId="23" borderId="43" xfId="0" applyNumberFormat="1" applyFont="1" applyFill="1" applyBorder="1" applyAlignment="1">
      <alignment vertical="center" wrapText="1"/>
    </xf>
    <xf numFmtId="194" fontId="93" fillId="23" borderId="35" xfId="0" applyNumberFormat="1" applyFont="1" applyFill="1" applyBorder="1" applyAlignment="1">
      <alignment vertical="center" wrapText="1"/>
    </xf>
    <xf numFmtId="182" fontId="93" fillId="23" borderId="34" xfId="0" applyNumberFormat="1" applyFont="1" applyFill="1" applyBorder="1" applyAlignment="1">
      <alignment vertical="center" wrapText="1"/>
    </xf>
    <xf numFmtId="182" fontId="93" fillId="0" borderId="34" xfId="0" applyNumberFormat="1" applyFont="1" applyBorder="1" applyAlignment="1">
      <alignment horizontal="center" vertical="center" wrapText="1"/>
    </xf>
    <xf numFmtId="182" fontId="93" fillId="23" borderId="43" xfId="0" applyNumberFormat="1" applyFont="1" applyFill="1" applyBorder="1" applyAlignment="1">
      <alignment horizontal="left" vertical="center" wrapText="1"/>
    </xf>
    <xf numFmtId="182" fontId="93" fillId="23" borderId="44" xfId="0" applyNumberFormat="1" applyFont="1" applyFill="1" applyBorder="1" applyAlignment="1">
      <alignment horizontal="left" vertical="center" wrapText="1"/>
    </xf>
    <xf numFmtId="194" fontId="93" fillId="0" borderId="33" xfId="0" applyNumberFormat="1" applyFont="1" applyBorder="1" applyAlignment="1">
      <alignment vertical="center" wrapText="1"/>
    </xf>
    <xf numFmtId="194" fontId="93" fillId="0" borderId="43" xfId="0" applyNumberFormat="1" applyFont="1" applyBorder="1" applyAlignment="1">
      <alignment vertical="center" wrapText="1"/>
    </xf>
    <xf numFmtId="194" fontId="93" fillId="0" borderId="35" xfId="0" applyNumberFormat="1" applyFont="1" applyBorder="1" applyAlignment="1">
      <alignment vertical="center" wrapText="1"/>
    </xf>
    <xf numFmtId="182" fontId="93" fillId="0" borderId="43" xfId="0" applyNumberFormat="1" applyFont="1" applyBorder="1" applyAlignment="1">
      <alignment horizontal="center" vertical="center" wrapText="1"/>
    </xf>
    <xf numFmtId="186" fontId="93" fillId="0" borderId="42" xfId="0" applyNumberFormat="1" applyFont="1" applyBorder="1" applyAlignment="1">
      <alignment vertical="center" wrapText="1"/>
    </xf>
    <xf numFmtId="182" fontId="93" fillId="23" borderId="64" xfId="0" applyNumberFormat="1" applyFont="1" applyFill="1" applyBorder="1" applyAlignment="1">
      <alignment vertical="center" wrapText="1"/>
    </xf>
    <xf numFmtId="182" fontId="93" fillId="0" borderId="64" xfId="0" applyNumberFormat="1" applyFont="1" applyBorder="1" applyAlignment="1">
      <alignment vertical="center" wrapText="1"/>
    </xf>
    <xf numFmtId="0" fontId="93" fillId="0" borderId="34" xfId="0" applyFont="1" applyBorder="1" applyAlignment="1">
      <alignment horizontal="center" vertical="center" wrapText="1"/>
    </xf>
    <xf numFmtId="0" fontId="93" fillId="0" borderId="43" xfId="0" applyFont="1" applyBorder="1" applyAlignment="1">
      <alignment horizontal="center" vertical="center" wrapText="1"/>
    </xf>
    <xf numFmtId="182" fontId="93" fillId="23" borderId="33" xfId="0" applyNumberFormat="1" applyFont="1" applyFill="1" applyBorder="1" applyAlignment="1">
      <alignment vertical="center" wrapText="1"/>
    </xf>
    <xf numFmtId="182" fontId="93" fillId="23" borderId="35" xfId="0" applyNumberFormat="1" applyFont="1" applyFill="1" applyBorder="1" applyAlignment="1">
      <alignment vertical="center" wrapText="1"/>
    </xf>
    <xf numFmtId="182" fontId="93" fillId="0" borderId="43" xfId="0" applyNumberFormat="1" applyFont="1" applyBorder="1" applyAlignment="1">
      <alignment vertical="center" wrapText="1"/>
    </xf>
    <xf numFmtId="182" fontId="93" fillId="0" borderId="51" xfId="0" applyNumberFormat="1" applyFont="1" applyBorder="1" applyAlignment="1">
      <alignment vertical="center" wrapText="1"/>
    </xf>
    <xf numFmtId="182" fontId="93" fillId="0" borderId="65" xfId="0" applyNumberFormat="1" applyFont="1" applyBorder="1" applyAlignment="1">
      <alignment vertical="center" wrapText="1"/>
    </xf>
    <xf numFmtId="177" fontId="93" fillId="0" borderId="42" xfId="0" applyNumberFormat="1" applyFont="1" applyBorder="1" applyAlignment="1">
      <alignment horizontal="left" vertical="center" wrapText="1"/>
    </xf>
    <xf numFmtId="178" fontId="93" fillId="23" borderId="43" xfId="0" applyNumberFormat="1" applyFont="1" applyFill="1" applyBorder="1" applyAlignment="1">
      <alignment horizontal="left" vertical="center" wrapText="1"/>
    </xf>
    <xf numFmtId="0" fontId="93" fillId="23" borderId="51" xfId="0" applyFont="1" applyFill="1" applyBorder="1" applyAlignment="1">
      <alignment vertical="center" wrapText="1"/>
    </xf>
    <xf numFmtId="0" fontId="93" fillId="23" borderId="65" xfId="0" applyFont="1" applyFill="1" applyBorder="1" applyAlignment="1">
      <alignment vertical="center" wrapText="1"/>
    </xf>
    <xf numFmtId="179" fontId="93" fillId="0" borderId="34" xfId="0" applyNumberFormat="1" applyFont="1" applyBorder="1" applyAlignment="1">
      <alignment horizontal="center" vertical="center" wrapText="1"/>
    </xf>
    <xf numFmtId="179" fontId="93" fillId="0" borderId="43" xfId="0" applyNumberFormat="1" applyFont="1" applyBorder="1" applyAlignment="1">
      <alignment horizontal="center" vertical="center" wrapText="1"/>
    </xf>
    <xf numFmtId="181" fontId="93" fillId="0" borderId="42" xfId="0" applyNumberFormat="1" applyFont="1" applyBorder="1" applyAlignment="1">
      <alignment vertical="center" wrapText="1"/>
    </xf>
    <xf numFmtId="181" fontId="93" fillId="0" borderId="43" xfId="0" applyNumberFormat="1" applyFont="1" applyBorder="1" applyAlignment="1">
      <alignment vertical="center" wrapText="1"/>
    </xf>
    <xf numFmtId="181" fontId="93" fillId="0" borderId="44" xfId="0" applyNumberFormat="1" applyFont="1" applyBorder="1" applyAlignment="1">
      <alignment vertical="center" wrapText="1"/>
    </xf>
    <xf numFmtId="0" fontId="93" fillId="0" borderId="50" xfId="0" applyFont="1" applyBorder="1" applyAlignment="1">
      <alignment horizontal="left" vertical="center" wrapText="1"/>
    </xf>
    <xf numFmtId="0" fontId="93" fillId="0" borderId="76" xfId="0" applyFont="1" applyBorder="1" applyAlignment="1">
      <alignment vertical="center" wrapText="1"/>
    </xf>
    <xf numFmtId="0" fontId="93" fillId="0" borderId="51" xfId="0" applyFont="1" applyBorder="1" applyAlignment="1">
      <alignment vertical="center" wrapText="1"/>
    </xf>
    <xf numFmtId="0" fontId="93" fillId="0" borderId="65" xfId="0" applyFont="1" applyBorder="1" applyAlignment="1">
      <alignment vertical="center" wrapText="1"/>
    </xf>
    <xf numFmtId="0" fontId="93" fillId="0" borderId="64" xfId="0" applyFont="1" applyBorder="1" applyAlignment="1">
      <alignment vertical="center" wrapText="1"/>
    </xf>
    <xf numFmtId="0" fontId="93" fillId="0" borderId="50" xfId="0" applyFont="1" applyBorder="1" applyAlignment="1">
      <alignment vertical="center" wrapText="1"/>
    </xf>
    <xf numFmtId="0" fontId="93" fillId="0" borderId="52" xfId="0" applyFont="1" applyBorder="1" applyAlignment="1">
      <alignment vertical="center" wrapText="1"/>
    </xf>
    <xf numFmtId="179" fontId="93" fillId="23" borderId="43" xfId="0" applyNumberFormat="1" applyFont="1" applyFill="1" applyBorder="1" applyAlignment="1">
      <alignment horizontal="left" vertical="center" wrapText="1"/>
    </xf>
    <xf numFmtId="179" fontId="93" fillId="23" borderId="44" xfId="0" applyNumberFormat="1" applyFont="1" applyFill="1" applyBorder="1" applyAlignment="1">
      <alignment horizontal="left" vertical="center" wrapText="1"/>
    </xf>
    <xf numFmtId="0" fontId="93" fillId="0" borderId="64" xfId="0" applyFont="1" applyBorder="1" applyAlignment="1">
      <alignment horizontal="center" vertical="center" wrapText="1"/>
    </xf>
    <xf numFmtId="0" fontId="93" fillId="0" borderId="208" xfId="0" applyFont="1" applyBorder="1" applyAlignment="1">
      <alignment vertical="center" wrapText="1"/>
    </xf>
    <xf numFmtId="0" fontId="93" fillId="23" borderId="51" xfId="0" applyFont="1" applyFill="1" applyBorder="1" applyAlignment="1">
      <alignment horizontal="left" vertical="center" wrapText="1"/>
    </xf>
    <xf numFmtId="0" fontId="93" fillId="23" borderId="52" xfId="0" applyFont="1" applyFill="1" applyBorder="1" applyAlignment="1">
      <alignment horizontal="left" vertical="center" wrapText="1"/>
    </xf>
    <xf numFmtId="186" fontId="93" fillId="23" borderId="65" xfId="0" applyNumberFormat="1" applyFont="1" applyFill="1" applyBorder="1" applyAlignment="1">
      <alignment vertical="center" wrapText="1"/>
    </xf>
    <xf numFmtId="0" fontId="93" fillId="0" borderId="45" xfId="0" applyFont="1" applyBorder="1" applyAlignment="1">
      <alignment horizontal="left" vertical="center" wrapText="1"/>
    </xf>
    <xf numFmtId="0" fontId="93" fillId="0" borderId="46" xfId="0" applyFont="1" applyBorder="1" applyAlignment="1">
      <alignment horizontal="left" vertical="center" wrapText="1"/>
    </xf>
    <xf numFmtId="0" fontId="93" fillId="0" borderId="47" xfId="0" applyFont="1" applyBorder="1" applyAlignment="1">
      <alignment horizontal="left" vertical="center" wrapText="1"/>
    </xf>
    <xf numFmtId="0" fontId="93" fillId="0" borderId="26" xfId="0" applyFont="1" applyBorder="1" applyAlignment="1">
      <alignment vertical="center" wrapText="1"/>
    </xf>
    <xf numFmtId="0" fontId="93" fillId="0" borderId="46" xfId="0" applyFont="1" applyBorder="1" applyAlignment="1">
      <alignment vertical="center" wrapText="1"/>
    </xf>
    <xf numFmtId="0" fontId="93" fillId="0" borderId="45" xfId="0" applyFont="1" applyBorder="1" applyAlignment="1">
      <alignment vertical="center" wrapText="1"/>
    </xf>
    <xf numFmtId="0" fontId="93" fillId="0" borderId="47" xfId="0" applyFont="1" applyBorder="1" applyAlignment="1">
      <alignment vertical="center" wrapText="1"/>
    </xf>
    <xf numFmtId="0" fontId="93" fillId="0" borderId="209" xfId="0" applyFont="1" applyBorder="1" applyAlignment="1">
      <alignment vertical="center" wrapText="1"/>
    </xf>
    <xf numFmtId="0" fontId="86" fillId="0" borderId="0" xfId="0" applyFont="1" applyAlignment="1">
      <alignment horizontal="left" vertical="top"/>
    </xf>
    <xf numFmtId="0" fontId="86" fillId="0" borderId="7" xfId="0" applyFont="1" applyBorder="1" applyAlignment="1">
      <alignment horizontal="left" vertical="top" wrapText="1" shrinkToFit="1"/>
    </xf>
    <xf numFmtId="0" fontId="86" fillId="0" borderId="8" xfId="0" applyFont="1" applyBorder="1" applyAlignment="1">
      <alignment horizontal="left" vertical="top" wrapText="1" shrinkToFit="1"/>
    </xf>
    <xf numFmtId="0" fontId="86" fillId="0" borderId="1" xfId="0" applyFont="1" applyBorder="1">
      <alignment vertical="center"/>
    </xf>
    <xf numFmtId="0" fontId="86" fillId="0" borderId="4" xfId="0" applyFont="1" applyBorder="1">
      <alignment vertical="center"/>
    </xf>
    <xf numFmtId="49" fontId="86" fillId="0" borderId="0" xfId="0" applyNumberFormat="1" applyFont="1" applyAlignment="1">
      <alignment horizontal="right" vertical="top"/>
    </xf>
    <xf numFmtId="0" fontId="86" fillId="0" borderId="0" xfId="0" applyFont="1" applyAlignment="1">
      <alignment vertical="top"/>
    </xf>
    <xf numFmtId="0" fontId="86" fillId="0" borderId="0" xfId="0" applyFont="1" applyAlignment="1">
      <alignment horizontal="right" vertical="top"/>
    </xf>
    <xf numFmtId="0" fontId="99" fillId="0" borderId="0" xfId="0" applyFont="1" applyAlignment="1">
      <alignment horizontal="left" vertical="top"/>
    </xf>
    <xf numFmtId="0" fontId="86" fillId="0" borderId="0" xfId="0" applyFont="1">
      <alignment vertical="center"/>
    </xf>
    <xf numFmtId="0" fontId="100" fillId="0" borderId="0" xfId="0" applyFont="1">
      <alignment vertical="center"/>
    </xf>
    <xf numFmtId="176" fontId="0" fillId="0" borderId="180" xfId="0" applyNumberFormat="1" applyBorder="1" applyAlignment="1">
      <alignment horizontal="left" vertical="center"/>
    </xf>
    <xf numFmtId="176" fontId="0" fillId="10" borderId="0" xfId="0" applyNumberFormat="1" applyFill="1" applyAlignment="1">
      <alignment horizontal="left" vertical="center"/>
    </xf>
    <xf numFmtId="0" fontId="86" fillId="0" borderId="11" xfId="0" applyFont="1" applyBorder="1" applyAlignment="1">
      <alignment horizontal="center" vertical="center"/>
    </xf>
    <xf numFmtId="0" fontId="86" fillId="0" borderId="11" xfId="0" applyFont="1" applyBorder="1" applyAlignment="1">
      <alignment horizontal="center" vertical="center" wrapText="1"/>
    </xf>
    <xf numFmtId="0" fontId="86" fillId="0" borderId="24" xfId="0" applyFont="1" applyBorder="1" applyAlignment="1">
      <alignment horizontal="center" vertical="center"/>
    </xf>
    <xf numFmtId="0" fontId="86" fillId="0" borderId="6" xfId="0" applyFont="1" applyBorder="1" applyAlignment="1">
      <alignment horizontal="center" vertical="center" wrapText="1"/>
    </xf>
    <xf numFmtId="0" fontId="86" fillId="0" borderId="1" xfId="0" applyFont="1" applyBorder="1" applyAlignment="1">
      <alignment horizontal="center" vertical="center"/>
    </xf>
    <xf numFmtId="0" fontId="86" fillId="0" borderId="6" xfId="0" applyFont="1" applyBorder="1" applyAlignment="1">
      <alignment horizontal="center" vertical="center"/>
    </xf>
    <xf numFmtId="0" fontId="86" fillId="0" borderId="10" xfId="0" applyFont="1" applyBorder="1" applyAlignment="1">
      <alignment horizontal="center" vertical="center" wrapText="1"/>
    </xf>
    <xf numFmtId="0" fontId="86" fillId="0" borderId="9" xfId="0" applyFont="1" applyBorder="1" applyAlignment="1">
      <alignment horizontal="center" vertical="center"/>
    </xf>
    <xf numFmtId="0" fontId="86" fillId="0" borderId="10" xfId="0" applyFont="1" applyBorder="1" applyAlignment="1">
      <alignment horizontal="center" vertical="center"/>
    </xf>
    <xf numFmtId="0" fontId="39" fillId="0" borderId="24" xfId="0" applyFont="1" applyBorder="1" applyAlignment="1">
      <alignment horizontal="left" vertical="center" wrapText="1"/>
    </xf>
    <xf numFmtId="0" fontId="86" fillId="0" borderId="24" xfId="0" applyFont="1" applyBorder="1" applyAlignment="1">
      <alignment horizontal="center" vertical="center" wrapText="1"/>
    </xf>
    <xf numFmtId="182" fontId="6" fillId="3" borderId="1" xfId="0" applyNumberFormat="1" applyFont="1" applyFill="1" applyBorder="1" applyAlignment="1">
      <alignment horizontal="right" vertical="center"/>
    </xf>
    <xf numFmtId="182" fontId="6" fillId="3" borderId="33" xfId="0" applyNumberFormat="1" applyFont="1" applyFill="1" applyBorder="1" applyAlignment="1">
      <alignment horizontal="right" vertical="center"/>
    </xf>
    <xf numFmtId="182" fontId="6" fillId="3" borderId="36" xfId="0" applyNumberFormat="1" applyFont="1" applyFill="1" applyBorder="1" applyAlignment="1">
      <alignment horizontal="right" vertical="center"/>
    </xf>
    <xf numFmtId="182" fontId="6" fillId="3" borderId="28" xfId="0" applyNumberFormat="1" applyFont="1" applyFill="1" applyBorder="1" applyAlignment="1">
      <alignment horizontal="right" vertical="center"/>
    </xf>
    <xf numFmtId="182" fontId="6" fillId="3" borderId="25" xfId="0" applyNumberFormat="1" applyFont="1" applyFill="1" applyBorder="1" applyAlignment="1">
      <alignment horizontal="right" vertical="center"/>
    </xf>
    <xf numFmtId="0" fontId="86" fillId="0" borderId="9" xfId="0" applyFont="1" applyBorder="1" applyAlignment="1">
      <alignment horizontal="center" vertical="center" wrapText="1"/>
    </xf>
    <xf numFmtId="0" fontId="1" fillId="0" borderId="0" xfId="0" applyFont="1" applyAlignment="1">
      <alignment horizontal="centerContinuous" vertical="center"/>
    </xf>
    <xf numFmtId="0" fontId="6" fillId="0" borderId="0" xfId="0" applyFont="1" applyAlignment="1">
      <alignment horizontal="centerContinuous" vertical="center"/>
    </xf>
    <xf numFmtId="176" fontId="0" fillId="0" borderId="0" xfId="0" applyNumberFormat="1">
      <alignment vertical="center"/>
    </xf>
    <xf numFmtId="0" fontId="6" fillId="6" borderId="0" xfId="0" applyFont="1" applyFill="1">
      <alignment vertical="center"/>
    </xf>
    <xf numFmtId="0" fontId="0" fillId="6" borderId="0" xfId="0" applyFill="1">
      <alignment vertical="center"/>
    </xf>
    <xf numFmtId="0" fontId="61" fillId="0" borderId="0" xfId="0" applyFont="1">
      <alignment vertical="center"/>
    </xf>
    <xf numFmtId="0" fontId="93" fillId="0" borderId="37" xfId="0" applyFont="1" applyBorder="1" applyAlignment="1">
      <alignment vertical="center" wrapText="1"/>
    </xf>
    <xf numFmtId="0" fontId="58" fillId="5" borderId="109" xfId="0" applyFont="1" applyFill="1" applyBorder="1" applyAlignment="1">
      <alignment vertical="center" wrapText="1"/>
    </xf>
    <xf numFmtId="0" fontId="58" fillId="0" borderId="106" xfId="0" applyFont="1" applyBorder="1" applyAlignment="1">
      <alignment horizontal="left" vertical="center" wrapText="1"/>
    </xf>
    <xf numFmtId="0" fontId="93" fillId="23" borderId="238" xfId="0" applyFont="1" applyFill="1" applyBorder="1" applyAlignment="1">
      <alignment vertical="center" wrapText="1"/>
    </xf>
    <xf numFmtId="0" fontId="0" fillId="27" borderId="11" xfId="0" applyFill="1" applyBorder="1">
      <alignment vertical="center"/>
    </xf>
    <xf numFmtId="0" fontId="0" fillId="27" borderId="81" xfId="0" applyFill="1" applyBorder="1" applyAlignment="1">
      <alignment horizontal="left" vertical="center" wrapText="1"/>
    </xf>
    <xf numFmtId="0" fontId="86" fillId="0" borderId="0" xfId="0" applyFont="1" applyAlignment="1">
      <alignment vertical="top" shrinkToFit="1"/>
    </xf>
    <xf numFmtId="0" fontId="62" fillId="0" borderId="0" xfId="0" applyFont="1">
      <alignment vertical="center"/>
    </xf>
    <xf numFmtId="0" fontId="39" fillId="0" borderId="0" xfId="0" applyFont="1" applyAlignment="1">
      <alignment vertical="top" wrapText="1"/>
    </xf>
    <xf numFmtId="0" fontId="39" fillId="0" borderId="0" xfId="0" applyFont="1" applyAlignment="1">
      <alignment vertical="top"/>
    </xf>
    <xf numFmtId="0" fontId="39" fillId="0" borderId="0" xfId="0" applyFont="1">
      <alignment vertical="center"/>
    </xf>
    <xf numFmtId="178" fontId="104" fillId="0" borderId="113" xfId="0" applyNumberFormat="1" applyFont="1" applyBorder="1" applyAlignment="1">
      <alignment horizontal="center" vertical="center" wrapText="1"/>
    </xf>
    <xf numFmtId="0" fontId="93" fillId="0" borderId="3" xfId="0" applyFont="1" applyBorder="1" applyAlignment="1">
      <alignment horizontal="left" vertical="center" wrapText="1"/>
    </xf>
    <xf numFmtId="0" fontId="6" fillId="2" borderId="0" xfId="0" applyFont="1" applyFill="1" applyAlignment="1">
      <alignment horizontal="left" vertical="center" wrapText="1"/>
    </xf>
    <xf numFmtId="186" fontId="6" fillId="3" borderId="11" xfId="0" applyNumberFormat="1" applyFont="1" applyFill="1" applyBorder="1" applyAlignment="1">
      <alignment horizontal="center" vertical="center"/>
    </xf>
    <xf numFmtId="186" fontId="6" fillId="3" borderId="14" xfId="0" applyNumberFormat="1" applyFont="1" applyFill="1" applyBorder="1" applyAlignment="1">
      <alignment horizontal="center" vertical="center"/>
    </xf>
    <xf numFmtId="176" fontId="59" fillId="3" borderId="24" xfId="0" applyNumberFormat="1" applyFont="1" applyFill="1" applyBorder="1" applyAlignment="1">
      <alignment horizontal="center" vertical="center" shrinkToFit="1"/>
    </xf>
    <xf numFmtId="186" fontId="6" fillId="0" borderId="0" xfId="0" applyNumberFormat="1" applyFont="1">
      <alignment vertical="center"/>
    </xf>
    <xf numFmtId="186" fontId="6" fillId="3" borderId="13" xfId="0" applyNumberFormat="1" applyFont="1" applyFill="1" applyBorder="1" applyAlignment="1">
      <alignment horizontal="center" vertical="center"/>
    </xf>
    <xf numFmtId="0" fontId="6" fillId="2" borderId="2" xfId="0" applyFont="1" applyFill="1" applyBorder="1" applyAlignment="1">
      <alignment vertical="top"/>
    </xf>
    <xf numFmtId="0" fontId="6" fillId="2" borderId="0" xfId="0" applyFont="1" applyFill="1" applyAlignment="1">
      <alignment horizontal="center" vertical="center"/>
    </xf>
    <xf numFmtId="186" fontId="6" fillId="2" borderId="0" xfId="0" applyNumberFormat="1" applyFont="1" applyFill="1" applyAlignment="1">
      <alignment horizontal="center" vertical="center"/>
    </xf>
    <xf numFmtId="0" fontId="42" fillId="0" borderId="0" xfId="0" applyFont="1" applyAlignment="1">
      <alignment horizontal="right" vertical="top"/>
    </xf>
    <xf numFmtId="0" fontId="33" fillId="0" borderId="0" xfId="0" applyFont="1" applyAlignment="1">
      <alignment horizontal="left" vertical="top" wrapText="1"/>
    </xf>
    <xf numFmtId="0" fontId="44" fillId="0" borderId="0" xfId="0" applyFont="1" applyAlignment="1">
      <alignment horizontal="left" vertical="top" wrapText="1"/>
    </xf>
    <xf numFmtId="0" fontId="33" fillId="0" borderId="0" xfId="0" applyFont="1" applyAlignment="1">
      <alignment horizontal="left" vertical="center" wrapText="1"/>
    </xf>
    <xf numFmtId="0" fontId="13" fillId="0" borderId="0" xfId="0" applyFont="1" applyAlignment="1">
      <alignment horizontal="center" vertical="center" shrinkToFit="1"/>
    </xf>
    <xf numFmtId="0" fontId="13" fillId="0" borderId="0" xfId="0" applyFont="1">
      <alignment vertical="center"/>
    </xf>
    <xf numFmtId="0" fontId="33" fillId="0" borderId="0" xfId="0" applyFont="1" applyAlignment="1">
      <alignment horizontal="center" vertical="center" wrapText="1"/>
    </xf>
    <xf numFmtId="187" fontId="13" fillId="0" borderId="0" xfId="0" applyNumberFormat="1" applyFont="1">
      <alignment vertical="center"/>
    </xf>
    <xf numFmtId="187" fontId="13" fillId="0" borderId="0" xfId="0" applyNumberFormat="1" applyFont="1" applyAlignment="1">
      <alignment horizontal="center" vertical="center" wrapText="1"/>
    </xf>
    <xf numFmtId="187" fontId="13" fillId="0" borderId="0" xfId="0" applyNumberFormat="1" applyFont="1" applyAlignment="1">
      <alignment horizontal="center" vertical="center"/>
    </xf>
    <xf numFmtId="0" fontId="13" fillId="0" borderId="0" xfId="0" applyFont="1" applyAlignment="1">
      <alignment horizontal="left" vertical="center"/>
    </xf>
    <xf numFmtId="0" fontId="25" fillId="0" borderId="3" xfId="0" applyFont="1" applyBorder="1" applyAlignment="1">
      <alignment vertical="center" wrapText="1"/>
    </xf>
    <xf numFmtId="0" fontId="13" fillId="0" borderId="3" xfId="0" applyFont="1" applyBorder="1" applyAlignment="1">
      <alignment vertical="center" wrapText="1"/>
    </xf>
    <xf numFmtId="187" fontId="13" fillId="0" borderId="0" xfId="0" applyNumberFormat="1" applyFont="1" applyAlignment="1">
      <alignment horizontal="center" vertical="top" wrapText="1"/>
    </xf>
    <xf numFmtId="0" fontId="93" fillId="0" borderId="3" xfId="0" applyFont="1" applyBorder="1" applyAlignment="1">
      <alignment vertical="center" wrapText="1"/>
    </xf>
    <xf numFmtId="187" fontId="93" fillId="0" borderId="0" xfId="0" applyNumberFormat="1" applyFont="1" applyAlignment="1">
      <alignment horizontal="center" vertical="top" wrapText="1"/>
    </xf>
    <xf numFmtId="0" fontId="93" fillId="0" borderId="0" xfId="0" applyFont="1">
      <alignment vertical="center"/>
    </xf>
    <xf numFmtId="187" fontId="93" fillId="0" borderId="0" xfId="0" applyNumberFormat="1" applyFont="1" applyAlignment="1">
      <alignment horizontal="center" vertical="center" wrapText="1"/>
    </xf>
    <xf numFmtId="0" fontId="13" fillId="0" borderId="0" xfId="0" applyFont="1" applyAlignment="1">
      <alignment horizontal="center" vertical="center" wrapText="1"/>
    </xf>
    <xf numFmtId="0" fontId="13" fillId="0" borderId="3" xfId="0" applyFont="1" applyBorder="1" applyAlignment="1">
      <alignment horizontal="left" vertical="center" wrapText="1"/>
    </xf>
    <xf numFmtId="187" fontId="25" fillId="0" borderId="0" xfId="0" applyNumberFormat="1" applyFont="1" applyAlignment="1">
      <alignment horizontal="center" vertical="center"/>
    </xf>
    <xf numFmtId="0" fontId="25" fillId="0" borderId="0" xfId="0" applyFont="1">
      <alignment vertical="center"/>
    </xf>
    <xf numFmtId="0" fontId="34" fillId="0" borderId="2" xfId="0" applyFont="1" applyBorder="1" applyAlignment="1">
      <alignment horizontal="left" vertical="center"/>
    </xf>
    <xf numFmtId="0" fontId="34" fillId="11" borderId="11" xfId="0" applyFont="1" applyFill="1" applyBorder="1" applyAlignment="1" applyProtection="1">
      <alignment horizontal="center" vertical="center" wrapText="1"/>
      <protection locked="0"/>
    </xf>
    <xf numFmtId="0" fontId="34" fillId="0" borderId="14" xfId="0" applyFont="1" applyBorder="1" applyAlignment="1">
      <alignment horizontal="left" vertical="center" wrapText="1"/>
    </xf>
    <xf numFmtId="0" fontId="34" fillId="11" borderId="0" xfId="0" applyFont="1" applyFill="1" applyAlignment="1" applyProtection="1">
      <alignment horizontal="left" vertical="center"/>
      <protection locked="0"/>
    </xf>
    <xf numFmtId="0" fontId="34" fillId="11" borderId="5" xfId="0" applyFont="1" applyFill="1" applyBorder="1" applyAlignment="1" applyProtection="1">
      <alignment horizontal="left" vertical="center"/>
      <protection locked="0"/>
    </xf>
    <xf numFmtId="187" fontId="25" fillId="0" borderId="0" xfId="0" applyNumberFormat="1" applyFont="1" applyAlignment="1">
      <alignment horizontal="center" vertical="center" wrapText="1"/>
    </xf>
    <xf numFmtId="0" fontId="25" fillId="0" borderId="0" xfId="0" applyFont="1" applyAlignment="1">
      <alignment horizontal="left" vertical="center"/>
    </xf>
    <xf numFmtId="0" fontId="25" fillId="0" borderId="0" xfId="0" applyFont="1" applyAlignment="1">
      <alignment horizontal="center" vertical="center"/>
    </xf>
    <xf numFmtId="0" fontId="46" fillId="0" borderId="0" xfId="0" applyFont="1" applyAlignment="1">
      <alignment horizontal="center" vertical="center"/>
    </xf>
    <xf numFmtId="0" fontId="48" fillId="0" borderId="0" xfId="0" applyFont="1">
      <alignment vertical="center"/>
    </xf>
    <xf numFmtId="187" fontId="25" fillId="0" borderId="0" xfId="0" applyNumberFormat="1" applyFont="1" applyAlignment="1">
      <alignment horizontal="center" vertical="top" wrapText="1"/>
    </xf>
    <xf numFmtId="0" fontId="25" fillId="11" borderId="3" xfId="0" applyFont="1" applyFill="1" applyBorder="1" applyAlignment="1" applyProtection="1">
      <alignment vertical="center" wrapText="1"/>
      <protection locked="0"/>
    </xf>
    <xf numFmtId="0" fontId="25" fillId="0" borderId="0" xfId="0" applyFont="1" applyAlignment="1">
      <alignment horizontal="center" vertical="center" wrapText="1"/>
    </xf>
    <xf numFmtId="187" fontId="25" fillId="0" borderId="0" xfId="0" applyNumberFormat="1" applyFont="1">
      <alignment vertical="center"/>
    </xf>
    <xf numFmtId="0" fontId="46" fillId="0" borderId="103" xfId="0" applyFont="1" applyBorder="1" applyAlignment="1">
      <alignment horizontal="center" vertical="center"/>
    </xf>
    <xf numFmtId="0" fontId="0" fillId="0" borderId="3" xfId="0" applyBorder="1" applyAlignment="1">
      <alignment horizontal="left" vertical="center" wrapText="1"/>
    </xf>
    <xf numFmtId="0" fontId="33" fillId="0" borderId="0" xfId="0" applyFont="1" applyAlignment="1">
      <alignment horizontal="right" vertical="center"/>
    </xf>
    <xf numFmtId="0" fontId="33" fillId="0" borderId="0" xfId="0" applyFont="1">
      <alignment vertical="center"/>
    </xf>
    <xf numFmtId="0" fontId="86" fillId="0" borderId="0" xfId="0" applyFont="1" applyAlignment="1">
      <alignment horizontal="right" vertical="center"/>
    </xf>
    <xf numFmtId="0" fontId="86" fillId="2" borderId="0" xfId="0" applyFont="1" applyFill="1" applyAlignment="1">
      <alignment vertical="top"/>
    </xf>
    <xf numFmtId="0" fontId="6" fillId="0" borderId="239" xfId="0" applyFont="1" applyBorder="1" applyAlignment="1">
      <alignment vertical="top"/>
    </xf>
    <xf numFmtId="186" fontId="96" fillId="28" borderId="112" xfId="0" applyNumberFormat="1" applyFont="1" applyFill="1" applyBorder="1" applyAlignment="1">
      <alignment horizontal="left" vertical="center" wrapText="1"/>
    </xf>
    <xf numFmtId="186" fontId="96" fillId="28" borderId="24" xfId="0" applyNumberFormat="1" applyFont="1" applyFill="1" applyBorder="1" applyAlignment="1">
      <alignment horizontal="left" vertical="center" wrapText="1"/>
    </xf>
    <xf numFmtId="186" fontId="96" fillId="28" borderId="113" xfId="0" applyNumberFormat="1" applyFont="1" applyFill="1" applyBorder="1" applyAlignment="1">
      <alignment horizontal="left" vertical="center" wrapText="1"/>
    </xf>
    <xf numFmtId="0" fontId="93" fillId="28" borderId="36" xfId="0" applyFont="1" applyFill="1" applyBorder="1" applyAlignment="1">
      <alignment vertical="center" wrapText="1"/>
    </xf>
    <xf numFmtId="0" fontId="93" fillId="28" borderId="40" xfId="0" applyFont="1" applyFill="1" applyBorder="1" applyAlignment="1">
      <alignment vertical="center" wrapText="1"/>
    </xf>
    <xf numFmtId="0" fontId="93" fillId="28" borderId="38" xfId="0" applyFont="1" applyFill="1" applyBorder="1" applyAlignment="1">
      <alignment vertical="center" wrapText="1"/>
    </xf>
    <xf numFmtId="0" fontId="93" fillId="28" borderId="33" xfId="0" applyFont="1" applyFill="1" applyBorder="1" applyAlignment="1">
      <alignment vertical="center" wrapText="1"/>
    </xf>
    <xf numFmtId="0" fontId="93" fillId="28" borderId="43" xfId="0" applyFont="1" applyFill="1" applyBorder="1" applyAlignment="1">
      <alignment vertical="center" wrapText="1"/>
    </xf>
    <xf numFmtId="0" fontId="93" fillId="28" borderId="35" xfId="0" applyFont="1" applyFill="1" applyBorder="1" applyAlignment="1">
      <alignment vertical="center" wrapText="1"/>
    </xf>
    <xf numFmtId="0" fontId="0" fillId="0" borderId="155" xfId="0" applyBorder="1" applyAlignment="1">
      <alignment horizontal="left" vertical="center"/>
    </xf>
    <xf numFmtId="0" fontId="0" fillId="0" borderId="105" xfId="0" applyBorder="1" applyAlignment="1">
      <alignment horizontal="left" vertical="center" wrapText="1"/>
    </xf>
    <xf numFmtId="0" fontId="0" fillId="0" borderId="156" xfId="0" applyBorder="1" applyAlignment="1">
      <alignment horizontal="left" vertical="center" wrapText="1"/>
    </xf>
    <xf numFmtId="0" fontId="0" fillId="10" borderId="7" xfId="0" applyFill="1" applyBorder="1">
      <alignment vertical="center"/>
    </xf>
    <xf numFmtId="0" fontId="110" fillId="10" borderId="0" xfId="0" applyFont="1" applyFill="1">
      <alignment vertical="center"/>
    </xf>
    <xf numFmtId="0" fontId="0" fillId="2" borderId="240" xfId="0" applyFill="1" applyBorder="1">
      <alignment vertical="center"/>
    </xf>
    <xf numFmtId="0" fontId="0" fillId="2" borderId="0" xfId="0" applyFill="1">
      <alignment vertical="center"/>
    </xf>
    <xf numFmtId="0" fontId="0" fillId="10" borderId="4" xfId="0" applyFill="1" applyBorder="1">
      <alignment vertical="center"/>
    </xf>
    <xf numFmtId="0" fontId="111" fillId="0" borderId="0" xfId="0" applyFont="1">
      <alignment vertical="center"/>
    </xf>
    <xf numFmtId="0" fontId="110" fillId="10" borderId="241" xfId="0" applyFont="1" applyFill="1" applyBorder="1">
      <alignment vertical="center"/>
    </xf>
    <xf numFmtId="0" fontId="0" fillId="0" borderId="242" xfId="0" applyBorder="1" applyAlignment="1">
      <alignment horizontal="center" vertical="center"/>
    </xf>
    <xf numFmtId="0" fontId="0" fillId="0" borderId="180" xfId="0" applyBorder="1" applyAlignment="1">
      <alignment horizontal="center" vertical="center"/>
    </xf>
    <xf numFmtId="0" fontId="0" fillId="0" borderId="82" xfId="0" applyBorder="1" applyAlignment="1">
      <alignment horizontal="center" vertical="center"/>
    </xf>
    <xf numFmtId="0" fontId="6" fillId="8" borderId="0" xfId="0" applyFont="1" applyFill="1" applyAlignment="1">
      <alignment horizontal="left" vertical="center" wrapText="1"/>
    </xf>
    <xf numFmtId="0" fontId="82" fillId="2" borderId="0" xfId="0" applyFont="1" applyFill="1" applyAlignment="1">
      <alignment horizontal="left" vertical="center" wrapText="1"/>
    </xf>
    <xf numFmtId="0" fontId="59" fillId="0" borderId="0" xfId="0" applyFont="1" applyAlignment="1">
      <alignment horizontal="left" vertical="top" wrapText="1"/>
    </xf>
    <xf numFmtId="0" fontId="6" fillId="0" borderId="7" xfId="0" applyFont="1" applyBorder="1" applyAlignment="1">
      <alignment horizontal="right" vertical="center"/>
    </xf>
    <xf numFmtId="0" fontId="59" fillId="0" borderId="0" xfId="0" applyFont="1" applyAlignment="1">
      <alignment horizontal="right" vertical="top"/>
    </xf>
    <xf numFmtId="0" fontId="59" fillId="0" borderId="0" xfId="0" applyFont="1" applyAlignment="1">
      <alignment horizontal="left" vertical="top"/>
    </xf>
    <xf numFmtId="0" fontId="6" fillId="0" borderId="24" xfId="0" applyFont="1" applyBorder="1">
      <alignment vertical="center"/>
    </xf>
    <xf numFmtId="0" fontId="42" fillId="0" borderId="0" xfId="0" applyFont="1" applyAlignment="1">
      <alignment horizontal="right" vertical="center"/>
    </xf>
    <xf numFmtId="0" fontId="42" fillId="0" borderId="0" xfId="0" applyFont="1">
      <alignment vertical="center"/>
    </xf>
    <xf numFmtId="0" fontId="6" fillId="0" borderId="7" xfId="0" applyFont="1" applyBorder="1" applyAlignment="1">
      <alignment horizontal="right" vertical="top"/>
    </xf>
    <xf numFmtId="0" fontId="6" fillId="0" borderId="7" xfId="0" applyFont="1" applyBorder="1" applyAlignment="1">
      <alignment vertical="top"/>
    </xf>
    <xf numFmtId="0" fontId="59" fillId="0" borderId="0" xfId="0" applyFont="1" applyAlignment="1">
      <alignment vertical="top"/>
    </xf>
    <xf numFmtId="0" fontId="6" fillId="0" borderId="220" xfId="0" applyFont="1" applyBorder="1">
      <alignment vertical="center"/>
    </xf>
    <xf numFmtId="0" fontId="6" fillId="0" borderId="11" xfId="0" applyFont="1" applyBorder="1" applyAlignment="1">
      <alignment horizontal="center" vertical="center"/>
    </xf>
    <xf numFmtId="49" fontId="59" fillId="0" borderId="0" xfId="0" applyNumberFormat="1" applyFont="1" applyAlignment="1">
      <alignment horizontal="right" vertical="top"/>
    </xf>
    <xf numFmtId="0" fontId="59" fillId="0" borderId="10" xfId="0" applyFont="1" applyBorder="1" applyAlignment="1">
      <alignment horizontal="center" vertical="center" wrapText="1"/>
    </xf>
    <xf numFmtId="0" fontId="59" fillId="0" borderId="6" xfId="0" applyFont="1" applyBorder="1" applyAlignment="1">
      <alignment horizontal="center" vertical="center" wrapText="1"/>
    </xf>
    <xf numFmtId="0" fontId="59" fillId="0" borderId="11" xfId="0" applyFont="1" applyBorder="1" applyAlignment="1">
      <alignment horizontal="center" vertical="center"/>
    </xf>
    <xf numFmtId="0" fontId="62" fillId="0" borderId="24" xfId="0" applyFont="1" applyBorder="1" applyAlignment="1">
      <alignment horizontal="left" vertical="center" wrapText="1"/>
    </xf>
    <xf numFmtId="0" fontId="59" fillId="0" borderId="24" xfId="0" applyFont="1" applyBorder="1" applyAlignment="1">
      <alignment horizontal="center" vertical="center"/>
    </xf>
    <xf numFmtId="0" fontId="6" fillId="3" borderId="11" xfId="0" applyFont="1" applyFill="1" applyBorder="1" applyAlignment="1">
      <alignment horizontal="center" vertical="center"/>
    </xf>
    <xf numFmtId="0" fontId="6" fillId="3" borderId="13" xfId="0" applyFont="1" applyFill="1" applyBorder="1" applyAlignment="1">
      <alignment horizontal="center" vertical="center"/>
    </xf>
    <xf numFmtId="0" fontId="6" fillId="3" borderId="14" xfId="0" applyFont="1" applyFill="1" applyBorder="1" applyAlignment="1">
      <alignment horizontal="center" vertical="center"/>
    </xf>
    <xf numFmtId="176" fontId="6" fillId="3" borderId="11" xfId="0" applyNumberFormat="1" applyFont="1" applyFill="1" applyBorder="1" applyAlignment="1">
      <alignment horizontal="center" vertical="center"/>
    </xf>
    <xf numFmtId="176" fontId="6" fillId="3" borderId="13" xfId="0" applyNumberFormat="1" applyFont="1" applyFill="1" applyBorder="1" applyAlignment="1">
      <alignment horizontal="center" vertical="center"/>
    </xf>
    <xf numFmtId="176" fontId="6" fillId="3" borderId="14" xfId="0" applyNumberFormat="1" applyFont="1" applyFill="1" applyBorder="1" applyAlignment="1">
      <alignment horizontal="center" vertical="center"/>
    </xf>
    <xf numFmtId="176" fontId="6" fillId="3" borderId="1" xfId="0" applyNumberFormat="1" applyFont="1" applyFill="1" applyBorder="1" applyAlignment="1">
      <alignment horizontal="center" vertical="center"/>
    </xf>
    <xf numFmtId="176" fontId="6" fillId="3" borderId="2" xfId="0" applyNumberFormat="1" applyFont="1" applyFill="1" applyBorder="1" applyAlignment="1">
      <alignment horizontal="center" vertical="center"/>
    </xf>
    <xf numFmtId="176" fontId="6" fillId="3" borderId="3" xfId="0" applyNumberFormat="1" applyFont="1" applyFill="1" applyBorder="1" applyAlignment="1">
      <alignment horizontal="center" vertical="center"/>
    </xf>
    <xf numFmtId="0" fontId="6" fillId="3" borderId="1"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2" borderId="0" xfId="0" applyFont="1" applyFill="1" applyAlignment="1">
      <alignment horizontal="left" vertical="top"/>
    </xf>
    <xf numFmtId="0" fontId="6" fillId="0" borderId="7" xfId="0" applyFont="1" applyBorder="1" applyAlignment="1">
      <alignment horizontal="right" vertical="center"/>
    </xf>
    <xf numFmtId="0" fontId="6" fillId="6" borderId="7" xfId="0" applyFont="1" applyFill="1" applyBorder="1" applyAlignment="1">
      <alignment horizontal="left" vertical="center"/>
    </xf>
    <xf numFmtId="0" fontId="6" fillId="8" borderId="0" xfId="0" applyFont="1" applyFill="1" applyAlignment="1">
      <alignment horizontal="left" vertical="top"/>
    </xf>
    <xf numFmtId="0" fontId="6" fillId="8" borderId="0" xfId="0" applyFont="1" applyFill="1" applyAlignment="1">
      <alignment horizontal="left" vertical="center"/>
    </xf>
    <xf numFmtId="0" fontId="61" fillId="0" borderId="0" xfId="0" applyFont="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0" fillId="0" borderId="182" xfId="0" applyBorder="1" applyAlignment="1">
      <alignment horizontal="left" vertical="center" wrapText="1"/>
    </xf>
    <xf numFmtId="0" fontId="0" fillId="0" borderId="183" xfId="0" applyBorder="1" applyAlignment="1">
      <alignment horizontal="left" vertical="center" wrapText="1"/>
    </xf>
    <xf numFmtId="0" fontId="0" fillId="0" borderId="184" xfId="0" applyBorder="1" applyAlignment="1">
      <alignment horizontal="left" vertical="center" wrapText="1"/>
    </xf>
    <xf numFmtId="0" fontId="0" fillId="0" borderId="155" xfId="0" applyBorder="1" applyAlignment="1">
      <alignment horizontal="left" vertical="top" wrapText="1"/>
    </xf>
    <xf numFmtId="0" fontId="0" fillId="0" borderId="105" xfId="0" applyBorder="1" applyAlignment="1">
      <alignment horizontal="left" vertical="top" wrapText="1"/>
    </xf>
    <xf numFmtId="0" fontId="0" fillId="0" borderId="156" xfId="0" applyBorder="1" applyAlignment="1">
      <alignment horizontal="left" vertical="top" wrapText="1"/>
    </xf>
    <xf numFmtId="0" fontId="0" fillId="0" borderId="155" xfId="0" applyBorder="1" applyAlignment="1">
      <alignment horizontal="left" vertical="center"/>
    </xf>
    <xf numFmtId="0" fontId="0" fillId="0" borderId="105" xfId="0" applyBorder="1" applyAlignment="1">
      <alignment horizontal="left" vertical="center"/>
    </xf>
    <xf numFmtId="0" fontId="0" fillId="0" borderId="156" xfId="0" applyBorder="1" applyAlignment="1">
      <alignment horizontal="left" vertical="center"/>
    </xf>
    <xf numFmtId="0" fontId="0" fillId="0" borderId="9" xfId="0" applyBorder="1" applyAlignment="1">
      <alignment horizontal="center" vertical="center"/>
    </xf>
    <xf numFmtId="0" fontId="0" fillId="0" borderId="12" xfId="0" applyBorder="1" applyAlignment="1">
      <alignment horizontal="center" vertical="center"/>
    </xf>
    <xf numFmtId="0" fontId="0" fillId="0" borderId="10" xfId="0" applyBorder="1" applyAlignment="1">
      <alignment horizontal="center" vertical="center"/>
    </xf>
    <xf numFmtId="0" fontId="0" fillId="0" borderId="9" xfId="0" applyBorder="1" applyAlignment="1">
      <alignment horizontal="left" vertical="center"/>
    </xf>
    <xf numFmtId="0" fontId="0" fillId="0" borderId="12" xfId="0" applyBorder="1" applyAlignment="1">
      <alignment horizontal="left" vertical="center"/>
    </xf>
    <xf numFmtId="0" fontId="0" fillId="0" borderId="10" xfId="0" applyBorder="1" applyAlignment="1">
      <alignment horizontal="left" vertical="center"/>
    </xf>
    <xf numFmtId="0" fontId="10" fillId="0" borderId="157" xfId="0" applyFont="1" applyBorder="1" applyAlignment="1">
      <alignment horizontal="left" vertical="center"/>
    </xf>
    <xf numFmtId="0" fontId="10" fillId="0" borderId="158" xfId="0" applyFont="1" applyBorder="1" applyAlignment="1">
      <alignment horizontal="left" vertical="center"/>
    </xf>
    <xf numFmtId="0" fontId="10" fillId="0" borderId="159" xfId="0" applyFont="1" applyBorder="1" applyAlignment="1">
      <alignment horizontal="left" vertical="center"/>
    </xf>
    <xf numFmtId="0" fontId="10" fillId="0" borderId="155" xfId="0" applyFont="1" applyBorder="1" applyAlignment="1">
      <alignment horizontal="left" vertical="center"/>
    </xf>
    <xf numFmtId="0" fontId="10" fillId="0" borderId="105" xfId="0" applyFont="1" applyBorder="1" applyAlignment="1">
      <alignment horizontal="left" vertical="center"/>
    </xf>
    <xf numFmtId="0" fontId="10" fillId="0" borderId="156" xfId="0" applyFont="1" applyBorder="1" applyAlignment="1">
      <alignment horizontal="left" vertical="center"/>
    </xf>
    <xf numFmtId="0" fontId="0" fillId="26" borderId="0" xfId="0" applyFill="1">
      <alignment vertical="center"/>
    </xf>
    <xf numFmtId="0" fontId="0" fillId="2" borderId="152" xfId="0" applyFill="1" applyBorder="1" applyAlignment="1">
      <alignment horizontal="center" vertical="center"/>
    </xf>
    <xf numFmtId="0" fontId="0" fillId="2" borderId="153" xfId="0" applyFill="1" applyBorder="1" applyAlignment="1">
      <alignment horizontal="center" vertical="center"/>
    </xf>
    <xf numFmtId="0" fontId="0" fillId="2" borderId="154" xfId="0" applyFill="1" applyBorder="1" applyAlignment="1">
      <alignment horizontal="center" vertical="center"/>
    </xf>
    <xf numFmtId="0" fontId="0" fillId="2" borderId="200" xfId="0" applyFill="1" applyBorder="1" applyAlignment="1">
      <alignment horizontal="left" vertical="center"/>
    </xf>
    <xf numFmtId="0" fontId="0" fillId="2" borderId="201" xfId="0" applyFill="1" applyBorder="1" applyAlignment="1">
      <alignment horizontal="left" vertical="center"/>
    </xf>
    <xf numFmtId="0" fontId="0" fillId="0" borderId="189" xfId="0" applyBorder="1" applyAlignment="1">
      <alignment horizontal="left" vertical="center" wrapText="1"/>
    </xf>
    <xf numFmtId="0" fontId="0" fillId="0" borderId="186" xfId="0" applyBorder="1" applyAlignment="1">
      <alignment horizontal="left" vertical="center" wrapText="1"/>
    </xf>
    <xf numFmtId="0" fontId="0" fillId="10" borderId="0" xfId="0" applyFill="1" applyAlignment="1">
      <alignment horizontal="left" vertical="center" wrapText="1"/>
    </xf>
    <xf numFmtId="0" fontId="0" fillId="0" borderId="14" xfId="0" applyBorder="1" applyAlignment="1">
      <alignment horizontal="left" vertical="center"/>
    </xf>
    <xf numFmtId="0" fontId="0" fillId="0" borderId="24" xfId="0" applyBorder="1" applyAlignment="1">
      <alignment horizontal="left" vertical="center"/>
    </xf>
    <xf numFmtId="0" fontId="42" fillId="0" borderId="0" xfId="0" applyFont="1" applyAlignment="1">
      <alignment horizontal="left" vertical="top" wrapText="1"/>
    </xf>
    <xf numFmtId="0" fontId="47" fillId="21" borderId="0" xfId="0" applyFont="1" applyFill="1" applyAlignment="1">
      <alignment horizontal="left" vertical="top"/>
    </xf>
    <xf numFmtId="0" fontId="77" fillId="22" borderId="0" xfId="0" applyFont="1" applyFill="1" applyAlignment="1">
      <alignment horizontal="left" vertical="top"/>
    </xf>
    <xf numFmtId="0" fontId="0" fillId="0" borderId="0" xfId="0" applyAlignment="1">
      <alignment horizontal="center" vertical="center"/>
    </xf>
    <xf numFmtId="0" fontId="4" fillId="0" borderId="24" xfId="0" applyFont="1" applyBorder="1" applyAlignment="1">
      <alignment horizontal="left" vertical="center" wrapText="1"/>
    </xf>
    <xf numFmtId="0" fontId="20" fillId="2" borderId="11" xfId="0" applyFont="1" applyFill="1" applyBorder="1" applyAlignment="1">
      <alignment horizontal="center" vertical="center" wrapText="1"/>
    </xf>
    <xf numFmtId="0" fontId="21" fillId="2" borderId="13" xfId="0" applyFont="1" applyFill="1" applyBorder="1" applyAlignment="1">
      <alignment horizontal="center" vertical="center" wrapText="1"/>
    </xf>
    <xf numFmtId="0" fontId="21" fillId="2" borderId="14" xfId="0" applyFont="1" applyFill="1" applyBorder="1" applyAlignment="1">
      <alignment horizontal="center" vertical="center" wrapText="1"/>
    </xf>
    <xf numFmtId="176" fontId="0" fillId="8" borderId="0" xfId="0" applyNumberFormat="1" applyFill="1" applyAlignment="1">
      <alignment horizontal="left" vertical="center"/>
    </xf>
    <xf numFmtId="0" fontId="5" fillId="8" borderId="0" xfId="0" applyFont="1" applyFill="1" applyAlignment="1">
      <alignment horizontal="left" vertical="center"/>
    </xf>
    <xf numFmtId="0" fontId="4" fillId="0" borderId="9" xfId="0" applyFont="1" applyBorder="1" applyAlignment="1">
      <alignment horizontal="left" vertical="center" wrapText="1"/>
    </xf>
    <xf numFmtId="0" fontId="4" fillId="0" borderId="12" xfId="0" applyFont="1" applyBorder="1" applyAlignment="1">
      <alignment horizontal="left" vertical="center" wrapText="1"/>
    </xf>
    <xf numFmtId="0" fontId="4" fillId="0" borderId="10" xfId="0" applyFont="1" applyBorder="1" applyAlignment="1">
      <alignment horizontal="left" vertical="center" wrapText="1"/>
    </xf>
    <xf numFmtId="0" fontId="4" fillId="0" borderId="9" xfId="0" applyFont="1" applyBorder="1" applyAlignment="1">
      <alignment vertical="center" wrapText="1"/>
    </xf>
    <xf numFmtId="0" fontId="4" fillId="0" borderId="12" xfId="0" applyFont="1" applyBorder="1" applyAlignment="1">
      <alignment vertical="center" wrapText="1"/>
    </xf>
    <xf numFmtId="0" fontId="4" fillId="0" borderId="10" xfId="0" applyFont="1" applyBorder="1" applyAlignment="1">
      <alignment vertical="center" wrapText="1"/>
    </xf>
    <xf numFmtId="0" fontId="0" fillId="0" borderId="11"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20" fillId="0" borderId="9" xfId="0" applyFont="1" applyBorder="1" applyAlignment="1">
      <alignment horizontal="left" vertical="center" wrapText="1"/>
    </xf>
    <xf numFmtId="0" fontId="20" fillId="0" borderId="12" xfId="0" applyFont="1" applyBorder="1" applyAlignment="1">
      <alignment horizontal="left" vertical="center" wrapText="1"/>
    </xf>
    <xf numFmtId="0" fontId="20" fillId="0" borderId="10" xfId="0" applyFont="1" applyBorder="1" applyAlignment="1">
      <alignment horizontal="left" vertical="center" wrapText="1"/>
    </xf>
    <xf numFmtId="0" fontId="20" fillId="0" borderId="24" xfId="0" applyFont="1" applyBorder="1" applyAlignment="1">
      <alignment horizontal="left" vertical="center" wrapText="1"/>
    </xf>
    <xf numFmtId="0" fontId="96" fillId="5" borderId="106" xfId="0" applyFont="1" applyFill="1" applyBorder="1" applyAlignment="1">
      <alignment horizontal="left" vertical="center" wrapText="1"/>
    </xf>
    <xf numFmtId="0" fontId="96" fillId="5" borderId="107" xfId="0" applyFont="1" applyFill="1" applyBorder="1" applyAlignment="1">
      <alignment horizontal="left" vertical="center" wrapText="1"/>
    </xf>
    <xf numFmtId="0" fontId="96" fillId="5" borderId="108" xfId="0" applyFont="1" applyFill="1" applyBorder="1" applyAlignment="1">
      <alignment horizontal="left" vertical="center" wrapText="1"/>
    </xf>
    <xf numFmtId="0" fontId="96" fillId="5" borderId="112" xfId="0" applyFont="1" applyFill="1" applyBorder="1" applyAlignment="1">
      <alignment horizontal="left" vertical="center" wrapText="1"/>
    </xf>
    <xf numFmtId="0" fontId="96" fillId="5" borderId="24" xfId="0" applyFont="1" applyFill="1" applyBorder="1" applyAlignment="1">
      <alignment horizontal="left" vertical="center" wrapText="1"/>
    </xf>
    <xf numFmtId="0" fontId="96" fillId="5" borderId="113" xfId="0" applyFont="1" applyFill="1" applyBorder="1" applyAlignment="1">
      <alignment horizontal="left" vertical="center" wrapText="1"/>
    </xf>
    <xf numFmtId="0" fontId="96" fillId="28" borderId="187" xfId="0" applyFont="1" applyFill="1" applyBorder="1" applyAlignment="1">
      <alignment horizontal="center" vertical="center" wrapText="1"/>
    </xf>
    <xf numFmtId="0" fontId="96" fillId="28" borderId="133" xfId="0" applyFont="1" applyFill="1" applyBorder="1" applyAlignment="1">
      <alignment horizontal="center" vertical="center" wrapText="1"/>
    </xf>
    <xf numFmtId="0" fontId="96" fillId="28" borderId="117" xfId="0" applyFont="1" applyFill="1" applyBorder="1" applyAlignment="1">
      <alignment horizontal="center" vertical="center" wrapText="1"/>
    </xf>
    <xf numFmtId="186" fontId="96" fillId="0" borderId="130" xfId="0" applyNumberFormat="1" applyFont="1" applyBorder="1" applyAlignment="1">
      <alignment horizontal="center" vertical="center" wrapText="1"/>
    </xf>
    <xf numFmtId="186" fontId="96" fillId="0" borderId="13" xfId="0" applyNumberFormat="1" applyFont="1" applyBorder="1" applyAlignment="1">
      <alignment horizontal="center" vertical="center" wrapText="1"/>
    </xf>
    <xf numFmtId="186" fontId="96" fillId="0" borderId="118" xfId="0" applyNumberFormat="1" applyFont="1" applyBorder="1" applyAlignment="1">
      <alignment horizontal="center" vertical="center" wrapText="1"/>
    </xf>
    <xf numFmtId="0" fontId="94" fillId="5" borderId="106" xfId="0" applyFont="1" applyFill="1" applyBorder="1" applyAlignment="1">
      <alignment horizontal="center" vertical="center" shrinkToFit="1"/>
    </xf>
    <xf numFmtId="0" fontId="95" fillId="5" borderId="107" xfId="0" applyFont="1" applyFill="1" applyBorder="1" applyAlignment="1">
      <alignment horizontal="center" vertical="center" shrinkToFit="1"/>
    </xf>
    <xf numFmtId="0" fontId="95" fillId="5" borderId="108" xfId="0" applyFont="1" applyFill="1" applyBorder="1" applyAlignment="1">
      <alignment horizontal="center" vertical="center" shrinkToFit="1"/>
    </xf>
    <xf numFmtId="0" fontId="95" fillId="5" borderId="109" xfId="0" applyFont="1" applyFill="1" applyBorder="1" applyAlignment="1">
      <alignment horizontal="center" vertical="center" wrapText="1"/>
    </xf>
    <xf numFmtId="0" fontId="95" fillId="5" borderId="110" xfId="0" applyFont="1" applyFill="1" applyBorder="1" applyAlignment="1">
      <alignment horizontal="center" vertical="center" wrapText="1"/>
    </xf>
    <xf numFmtId="0" fontId="95" fillId="5" borderId="111" xfId="0" applyFont="1" applyFill="1" applyBorder="1" applyAlignment="1">
      <alignment horizontal="center" vertical="center" wrapText="1"/>
    </xf>
    <xf numFmtId="0" fontId="95" fillId="5" borderId="119" xfId="0" applyFont="1" applyFill="1" applyBorder="1" applyAlignment="1">
      <alignment horizontal="center" vertical="center" wrapText="1"/>
    </xf>
    <xf numFmtId="0" fontId="95" fillId="5" borderId="116" xfId="0" applyFont="1" applyFill="1" applyBorder="1" applyAlignment="1">
      <alignment horizontal="center" vertical="center" shrinkToFit="1"/>
    </xf>
    <xf numFmtId="184" fontId="97" fillId="5" borderId="205" xfId="0" applyNumberFormat="1" applyFont="1" applyFill="1" applyBorder="1" applyAlignment="1">
      <alignment horizontal="left" vertical="center" wrapText="1"/>
    </xf>
    <xf numFmtId="184" fontId="97" fillId="5" borderId="122" xfId="0" applyNumberFormat="1" applyFont="1" applyFill="1" applyBorder="1" applyAlignment="1">
      <alignment horizontal="left" vertical="center" wrapText="1"/>
    </xf>
    <xf numFmtId="184" fontId="97" fillId="5" borderId="11" xfId="0" applyNumberFormat="1" applyFont="1" applyFill="1" applyBorder="1" applyAlignment="1">
      <alignment horizontal="left" vertical="center" wrapText="1"/>
    </xf>
    <xf numFmtId="184" fontId="97" fillId="5" borderId="118" xfId="0" applyNumberFormat="1" applyFont="1" applyFill="1" applyBorder="1" applyAlignment="1">
      <alignment horizontal="left" vertical="center" wrapText="1"/>
    </xf>
    <xf numFmtId="0" fontId="96" fillId="5" borderId="116" xfId="0" applyFont="1" applyFill="1" applyBorder="1" applyAlignment="1">
      <alignment vertical="center" wrapText="1"/>
    </xf>
    <xf numFmtId="0" fontId="96" fillId="5" borderId="117" xfId="0" applyFont="1" applyFill="1" applyBorder="1" applyAlignment="1">
      <alignment vertical="center" wrapText="1"/>
    </xf>
    <xf numFmtId="0" fontId="96" fillId="5" borderId="11" xfId="0" applyFont="1" applyFill="1" applyBorder="1" applyAlignment="1">
      <alignment vertical="center" wrapText="1"/>
    </xf>
    <xf numFmtId="0" fontId="96" fillId="5" borderId="118" xfId="0" applyFont="1" applyFill="1" applyBorder="1" applyAlignment="1">
      <alignment vertical="center" wrapText="1"/>
    </xf>
    <xf numFmtId="0" fontId="93" fillId="23" borderId="11" xfId="0" applyFont="1" applyFill="1" applyBorder="1" applyAlignment="1">
      <alignment vertical="center" wrapText="1"/>
    </xf>
    <xf numFmtId="0" fontId="93" fillId="23" borderId="14" xfId="0" applyFont="1" applyFill="1" applyBorder="1" applyAlignment="1">
      <alignment vertical="center" wrapText="1"/>
    </xf>
    <xf numFmtId="0" fontId="96" fillId="0" borderId="11" xfId="0" applyFont="1" applyBorder="1" applyAlignment="1">
      <alignment vertical="center" wrapText="1"/>
    </xf>
    <xf numFmtId="0" fontId="96" fillId="0" borderId="118" xfId="0" applyFont="1" applyBorder="1" applyAlignment="1">
      <alignment vertical="center" wrapText="1"/>
    </xf>
    <xf numFmtId="0" fontId="93" fillId="0" borderId="24" xfId="0" applyFont="1" applyBorder="1" applyAlignment="1">
      <alignment horizontal="left" vertical="center" wrapText="1"/>
    </xf>
    <xf numFmtId="0" fontId="15" fillId="0" borderId="11" xfId="0" applyFont="1" applyBorder="1" applyAlignment="1">
      <alignment horizontal="center" vertical="center" shrinkToFit="1"/>
    </xf>
    <xf numFmtId="0" fontId="16" fillId="0" borderId="13" xfId="0" applyFont="1" applyBorder="1" applyAlignment="1">
      <alignment horizontal="center" vertical="center" shrinkToFit="1"/>
    </xf>
    <xf numFmtId="0" fontId="16" fillId="0" borderId="14" xfId="0" applyFont="1" applyBorder="1" applyAlignment="1">
      <alignment horizontal="center" vertical="center" shrinkToFit="1"/>
    </xf>
    <xf numFmtId="0" fontId="15" fillId="0" borderId="11"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184" fontId="93" fillId="23" borderId="1" xfId="0" applyNumberFormat="1" applyFont="1" applyFill="1" applyBorder="1" applyAlignment="1">
      <alignment horizontal="left" vertical="center" wrapText="1"/>
    </xf>
    <xf numFmtId="184" fontId="93" fillId="23" borderId="3" xfId="0" applyNumberFormat="1" applyFont="1" applyFill="1" applyBorder="1" applyAlignment="1">
      <alignment horizontal="left" vertical="center" wrapText="1"/>
    </xf>
    <xf numFmtId="184" fontId="93" fillId="23" borderId="24" xfId="0" applyNumberFormat="1" applyFont="1" applyFill="1" applyBorder="1" applyAlignment="1">
      <alignment horizontal="left" vertical="center" wrapText="1"/>
    </xf>
    <xf numFmtId="0" fontId="93" fillId="23" borderId="6" xfId="0" applyFont="1" applyFill="1" applyBorder="1" applyAlignment="1">
      <alignment vertical="center" wrapText="1"/>
    </xf>
    <xf numFmtId="0" fontId="93" fillId="23" borderId="8" xfId="0" applyFont="1" applyFill="1" applyBorder="1" applyAlignment="1">
      <alignment vertical="center" wrapText="1"/>
    </xf>
    <xf numFmtId="184" fontId="93" fillId="23" borderId="6" xfId="0" applyNumberFormat="1" applyFont="1" applyFill="1" applyBorder="1" applyAlignment="1">
      <alignment horizontal="left" vertical="center" wrapText="1"/>
    </xf>
    <xf numFmtId="184" fontId="93" fillId="23" borderId="8" xfId="0" applyNumberFormat="1" applyFont="1" applyFill="1" applyBorder="1" applyAlignment="1">
      <alignment horizontal="left" vertical="center" wrapText="1"/>
    </xf>
    <xf numFmtId="0" fontId="96" fillId="0" borderId="0" xfId="0" applyFont="1" applyAlignment="1">
      <alignment horizontal="left" vertical="center" wrapText="1"/>
    </xf>
    <xf numFmtId="0" fontId="96" fillId="0" borderId="123" xfId="0" applyFont="1" applyBorder="1" applyAlignment="1">
      <alignment horizontal="left" vertical="center" wrapText="1"/>
    </xf>
    <xf numFmtId="0" fontId="93" fillId="23" borderId="9" xfId="0" applyFont="1" applyFill="1" applyBorder="1" applyAlignment="1">
      <alignment vertical="center" wrapText="1"/>
    </xf>
    <xf numFmtId="0" fontId="93" fillId="23" borderId="12" xfId="0" applyFont="1" applyFill="1" applyBorder="1" applyAlignment="1">
      <alignment vertical="center" wrapText="1"/>
    </xf>
    <xf numFmtId="0" fontId="93" fillId="23" borderId="1" xfId="0" applyFont="1" applyFill="1" applyBorder="1" applyAlignment="1">
      <alignment vertical="center" wrapText="1"/>
    </xf>
    <xf numFmtId="0" fontId="93" fillId="23" borderId="3" xfId="0" applyFont="1" applyFill="1" applyBorder="1" applyAlignment="1">
      <alignment vertical="center" wrapText="1"/>
    </xf>
    <xf numFmtId="0" fontId="95" fillId="5" borderId="131" xfId="0" applyFont="1" applyFill="1" applyBorder="1" applyAlignment="1">
      <alignment horizontal="center" vertical="center" wrapText="1"/>
    </xf>
    <xf numFmtId="0" fontId="95" fillId="5" borderId="132" xfId="0" applyFont="1" applyFill="1" applyBorder="1" applyAlignment="1">
      <alignment horizontal="center" vertical="center" wrapText="1"/>
    </xf>
    <xf numFmtId="0" fontId="95" fillId="5" borderId="120" xfId="0" applyFont="1" applyFill="1" applyBorder="1" applyAlignment="1">
      <alignment horizontal="center" vertical="center" wrapText="1"/>
    </xf>
    <xf numFmtId="184" fontId="97" fillId="5" borderId="4" xfId="0" applyNumberFormat="1" applyFont="1" applyFill="1" applyBorder="1" applyAlignment="1">
      <alignment horizontal="left" vertical="center" wrapText="1"/>
    </xf>
    <xf numFmtId="184" fontId="97" fillId="5" borderId="123" xfId="0" applyNumberFormat="1" applyFont="1" applyFill="1" applyBorder="1" applyAlignment="1">
      <alignment horizontal="left" vertical="center" wrapText="1"/>
    </xf>
    <xf numFmtId="0" fontId="96" fillId="5" borderId="134" xfId="0" applyFont="1" applyFill="1" applyBorder="1" applyAlignment="1">
      <alignment horizontal="left" vertical="center" wrapText="1"/>
    </xf>
    <xf numFmtId="0" fontId="96" fillId="5" borderId="104" xfId="0" applyFont="1" applyFill="1" applyBorder="1" applyAlignment="1">
      <alignment horizontal="left" vertical="center" wrapText="1"/>
    </xf>
    <xf numFmtId="0" fontId="96" fillId="5" borderId="122" xfId="0" applyFont="1" applyFill="1" applyBorder="1" applyAlignment="1">
      <alignment horizontal="left" vertical="center" wrapText="1"/>
    </xf>
    <xf numFmtId="0" fontId="96" fillId="5" borderId="128" xfId="0" applyFont="1" applyFill="1" applyBorder="1" applyAlignment="1">
      <alignment horizontal="left" vertical="center" wrapText="1"/>
    </xf>
    <xf numFmtId="0" fontId="96" fillId="5" borderId="0" xfId="0" applyFont="1" applyFill="1" applyAlignment="1">
      <alignment horizontal="left" vertical="center" wrapText="1"/>
    </xf>
    <xf numFmtId="0" fontId="96" fillId="5" borderId="123" xfId="0" applyFont="1" applyFill="1" applyBorder="1" applyAlignment="1">
      <alignment horizontal="left" vertical="center" wrapText="1"/>
    </xf>
    <xf numFmtId="0" fontId="96" fillId="5" borderId="129" xfId="0" applyFont="1" applyFill="1" applyBorder="1" applyAlignment="1">
      <alignment horizontal="left" vertical="center" wrapText="1"/>
    </xf>
    <xf numFmtId="0" fontId="96" fillId="5" borderId="7" xfId="0" applyFont="1" applyFill="1" applyBorder="1" applyAlignment="1">
      <alignment horizontal="left" vertical="center" wrapText="1"/>
    </xf>
    <xf numFmtId="0" fontId="96" fillId="5" borderId="126" xfId="0" applyFont="1" applyFill="1" applyBorder="1" applyAlignment="1">
      <alignment horizontal="left" vertical="center" wrapText="1"/>
    </xf>
    <xf numFmtId="0" fontId="96" fillId="5" borderId="116" xfId="0" applyFont="1" applyFill="1" applyBorder="1" applyAlignment="1">
      <alignment horizontal="left" vertical="center" wrapText="1"/>
    </xf>
    <xf numFmtId="0" fontId="96" fillId="5" borderId="11" xfId="0" applyFont="1" applyFill="1" applyBorder="1" applyAlignment="1">
      <alignment horizontal="left" vertical="center" wrapText="1"/>
    </xf>
    <xf numFmtId="0" fontId="95" fillId="5" borderId="131" xfId="0" applyFont="1" applyFill="1" applyBorder="1" applyAlignment="1">
      <alignment horizontal="center" vertical="center" shrinkToFit="1"/>
    </xf>
    <xf numFmtId="0" fontId="95" fillId="5" borderId="132" xfId="0" applyFont="1" applyFill="1" applyBorder="1" applyAlignment="1">
      <alignment horizontal="center" vertical="center" shrinkToFit="1"/>
    </xf>
    <xf numFmtId="0" fontId="95" fillId="5" borderId="120" xfId="0" applyFont="1" applyFill="1" applyBorder="1" applyAlignment="1">
      <alignment horizontal="center" vertical="center" shrinkToFit="1"/>
    </xf>
    <xf numFmtId="0" fontId="93" fillId="0" borderId="24" xfId="0" applyFont="1" applyBorder="1" applyAlignment="1">
      <alignment horizontal="center" vertical="center" wrapText="1"/>
    </xf>
    <xf numFmtId="0" fontId="93" fillId="0" borderId="1" xfId="0" applyFont="1" applyBorder="1" applyAlignment="1">
      <alignment horizontal="left" vertical="center" wrapText="1"/>
    </xf>
    <xf numFmtId="0" fontId="93" fillId="0" borderId="3" xfId="0" applyFont="1" applyBorder="1" applyAlignment="1">
      <alignment horizontal="left" vertical="center" wrapText="1"/>
    </xf>
    <xf numFmtId="0" fontId="93" fillId="0" borderId="4" xfId="0" applyFont="1" applyBorder="1" applyAlignment="1">
      <alignment horizontal="left" vertical="center" wrapText="1"/>
    </xf>
    <xf numFmtId="0" fontId="93" fillId="0" borderId="5" xfId="0" applyFont="1" applyBorder="1" applyAlignment="1">
      <alignment horizontal="left" vertical="center" wrapText="1"/>
    </xf>
    <xf numFmtId="0" fontId="93" fillId="0" borderId="6" xfId="0" applyFont="1" applyBorder="1" applyAlignment="1">
      <alignment horizontal="left" vertical="center" wrapText="1"/>
    </xf>
    <xf numFmtId="0" fontId="93" fillId="0" borderId="8" xfId="0" applyFont="1" applyBorder="1" applyAlignment="1">
      <alignment horizontal="left" vertical="center" wrapText="1"/>
    </xf>
    <xf numFmtId="0" fontId="16" fillId="0" borderId="24" xfId="0" applyFont="1" applyBorder="1" applyAlignment="1">
      <alignment horizontal="center" vertical="center" wrapText="1"/>
    </xf>
    <xf numFmtId="0" fontId="96" fillId="5" borderId="131" xfId="0" applyFont="1" applyFill="1" applyBorder="1" applyAlignment="1">
      <alignment horizontal="center" vertical="center" wrapText="1"/>
    </xf>
    <xf numFmtId="0" fontId="96" fillId="5" borderId="132" xfId="0" applyFont="1" applyFill="1" applyBorder="1" applyAlignment="1">
      <alignment horizontal="center" vertical="center" wrapText="1"/>
    </xf>
    <xf numFmtId="0" fontId="96" fillId="5" borderId="120" xfId="0" applyFont="1" applyFill="1" applyBorder="1" applyAlignment="1">
      <alignment horizontal="center" vertical="center" wrapText="1"/>
    </xf>
    <xf numFmtId="0" fontId="96" fillId="0" borderId="2" xfId="0" applyFont="1" applyBorder="1" applyAlignment="1">
      <alignment horizontal="left" vertical="center" wrapText="1"/>
    </xf>
    <xf numFmtId="0" fontId="96" fillId="0" borderId="125" xfId="0" applyFont="1" applyBorder="1" applyAlignment="1">
      <alignment horizontal="left" vertical="center" wrapText="1"/>
    </xf>
    <xf numFmtId="0" fontId="93" fillId="23" borderId="24" xfId="0" applyFont="1" applyFill="1" applyBorder="1" applyAlignment="1">
      <alignment horizontal="left" vertical="center" wrapText="1"/>
    </xf>
    <xf numFmtId="0" fontId="96" fillId="5" borderId="202" xfId="0" applyFont="1" applyFill="1" applyBorder="1" applyAlignment="1">
      <alignment horizontal="left" vertical="center" wrapText="1"/>
    </xf>
    <xf numFmtId="0" fontId="96" fillId="5" borderId="203" xfId="0" applyFont="1" applyFill="1" applyBorder="1" applyAlignment="1">
      <alignment horizontal="left" vertical="center" wrapText="1"/>
    </xf>
    <xf numFmtId="0" fontId="95" fillId="5" borderId="106" xfId="0" applyFont="1" applyFill="1" applyBorder="1" applyAlignment="1">
      <alignment horizontal="center" vertical="center" shrinkToFit="1"/>
    </xf>
    <xf numFmtId="0" fontId="96" fillId="0" borderId="107" xfId="0" applyFont="1" applyBorder="1" applyAlignment="1">
      <alignment horizontal="left" vertical="center" wrapText="1"/>
    </xf>
    <xf numFmtId="0" fontId="96" fillId="0" borderId="108" xfId="0" applyFont="1" applyBorder="1" applyAlignment="1">
      <alignment horizontal="left" vertical="center" wrapText="1"/>
    </xf>
    <xf numFmtId="0" fontId="97" fillId="5" borderId="205" xfId="0" applyFont="1" applyFill="1" applyBorder="1" applyAlignment="1">
      <alignment horizontal="left" vertical="center" wrapText="1"/>
    </xf>
    <xf numFmtId="0" fontId="97" fillId="5" borderId="122" xfId="0" applyFont="1" applyFill="1" applyBorder="1" applyAlignment="1">
      <alignment horizontal="left" vertical="center" wrapText="1"/>
    </xf>
    <xf numFmtId="0" fontId="97" fillId="5" borderId="4" xfId="0" applyFont="1" applyFill="1" applyBorder="1" applyAlignment="1">
      <alignment horizontal="left" vertical="center" wrapText="1"/>
    </xf>
    <xf numFmtId="0" fontId="97" fillId="5" borderId="123" xfId="0" applyFont="1" applyFill="1" applyBorder="1" applyAlignment="1">
      <alignment horizontal="left" vertical="center" wrapText="1"/>
    </xf>
    <xf numFmtId="0" fontId="96" fillId="5" borderId="11" xfId="0" applyFont="1" applyFill="1" applyBorder="1" applyAlignment="1">
      <alignment horizontal="left" vertical="center" shrinkToFit="1"/>
    </xf>
    <xf numFmtId="0" fontId="96" fillId="5" borderId="118" xfId="0" applyFont="1" applyFill="1" applyBorder="1" applyAlignment="1">
      <alignment horizontal="left" vertical="center" shrinkToFit="1"/>
    </xf>
    <xf numFmtId="0" fontId="15" fillId="5" borderId="109" xfId="0" applyFont="1" applyFill="1" applyBorder="1" applyAlignment="1">
      <alignment horizontal="center" vertical="center" wrapText="1"/>
    </xf>
    <xf numFmtId="0" fontId="15" fillId="5" borderId="110" xfId="0" applyFont="1" applyFill="1" applyBorder="1" applyAlignment="1">
      <alignment horizontal="center" vertical="center" wrapText="1"/>
    </xf>
    <xf numFmtId="0" fontId="15" fillId="5" borderId="111" xfId="0" applyFont="1" applyFill="1" applyBorder="1" applyAlignment="1">
      <alignment horizontal="center" vertical="center" wrapText="1"/>
    </xf>
    <xf numFmtId="0" fontId="58" fillId="5" borderId="202" xfId="0" applyFont="1" applyFill="1" applyBorder="1" applyAlignment="1">
      <alignment vertical="center" wrapText="1"/>
    </xf>
    <xf numFmtId="0" fontId="0" fillId="0" borderId="203" xfId="0" applyBorder="1" applyAlignment="1">
      <alignment vertical="center" wrapText="1"/>
    </xf>
    <xf numFmtId="0" fontId="0" fillId="0" borderId="204" xfId="0" applyBorder="1" applyAlignment="1">
      <alignment vertical="center" wrapText="1"/>
    </xf>
    <xf numFmtId="0" fontId="58" fillId="5" borderId="104" xfId="0" applyFont="1" applyFill="1" applyBorder="1" applyAlignment="1">
      <alignment vertical="center" wrapText="1"/>
    </xf>
    <xf numFmtId="0" fontId="0" fillId="0" borderId="122" xfId="0" applyBorder="1" applyAlignment="1">
      <alignment vertical="center" wrapText="1"/>
    </xf>
    <xf numFmtId="0" fontId="0" fillId="0" borderId="0" xfId="0" applyAlignment="1">
      <alignment vertical="center" wrapText="1"/>
    </xf>
    <xf numFmtId="0" fontId="0" fillId="0" borderId="123" xfId="0" applyBorder="1" applyAlignment="1">
      <alignment vertical="center" wrapText="1"/>
    </xf>
    <xf numFmtId="0" fontId="0" fillId="0" borderId="7" xfId="0" applyBorder="1" applyAlignment="1">
      <alignment vertical="center" wrapText="1"/>
    </xf>
    <xf numFmtId="0" fontId="0" fillId="0" borderId="126" xfId="0" applyBorder="1" applyAlignment="1">
      <alignment vertical="center" wrapText="1"/>
    </xf>
    <xf numFmtId="0" fontId="58" fillId="5" borderId="110" xfId="0" applyFont="1" applyFill="1" applyBorder="1" applyAlignment="1">
      <alignment horizontal="left" vertical="center" wrapText="1"/>
    </xf>
    <xf numFmtId="0" fontId="58" fillId="5" borderId="111" xfId="0" applyFont="1" applyFill="1" applyBorder="1" applyAlignment="1">
      <alignment horizontal="left" vertical="center" wrapText="1"/>
    </xf>
    <xf numFmtId="0" fontId="58" fillId="0" borderId="116" xfId="0" applyFont="1" applyBorder="1" applyAlignment="1">
      <alignment horizontal="left" vertical="center" wrapText="1"/>
    </xf>
    <xf numFmtId="0" fontId="0" fillId="0" borderId="117" xfId="0" applyBorder="1" applyAlignment="1">
      <alignment horizontal="left" vertical="center" wrapText="1"/>
    </xf>
    <xf numFmtId="0" fontId="96" fillId="5" borderId="119" xfId="0" applyFont="1" applyFill="1" applyBorder="1" applyAlignment="1">
      <alignment horizontal="center" vertical="center" wrapText="1"/>
    </xf>
    <xf numFmtId="0" fontId="96" fillId="5" borderId="110" xfId="0" applyFont="1" applyFill="1" applyBorder="1" applyAlignment="1">
      <alignment horizontal="left" vertical="center" wrapText="1"/>
    </xf>
    <xf numFmtId="0" fontId="96" fillId="5" borderId="111" xfId="0" applyFont="1" applyFill="1" applyBorder="1" applyAlignment="1">
      <alignment horizontal="left" vertical="center" wrapText="1"/>
    </xf>
    <xf numFmtId="186" fontId="96" fillId="0" borderId="116" xfId="0" applyNumberFormat="1" applyFont="1" applyBorder="1" applyAlignment="1">
      <alignment horizontal="center" vertical="center" wrapText="1"/>
    </xf>
    <xf numFmtId="186" fontId="96" fillId="0" borderId="117" xfId="0" applyNumberFormat="1" applyFont="1" applyBorder="1" applyAlignment="1">
      <alignment horizontal="center" vertical="center" wrapText="1"/>
    </xf>
    <xf numFmtId="0" fontId="15" fillId="5" borderId="106" xfId="0" applyFont="1" applyFill="1" applyBorder="1" applyAlignment="1">
      <alignment horizontal="center" vertical="center" shrinkToFit="1"/>
    </xf>
    <xf numFmtId="0" fontId="15" fillId="5" borderId="107" xfId="0" applyFont="1" applyFill="1" applyBorder="1" applyAlignment="1">
      <alignment horizontal="center" vertical="center" shrinkToFit="1"/>
    </xf>
    <xf numFmtId="0" fontId="15" fillId="5" borderId="108" xfId="0" applyFont="1" applyFill="1" applyBorder="1" applyAlignment="1">
      <alignment horizontal="center" vertical="center" shrinkToFit="1"/>
    </xf>
    <xf numFmtId="0" fontId="96" fillId="5" borderId="202" xfId="0" applyFont="1" applyFill="1" applyBorder="1" applyAlignment="1">
      <alignment vertical="center" wrapText="1"/>
    </xf>
    <xf numFmtId="0" fontId="96" fillId="5" borderId="204" xfId="0" applyFont="1" applyFill="1" applyBorder="1" applyAlignment="1">
      <alignment vertical="center" wrapText="1"/>
    </xf>
    <xf numFmtId="0" fontId="96" fillId="5" borderId="205" xfId="0" applyFont="1" applyFill="1" applyBorder="1" applyAlignment="1">
      <alignment vertical="center" wrapText="1"/>
    </xf>
    <xf numFmtId="0" fontId="96" fillId="5" borderId="122" xfId="0" applyFont="1" applyFill="1" applyBorder="1" applyAlignment="1">
      <alignment vertical="center" wrapText="1"/>
    </xf>
    <xf numFmtId="0" fontId="96" fillId="5" borderId="6" xfId="0" applyFont="1" applyFill="1" applyBorder="1" applyAlignment="1">
      <alignment vertical="center" wrapText="1"/>
    </xf>
    <xf numFmtId="0" fontId="96" fillId="5" borderId="126" xfId="0" applyFont="1" applyFill="1" applyBorder="1" applyAlignment="1">
      <alignment vertical="center" wrapText="1"/>
    </xf>
    <xf numFmtId="184" fontId="97" fillId="5" borderId="133" xfId="0" applyNumberFormat="1" applyFont="1" applyFill="1" applyBorder="1" applyAlignment="1">
      <alignment horizontal="left" vertical="center" wrapText="1"/>
    </xf>
    <xf numFmtId="184" fontId="97" fillId="5" borderId="117" xfId="0" applyNumberFormat="1" applyFont="1" applyFill="1" applyBorder="1" applyAlignment="1">
      <alignment horizontal="left" vertical="center" wrapText="1"/>
    </xf>
    <xf numFmtId="184" fontId="97" fillId="5" borderId="13" xfId="0" applyNumberFormat="1" applyFont="1" applyFill="1" applyBorder="1" applyAlignment="1">
      <alignment horizontal="left" vertical="center" wrapText="1"/>
    </xf>
    <xf numFmtId="193" fontId="96" fillId="0" borderId="205" xfId="0" applyNumberFormat="1" applyFont="1" applyBorder="1" applyAlignment="1">
      <alignment horizontal="left" vertical="center" wrapText="1"/>
    </xf>
    <xf numFmtId="193" fontId="96" fillId="0" borderId="122" xfId="0" applyNumberFormat="1" applyFont="1" applyBorder="1" applyAlignment="1">
      <alignment horizontal="left" vertical="center" wrapText="1"/>
    </xf>
    <xf numFmtId="193" fontId="96" fillId="0" borderId="11" xfId="0" applyNumberFormat="1" applyFont="1" applyBorder="1" applyAlignment="1">
      <alignment horizontal="left" vertical="center" wrapText="1"/>
    </xf>
    <xf numFmtId="193" fontId="96" fillId="0" borderId="118" xfId="0" applyNumberFormat="1" applyFont="1" applyBorder="1" applyAlignment="1">
      <alignment horizontal="left" vertical="center" wrapText="1"/>
    </xf>
    <xf numFmtId="193" fontId="96" fillId="0" borderId="6" xfId="0" applyNumberFormat="1" applyFont="1" applyBorder="1" applyAlignment="1">
      <alignment horizontal="left" vertical="center" wrapText="1"/>
    </xf>
    <xf numFmtId="193" fontId="96" fillId="0" borderId="126" xfId="0" applyNumberFormat="1" applyFont="1" applyBorder="1" applyAlignment="1">
      <alignment horizontal="left" vertical="center" wrapText="1"/>
    </xf>
    <xf numFmtId="193" fontId="96" fillId="0" borderId="24" xfId="0" applyNumberFormat="1" applyFont="1" applyBorder="1" applyAlignment="1">
      <alignment horizontal="left" vertical="center" wrapText="1"/>
    </xf>
    <xf numFmtId="193" fontId="96" fillId="0" borderId="113" xfId="0" applyNumberFormat="1" applyFont="1" applyBorder="1" applyAlignment="1">
      <alignment horizontal="left" vertical="center" wrapText="1"/>
    </xf>
    <xf numFmtId="0" fontId="96" fillId="5" borderId="119" xfId="0" applyFont="1" applyFill="1" applyBorder="1" applyAlignment="1">
      <alignment horizontal="left" vertical="center" wrapText="1"/>
    </xf>
    <xf numFmtId="0" fontId="96" fillId="5" borderId="120" xfId="0" applyFont="1" applyFill="1" applyBorder="1" applyAlignment="1">
      <alignment horizontal="left" vertical="center" wrapText="1"/>
    </xf>
    <xf numFmtId="0" fontId="96" fillId="0" borderId="205" xfId="0" applyFont="1" applyBorder="1" applyAlignment="1">
      <alignment vertical="center" wrapText="1"/>
    </xf>
    <xf numFmtId="0" fontId="96" fillId="0" borderId="122" xfId="0" applyFont="1" applyBorder="1" applyAlignment="1">
      <alignment vertical="center" wrapText="1"/>
    </xf>
    <xf numFmtId="0" fontId="96" fillId="0" borderId="4" xfId="0" applyFont="1" applyBorder="1" applyAlignment="1">
      <alignment vertical="center" wrapText="1"/>
    </xf>
    <xf numFmtId="0" fontId="96" fillId="0" borderId="123" xfId="0" applyFont="1" applyBorder="1" applyAlignment="1">
      <alignment vertical="center" wrapText="1"/>
    </xf>
    <xf numFmtId="0" fontId="96" fillId="0" borderId="6" xfId="0" applyFont="1" applyBorder="1" applyAlignment="1">
      <alignment vertical="center" wrapText="1"/>
    </xf>
    <xf numFmtId="0" fontId="96" fillId="0" borderId="126" xfId="0" applyFont="1" applyBorder="1" applyAlignment="1">
      <alignment vertical="center" wrapText="1"/>
    </xf>
    <xf numFmtId="180" fontId="96" fillId="0" borderId="11" xfId="0" applyNumberFormat="1" applyFont="1" applyBorder="1" applyAlignment="1">
      <alignment horizontal="left" vertical="center" wrapText="1"/>
    </xf>
    <xf numFmtId="180" fontId="96" fillId="0" borderId="118" xfId="0" applyNumberFormat="1" applyFont="1" applyBorder="1" applyAlignment="1">
      <alignment horizontal="left" vertical="center" wrapText="1"/>
    </xf>
    <xf numFmtId="182" fontId="96" fillId="0" borderId="11" xfId="0" applyNumberFormat="1" applyFont="1" applyBorder="1" applyAlignment="1">
      <alignment horizontal="left" vertical="center" wrapText="1"/>
    </xf>
    <xf numFmtId="182" fontId="96" fillId="0" borderId="118" xfId="0" applyNumberFormat="1" applyFont="1" applyBorder="1" applyAlignment="1">
      <alignment horizontal="left" vertical="center" wrapText="1"/>
    </xf>
    <xf numFmtId="0" fontId="96" fillId="0" borderId="134" xfId="0" applyFont="1" applyBorder="1" applyAlignment="1">
      <alignment vertical="center" wrapText="1"/>
    </xf>
    <xf numFmtId="0" fontId="96" fillId="0" borderId="128" xfId="0" applyFont="1" applyBorder="1" applyAlignment="1">
      <alignment vertical="center" wrapText="1"/>
    </xf>
    <xf numFmtId="0" fontId="96" fillId="0" borderId="129" xfId="0" applyFont="1" applyBorder="1" applyAlignment="1">
      <alignment vertical="center" wrapText="1"/>
    </xf>
    <xf numFmtId="184" fontId="0" fillId="23" borderId="24" xfId="0" applyNumberFormat="1" applyFill="1" applyBorder="1" applyAlignment="1">
      <alignment horizontal="left" vertical="center" wrapText="1"/>
    </xf>
    <xf numFmtId="0" fontId="93" fillId="0" borderId="2" xfId="0" applyFont="1" applyBorder="1" applyAlignment="1">
      <alignment horizontal="left" vertical="center" wrapText="1"/>
    </xf>
    <xf numFmtId="0" fontId="93" fillId="0" borderId="0" xfId="0" applyFont="1" applyAlignment="1">
      <alignment horizontal="left" vertical="center" wrapText="1"/>
    </xf>
    <xf numFmtId="0" fontId="93" fillId="0" borderId="7" xfId="0" applyFont="1" applyBorder="1" applyAlignment="1">
      <alignment horizontal="left" vertical="center" wrapText="1"/>
    </xf>
    <xf numFmtId="0" fontId="93" fillId="23" borderId="1" xfId="0" applyFont="1" applyFill="1" applyBorder="1" applyAlignment="1">
      <alignment horizontal="left" vertical="center" wrapText="1"/>
    </xf>
    <xf numFmtId="0" fontId="93" fillId="23" borderId="3" xfId="0" applyFont="1" applyFill="1" applyBorder="1" applyAlignment="1">
      <alignment horizontal="left" vertical="center" wrapText="1"/>
    </xf>
    <xf numFmtId="0" fontId="93" fillId="23" borderId="4" xfId="0" applyFont="1" applyFill="1" applyBorder="1" applyAlignment="1">
      <alignment horizontal="left" vertical="center" wrapText="1"/>
    </xf>
    <xf numFmtId="0" fontId="93" fillId="23" borderId="5" xfId="0" applyFont="1" applyFill="1" applyBorder="1" applyAlignment="1">
      <alignment horizontal="left" vertical="center" wrapText="1"/>
    </xf>
    <xf numFmtId="0" fontId="93" fillId="23" borderId="6" xfId="0" applyFont="1" applyFill="1" applyBorder="1" applyAlignment="1">
      <alignment horizontal="left" vertical="center" wrapText="1"/>
    </xf>
    <xf numFmtId="0" fontId="93" fillId="23" borderId="8" xfId="0" applyFont="1" applyFill="1" applyBorder="1" applyAlignment="1">
      <alignment horizontal="left" vertical="center" wrapText="1"/>
    </xf>
    <xf numFmtId="0" fontId="93" fillId="0" borderId="14" xfId="0" applyFont="1" applyBorder="1" applyAlignment="1">
      <alignment horizontal="center" vertical="center" wrapText="1"/>
    </xf>
    <xf numFmtId="0" fontId="96" fillId="0" borderId="24" xfId="0" applyFont="1" applyBorder="1" applyAlignment="1">
      <alignment horizontal="left" vertical="center" wrapText="1"/>
    </xf>
    <xf numFmtId="0" fontId="96" fillId="0" borderId="113" xfId="0" applyFont="1" applyBorder="1" applyAlignment="1">
      <alignment horizontal="left" vertical="center" wrapText="1"/>
    </xf>
    <xf numFmtId="0" fontId="93" fillId="0" borderId="9" xfId="0" applyFont="1" applyBorder="1" applyAlignment="1">
      <alignment horizontal="left" vertical="center" wrapText="1"/>
    </xf>
    <xf numFmtId="0" fontId="93" fillId="0" borderId="12" xfId="0" applyFont="1" applyBorder="1" applyAlignment="1">
      <alignment horizontal="left" vertical="center" wrapText="1"/>
    </xf>
    <xf numFmtId="0" fontId="93" fillId="23" borderId="11" xfId="0" applyFont="1" applyFill="1" applyBorder="1" applyAlignment="1">
      <alignment horizontal="left" vertical="center" wrapText="1"/>
    </xf>
    <xf numFmtId="0" fontId="93" fillId="23" borderId="14" xfId="0" applyFont="1" applyFill="1" applyBorder="1" applyAlignment="1">
      <alignment horizontal="left" vertical="center" wrapText="1"/>
    </xf>
    <xf numFmtId="0" fontId="16" fillId="0" borderId="24" xfId="0" applyFont="1" applyBorder="1" applyAlignment="1">
      <alignment horizontal="center" vertical="center" shrinkToFit="1"/>
    </xf>
    <xf numFmtId="182" fontId="96" fillId="0" borderId="130" xfId="0" applyNumberFormat="1" applyFont="1" applyBorder="1" applyAlignment="1">
      <alignment horizontal="center" vertical="center" wrapText="1"/>
    </xf>
    <xf numFmtId="182" fontId="96" fillId="0" borderId="13" xfId="0" applyNumberFormat="1" applyFont="1" applyBorder="1" applyAlignment="1">
      <alignment horizontal="center" vertical="center" wrapText="1"/>
    </xf>
    <xf numFmtId="182" fontId="96" fillId="0" borderId="118" xfId="0" applyNumberFormat="1" applyFont="1" applyBorder="1" applyAlignment="1">
      <alignment horizontal="center" vertical="center" wrapText="1"/>
    </xf>
    <xf numFmtId="0" fontId="95" fillId="5" borderId="114" xfId="0" applyFont="1" applyFill="1" applyBorder="1" applyAlignment="1">
      <alignment horizontal="center" vertical="center" shrinkToFit="1"/>
    </xf>
    <xf numFmtId="0" fontId="96" fillId="5" borderId="114" xfId="0" applyFont="1" applyFill="1" applyBorder="1" applyAlignment="1">
      <alignment horizontal="left" vertical="center" wrapText="1"/>
    </xf>
    <xf numFmtId="0" fontId="96" fillId="5" borderId="14" xfId="0" applyFont="1" applyFill="1" applyBorder="1" applyAlignment="1">
      <alignment horizontal="left" vertical="center" wrapText="1"/>
    </xf>
    <xf numFmtId="0" fontId="96" fillId="0" borderId="112" xfId="0" applyFont="1" applyBorder="1" applyAlignment="1">
      <alignment horizontal="left" vertical="center" wrapText="1"/>
    </xf>
    <xf numFmtId="186" fontId="96" fillId="0" borderId="24" xfId="0" applyNumberFormat="1" applyFont="1" applyBorder="1" applyAlignment="1">
      <alignment horizontal="left" vertical="center" wrapText="1"/>
    </xf>
    <xf numFmtId="186" fontId="96" fillId="0" borderId="113" xfId="0" applyNumberFormat="1" applyFont="1" applyBorder="1" applyAlignment="1">
      <alignment horizontal="left" vertical="center" wrapText="1"/>
    </xf>
    <xf numFmtId="0" fontId="6" fillId="8" borderId="0" xfId="0" applyFont="1" applyFill="1" applyAlignment="1">
      <alignment horizontal="left" vertical="center" shrinkToFit="1"/>
    </xf>
    <xf numFmtId="176" fontId="6" fillId="8" borderId="0" xfId="0" applyNumberFormat="1" applyFont="1" applyFill="1" applyAlignment="1">
      <alignment horizontal="left" vertical="center" wrapText="1"/>
    </xf>
    <xf numFmtId="0" fontId="1" fillId="0" borderId="0" xfId="0" applyFont="1" applyAlignment="1">
      <alignment horizontal="center" vertical="center"/>
    </xf>
    <xf numFmtId="0" fontId="6" fillId="0" borderId="0" xfId="0" applyFont="1" applyAlignment="1">
      <alignment horizontal="right" vertical="center"/>
    </xf>
    <xf numFmtId="0" fontId="6" fillId="6" borderId="0" xfId="0" applyFont="1" applyFill="1" applyAlignment="1">
      <alignment horizontal="left" vertical="center" indent="2"/>
    </xf>
    <xf numFmtId="176" fontId="0" fillId="6" borderId="0" xfId="0" applyNumberFormat="1" applyFill="1" applyAlignment="1">
      <alignment horizontal="right" vertical="center"/>
    </xf>
    <xf numFmtId="0" fontId="6" fillId="6" borderId="0" xfId="0" applyFont="1" applyFill="1" applyAlignment="1">
      <alignment horizontal="left" vertical="top"/>
    </xf>
    <xf numFmtId="0" fontId="6" fillId="0" borderId="0" xfId="0" applyFont="1" applyAlignment="1">
      <alignment horizontal="left" vertical="center"/>
    </xf>
    <xf numFmtId="0" fontId="6" fillId="6" borderId="0" xfId="0" applyFont="1" applyFill="1" applyAlignment="1">
      <alignment horizontal="left" vertical="center"/>
    </xf>
    <xf numFmtId="0" fontId="6" fillId="0" borderId="0" xfId="0" applyFont="1" applyAlignment="1">
      <alignment horizontal="justify" vertical="center"/>
    </xf>
    <xf numFmtId="0" fontId="6" fillId="2" borderId="2"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3" borderId="6" xfId="0" applyFont="1" applyFill="1" applyBorder="1" applyAlignment="1">
      <alignment horizontal="center" vertical="center"/>
    </xf>
    <xf numFmtId="0" fontId="6" fillId="3" borderId="7" xfId="0" applyFont="1" applyFill="1" applyBorder="1" applyAlignment="1">
      <alignment horizontal="center" vertical="center"/>
    </xf>
    <xf numFmtId="0" fontId="62" fillId="0" borderId="24" xfId="0" applyFont="1" applyBorder="1" applyAlignment="1">
      <alignment horizontal="left" vertical="center"/>
    </xf>
    <xf numFmtId="0" fontId="6" fillId="0" borderId="0" xfId="0" applyFont="1" applyAlignment="1">
      <alignment horizontal="center" vertical="center" wrapText="1"/>
    </xf>
    <xf numFmtId="0" fontId="6" fillId="3" borderId="1" xfId="0" applyFont="1" applyFill="1" applyBorder="1" applyAlignment="1">
      <alignment horizontal="left" vertical="top" wrapText="1"/>
    </xf>
    <xf numFmtId="0" fontId="6" fillId="3" borderId="2" xfId="0" applyFont="1" applyFill="1" applyBorder="1" applyAlignment="1">
      <alignment horizontal="left" vertical="top" wrapText="1"/>
    </xf>
    <xf numFmtId="0" fontId="6" fillId="3" borderId="3" xfId="0" applyFont="1" applyFill="1" applyBorder="1" applyAlignment="1">
      <alignment horizontal="left" vertical="top" wrapText="1"/>
    </xf>
    <xf numFmtId="0" fontId="6" fillId="3" borderId="4" xfId="0" applyFont="1" applyFill="1" applyBorder="1" applyAlignment="1">
      <alignment horizontal="left" vertical="top" wrapText="1"/>
    </xf>
    <xf numFmtId="0" fontId="6" fillId="3" borderId="0" xfId="0" applyFont="1" applyFill="1" applyAlignment="1">
      <alignment horizontal="left" vertical="top" wrapText="1"/>
    </xf>
    <xf numFmtId="0" fontId="6" fillId="3" borderId="5" xfId="0" applyFont="1" applyFill="1" applyBorder="1" applyAlignment="1">
      <alignment horizontal="left" vertical="top" wrapText="1"/>
    </xf>
    <xf numFmtId="0" fontId="6" fillId="3" borderId="28" xfId="0" applyFont="1" applyFill="1" applyBorder="1" applyAlignment="1">
      <alignment horizontal="left" vertical="top" wrapText="1"/>
    </xf>
    <xf numFmtId="0" fontId="6" fillId="3" borderId="29" xfId="0" applyFont="1" applyFill="1" applyBorder="1" applyAlignment="1">
      <alignment horizontal="left" vertical="top" wrapText="1"/>
    </xf>
    <xf numFmtId="0" fontId="6" fillId="3" borderId="30" xfId="0" applyFont="1" applyFill="1" applyBorder="1" applyAlignment="1">
      <alignment horizontal="left" vertical="top" wrapText="1"/>
    </xf>
    <xf numFmtId="0" fontId="6" fillId="3" borderId="64" xfId="0" applyFont="1" applyFill="1" applyBorder="1" applyAlignment="1">
      <alignment horizontal="left" vertical="top" wrapText="1"/>
    </xf>
    <xf numFmtId="0" fontId="6" fillId="3" borderId="76" xfId="0" applyFont="1" applyFill="1" applyBorder="1" applyAlignment="1">
      <alignment horizontal="left" vertical="top" wrapText="1"/>
    </xf>
    <xf numFmtId="0" fontId="6" fillId="3" borderId="65" xfId="0" applyFont="1" applyFill="1" applyBorder="1" applyAlignment="1">
      <alignment horizontal="left" vertical="top" wrapText="1"/>
    </xf>
    <xf numFmtId="0" fontId="6" fillId="3" borderId="6" xfId="0" applyFont="1" applyFill="1" applyBorder="1" applyAlignment="1">
      <alignment horizontal="left" vertical="top" wrapText="1"/>
    </xf>
    <xf numFmtId="0" fontId="6" fillId="3" borderId="7" xfId="0" applyFont="1" applyFill="1" applyBorder="1" applyAlignment="1">
      <alignment horizontal="left" vertical="top" wrapText="1"/>
    </xf>
    <xf numFmtId="0" fontId="6" fillId="3" borderId="8" xfId="0" applyFont="1" applyFill="1" applyBorder="1" applyAlignment="1">
      <alignment horizontal="left" vertical="top" wrapText="1"/>
    </xf>
    <xf numFmtId="0" fontId="86" fillId="0" borderId="0" xfId="0" applyFont="1" applyAlignment="1">
      <alignment horizontal="left" vertical="top" wrapText="1" shrinkToFit="1"/>
    </xf>
    <xf numFmtId="0" fontId="86" fillId="0" borderId="5" xfId="0" applyFont="1" applyBorder="1" applyAlignment="1">
      <alignment horizontal="left" vertical="top" wrapText="1" shrinkToFit="1"/>
    </xf>
    <xf numFmtId="0" fontId="6" fillId="0" borderId="1" xfId="0" applyFont="1" applyBorder="1" applyAlignment="1">
      <alignment horizontal="left" vertical="center"/>
    </xf>
    <xf numFmtId="0" fontId="6" fillId="0" borderId="53" xfId="0" applyFont="1" applyBorder="1" applyAlignment="1">
      <alignment horizontal="left" vertical="center"/>
    </xf>
    <xf numFmtId="0" fontId="6" fillId="0" borderId="6" xfId="0" applyFont="1" applyBorder="1" applyAlignment="1">
      <alignment horizontal="left" vertical="center"/>
    </xf>
    <xf numFmtId="0" fontId="6" fillId="0" borderId="54" xfId="0" applyFont="1" applyBorder="1" applyAlignment="1">
      <alignment horizontal="left" vertical="center"/>
    </xf>
    <xf numFmtId="0" fontId="6" fillId="2" borderId="55" xfId="0" applyFont="1" applyFill="1" applyBorder="1" applyAlignment="1">
      <alignment horizontal="left" vertical="top" wrapText="1"/>
    </xf>
    <xf numFmtId="0" fontId="6" fillId="2" borderId="56"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1"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4" xfId="0" applyFont="1" applyFill="1" applyBorder="1" applyAlignment="1">
      <alignment horizontal="center" vertical="center"/>
    </xf>
    <xf numFmtId="0" fontId="6" fillId="2" borderId="6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8" xfId="0" applyFont="1" applyFill="1" applyBorder="1" applyAlignment="1">
      <alignment horizontal="center" vertical="center"/>
    </xf>
    <xf numFmtId="0" fontId="37" fillId="0" borderId="0" xfId="0" applyFont="1" applyAlignment="1">
      <alignment vertical="center" shrinkToFit="1"/>
    </xf>
    <xf numFmtId="0" fontId="6" fillId="8" borderId="13" xfId="0" applyFont="1" applyFill="1" applyBorder="1" applyAlignment="1">
      <alignment horizontal="left" vertical="center"/>
    </xf>
    <xf numFmtId="0" fontId="6" fillId="8" borderId="14" xfId="0" applyFont="1" applyFill="1" applyBorder="1" applyAlignment="1">
      <alignment horizontal="left" vertical="center"/>
    </xf>
    <xf numFmtId="0" fontId="6" fillId="0" borderId="11" xfId="0" applyFont="1" applyBorder="1" applyAlignment="1">
      <alignment horizontal="left"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6" fillId="0" borderId="11" xfId="0" applyFont="1" applyBorder="1" applyAlignment="1">
      <alignment horizontal="center" vertical="center" shrinkToFit="1"/>
    </xf>
    <xf numFmtId="0" fontId="6" fillId="0" borderId="14" xfId="0" applyFont="1" applyBorder="1" applyAlignment="1">
      <alignment horizontal="center" vertical="center" shrinkToFi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6" fillId="3" borderId="4" xfId="0" applyFont="1" applyFill="1" applyBorder="1" applyAlignment="1">
      <alignment horizontal="center" vertical="center"/>
    </xf>
    <xf numFmtId="0" fontId="6" fillId="3" borderId="0" xfId="0" applyFont="1" applyFill="1" applyAlignment="1">
      <alignment horizontal="center" vertical="center"/>
    </xf>
    <xf numFmtId="0" fontId="6" fillId="2" borderId="13" xfId="0" applyFont="1" applyFill="1" applyBorder="1" applyAlignment="1">
      <alignment horizontal="left" vertical="center"/>
    </xf>
    <xf numFmtId="0" fontId="6" fillId="2" borderId="14" xfId="0" applyFont="1" applyFill="1" applyBorder="1" applyAlignment="1">
      <alignment horizontal="left" vertical="center"/>
    </xf>
    <xf numFmtId="0" fontId="6" fillId="0" borderId="11" xfId="0" applyFont="1" applyBorder="1" applyAlignment="1">
      <alignment horizontal="center" vertical="center"/>
    </xf>
    <xf numFmtId="0" fontId="6" fillId="0" borderId="14" xfId="0" applyFont="1" applyBorder="1" applyAlignment="1">
      <alignment horizontal="center" vertical="center"/>
    </xf>
    <xf numFmtId="0" fontId="37" fillId="0" borderId="0" xfId="0" applyFont="1" applyAlignment="1">
      <alignment horizontal="left" vertical="center"/>
    </xf>
    <xf numFmtId="0" fontId="6" fillId="0" borderId="24" xfId="0" applyFont="1" applyBorder="1" applyAlignment="1">
      <alignment horizontal="left" vertical="center" wrapText="1"/>
    </xf>
    <xf numFmtId="0" fontId="6" fillId="0" borderId="24" xfId="0" applyFont="1" applyBorder="1" applyAlignment="1">
      <alignment horizontal="center" vertical="center"/>
    </xf>
    <xf numFmtId="0" fontId="6" fillId="0" borderId="4" xfId="0" applyFont="1" applyBorder="1" applyAlignment="1">
      <alignment horizontal="left" vertical="center"/>
    </xf>
    <xf numFmtId="0" fontId="6" fillId="0" borderId="185" xfId="0" applyFont="1" applyBorder="1" applyAlignment="1">
      <alignment horizontal="left" vertical="center"/>
    </xf>
    <xf numFmtId="0" fontId="6" fillId="2" borderId="188" xfId="0" applyFont="1" applyFill="1" applyBorder="1" applyAlignment="1">
      <alignment horizontal="left" vertical="top" wrapText="1"/>
    </xf>
    <xf numFmtId="0" fontId="6" fillId="2" borderId="0" xfId="0" applyFont="1" applyFill="1" applyAlignment="1">
      <alignment horizontal="left" vertical="top" wrapText="1"/>
    </xf>
    <xf numFmtId="0" fontId="6" fillId="2" borderId="5" xfId="0" applyFont="1" applyFill="1" applyBorder="1" applyAlignment="1">
      <alignment horizontal="left" vertical="top" wrapText="1"/>
    </xf>
    <xf numFmtId="0" fontId="6" fillId="2" borderId="64" xfId="0" applyFont="1" applyFill="1" applyBorder="1" applyAlignment="1">
      <alignment horizontal="left" vertical="center" wrapText="1"/>
    </xf>
    <xf numFmtId="0" fontId="6" fillId="2" borderId="76" xfId="0" applyFont="1" applyFill="1" applyBorder="1" applyAlignment="1">
      <alignment horizontal="left" vertical="center" wrapText="1"/>
    </xf>
    <xf numFmtId="0" fontId="6" fillId="2" borderId="65"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0" xfId="0" applyFont="1" applyFill="1" applyAlignment="1">
      <alignment horizontal="left" vertical="center"/>
    </xf>
    <xf numFmtId="0" fontId="6" fillId="2" borderId="5" xfId="0" applyFont="1" applyFill="1" applyBorder="1" applyAlignment="1">
      <alignment horizontal="left" vertical="center"/>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5" xfId="0" applyFont="1" applyFill="1" applyBorder="1" applyAlignment="1">
      <alignment horizontal="left" vertical="center" wrapText="1"/>
    </xf>
    <xf numFmtId="0" fontId="6" fillId="0" borderId="66" xfId="0" applyFont="1" applyBorder="1" applyAlignment="1">
      <alignment horizontal="left" vertical="center"/>
    </xf>
    <xf numFmtId="0" fontId="6" fillId="0" borderId="67" xfId="0" applyFont="1" applyBorder="1" applyAlignment="1">
      <alignment horizontal="left" vertical="center"/>
    </xf>
    <xf numFmtId="0" fontId="6" fillId="0" borderId="68" xfId="0" applyFont="1" applyBorder="1" applyAlignment="1">
      <alignment horizontal="left" vertical="center"/>
    </xf>
    <xf numFmtId="0" fontId="6" fillId="3" borderId="66" xfId="0" applyFont="1" applyFill="1" applyBorder="1" applyAlignment="1">
      <alignment horizontal="center" vertical="center"/>
    </xf>
    <xf numFmtId="0" fontId="6" fillId="3" borderId="73" xfId="0" applyFont="1" applyFill="1" applyBorder="1" applyAlignment="1">
      <alignment horizontal="center" vertical="center"/>
    </xf>
    <xf numFmtId="0" fontId="6" fillId="2" borderId="7" xfId="0" applyFont="1" applyFill="1" applyBorder="1" applyAlignment="1">
      <alignment horizontal="left" vertical="center"/>
    </xf>
    <xf numFmtId="0" fontId="6" fillId="2" borderId="8" xfId="0" applyFont="1" applyFill="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69" xfId="0" applyFont="1" applyBorder="1" applyAlignment="1">
      <alignment horizontal="left" vertical="center"/>
    </xf>
    <xf numFmtId="0" fontId="6" fillId="0" borderId="70" xfId="0" applyFont="1" applyBorder="1" applyAlignment="1">
      <alignment horizontal="left" vertical="center"/>
    </xf>
    <xf numFmtId="0" fontId="6" fillId="0" borderId="71" xfId="0" applyFont="1" applyBorder="1" applyAlignment="1">
      <alignment horizontal="left" vertical="center"/>
    </xf>
    <xf numFmtId="0" fontId="6" fillId="3" borderId="69" xfId="0" applyFont="1" applyFill="1" applyBorder="1" applyAlignment="1">
      <alignment horizontal="center" vertical="center"/>
    </xf>
    <xf numFmtId="0" fontId="6" fillId="3" borderId="74" xfId="0" applyFont="1" applyFill="1" applyBorder="1" applyAlignment="1">
      <alignment horizontal="center" vertical="center"/>
    </xf>
    <xf numFmtId="0" fontId="6" fillId="3" borderId="15" xfId="0" applyFont="1" applyFill="1" applyBorder="1" applyAlignment="1">
      <alignment horizontal="center" vertical="center"/>
    </xf>
    <xf numFmtId="0" fontId="6" fillId="3" borderId="72" xfId="0" applyFont="1" applyFill="1" applyBorder="1" applyAlignment="1">
      <alignment horizontal="center" vertical="center"/>
    </xf>
    <xf numFmtId="0" fontId="6" fillId="0" borderId="7" xfId="0" applyFont="1" applyBorder="1" applyAlignment="1">
      <alignment horizontal="left" vertical="center" shrinkToFit="1"/>
    </xf>
    <xf numFmtId="0" fontId="6" fillId="0" borderId="1"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0" xfId="0" applyFont="1" applyAlignment="1">
      <alignment horizontal="center" vertical="center" shrinkToFit="1"/>
    </xf>
    <xf numFmtId="0" fontId="6" fillId="0" borderId="5"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24" xfId="0" applyFont="1" applyBorder="1" applyAlignment="1">
      <alignment horizontal="left" vertical="center"/>
    </xf>
    <xf numFmtId="0" fontId="6" fillId="9" borderId="1" xfId="0" applyFont="1" applyFill="1" applyBorder="1" applyAlignment="1">
      <alignment horizontal="center" vertical="center"/>
    </xf>
    <xf numFmtId="0" fontId="6" fillId="9" borderId="2" xfId="0" applyFont="1" applyFill="1" applyBorder="1" applyAlignment="1">
      <alignment horizontal="center" vertical="center"/>
    </xf>
    <xf numFmtId="0" fontId="6" fillId="9" borderId="6" xfId="0" applyFont="1" applyFill="1" applyBorder="1" applyAlignment="1">
      <alignment horizontal="center" vertical="center"/>
    </xf>
    <xf numFmtId="0" fontId="6" fillId="9" borderId="7" xfId="0" applyFont="1" applyFill="1" applyBorder="1" applyAlignment="1">
      <alignment horizontal="center" vertical="center"/>
    </xf>
    <xf numFmtId="0" fontId="6" fillId="0" borderId="53" xfId="0" applyFont="1" applyBorder="1" applyAlignment="1">
      <alignment horizontal="center" vertical="center"/>
    </xf>
    <xf numFmtId="0" fontId="6" fillId="0" borderId="54" xfId="0" applyFont="1" applyBorder="1" applyAlignment="1">
      <alignment horizontal="center" vertical="center"/>
    </xf>
    <xf numFmtId="195" fontId="6" fillId="9" borderId="2" xfId="0" applyNumberFormat="1" applyFont="1" applyFill="1" applyBorder="1" applyAlignment="1">
      <alignment horizontal="right" vertical="center"/>
    </xf>
    <xf numFmtId="195" fontId="6" fillId="9" borderId="7" xfId="0" applyNumberFormat="1" applyFont="1" applyFill="1" applyBorder="1" applyAlignment="1">
      <alignment horizontal="righ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2" xfId="0" applyFont="1" applyBorder="1" applyAlignment="1">
      <alignment horizontal="left" vertical="top" wrapText="1"/>
    </xf>
    <xf numFmtId="0" fontId="6" fillId="6" borderId="7" xfId="0" applyFont="1" applyFill="1" applyBorder="1" applyAlignment="1">
      <alignment horizontal="right" vertical="center"/>
    </xf>
    <xf numFmtId="0" fontId="6" fillId="0" borderId="9" xfId="0" applyFont="1" applyBorder="1" applyAlignment="1">
      <alignment horizontal="left" vertical="center"/>
    </xf>
    <xf numFmtId="0" fontId="6" fillId="2" borderId="36" xfId="0" applyFont="1" applyFill="1" applyBorder="1" applyAlignment="1">
      <alignment horizontal="left" vertical="center" shrinkToFit="1"/>
    </xf>
    <xf numFmtId="0" fontId="6" fillId="2" borderId="37" xfId="0" applyFont="1" applyFill="1" applyBorder="1" applyAlignment="1">
      <alignment horizontal="left" vertical="center" shrinkToFit="1"/>
    </xf>
    <xf numFmtId="0" fontId="6" fillId="2" borderId="38" xfId="0" applyFont="1" applyFill="1" applyBorder="1" applyAlignment="1">
      <alignment horizontal="left" vertical="center" shrinkToFit="1"/>
    </xf>
    <xf numFmtId="0" fontId="6" fillId="0" borderId="32" xfId="0" applyFont="1" applyBorder="1" applyAlignment="1">
      <alignment horizontal="left" vertical="center"/>
    </xf>
    <xf numFmtId="0" fontId="6" fillId="2" borderId="33" xfId="0" applyFont="1" applyFill="1" applyBorder="1" applyAlignment="1">
      <alignment horizontal="left" vertical="center" shrinkToFit="1"/>
    </xf>
    <xf numFmtId="0" fontId="6" fillId="2" borderId="34" xfId="0" applyFont="1" applyFill="1" applyBorder="1" applyAlignment="1">
      <alignment horizontal="left" vertical="center" shrinkToFit="1"/>
    </xf>
    <xf numFmtId="0" fontId="6" fillId="2" borderId="35" xfId="0" applyFont="1" applyFill="1" applyBorder="1" applyAlignment="1">
      <alignment horizontal="left" vertical="center" shrinkToFit="1"/>
    </xf>
    <xf numFmtId="0" fontId="6" fillId="8" borderId="33" xfId="0" applyFont="1" applyFill="1" applyBorder="1" applyAlignment="1">
      <alignment horizontal="left" vertical="center" shrinkToFit="1"/>
    </xf>
    <xf numFmtId="0" fontId="6" fillId="8" borderId="34" xfId="0" applyFont="1" applyFill="1" applyBorder="1" applyAlignment="1">
      <alignment horizontal="left" vertical="center" shrinkToFit="1"/>
    </xf>
    <xf numFmtId="0" fontId="6" fillId="8" borderId="35" xfId="0" applyFont="1" applyFill="1" applyBorder="1" applyAlignment="1">
      <alignment horizontal="left" vertical="center" shrinkToFit="1"/>
    </xf>
    <xf numFmtId="0" fontId="6" fillId="0" borderId="10" xfId="0" applyFont="1" applyBorder="1" applyAlignment="1">
      <alignment horizontal="left" vertical="center"/>
    </xf>
    <xf numFmtId="0" fontId="6" fillId="8" borderId="25" xfId="0" applyFont="1" applyFill="1" applyBorder="1" applyAlignment="1">
      <alignment horizontal="left" vertical="center" shrinkToFit="1"/>
    </xf>
    <xf numFmtId="0" fontId="6" fillId="8" borderId="26" xfId="0" applyFont="1" applyFill="1" applyBorder="1" applyAlignment="1">
      <alignment horizontal="left" vertical="center" shrinkToFit="1"/>
    </xf>
    <xf numFmtId="0" fontId="6" fillId="8" borderId="27" xfId="0" applyFont="1" applyFill="1" applyBorder="1" applyAlignment="1">
      <alignment horizontal="left" vertical="center" shrinkToFit="1"/>
    </xf>
    <xf numFmtId="0" fontId="6" fillId="0" borderId="13" xfId="0" applyFont="1" applyBorder="1" applyAlignment="1">
      <alignment horizontal="center" vertical="center"/>
    </xf>
    <xf numFmtId="0" fontId="6" fillId="8" borderId="11" xfId="0" applyFont="1" applyFill="1" applyBorder="1" applyAlignment="1">
      <alignment horizontal="left" vertical="center" shrinkToFit="1"/>
    </xf>
    <xf numFmtId="0" fontId="6" fillId="8" borderId="13" xfId="0" applyFont="1" applyFill="1" applyBorder="1" applyAlignment="1">
      <alignment horizontal="left" vertical="center" shrinkToFit="1"/>
    </xf>
    <xf numFmtId="0" fontId="6" fillId="8" borderId="14" xfId="0" applyFont="1" applyFill="1" applyBorder="1" applyAlignment="1">
      <alignment horizontal="left" vertical="center" shrinkToFit="1"/>
    </xf>
    <xf numFmtId="0" fontId="6" fillId="3" borderId="24" xfId="0" applyFont="1" applyFill="1" applyBorder="1" applyAlignment="1">
      <alignment horizontal="left" vertical="center" shrinkToFit="1"/>
    </xf>
    <xf numFmtId="0" fontId="6" fillId="3" borderId="2" xfId="0" applyFont="1" applyFill="1" applyBorder="1" applyAlignment="1">
      <alignment horizontal="left" vertical="center" shrinkToFit="1"/>
    </xf>
    <xf numFmtId="0" fontId="6" fillId="3" borderId="3" xfId="0" applyFont="1" applyFill="1" applyBorder="1" applyAlignment="1">
      <alignment horizontal="left" vertical="center" shrinkToFit="1"/>
    </xf>
    <xf numFmtId="0" fontId="6" fillId="3" borderId="14" xfId="0" applyFont="1" applyFill="1" applyBorder="1" applyAlignment="1">
      <alignment horizontal="left" vertical="center" shrinkToFit="1"/>
    </xf>
    <xf numFmtId="0" fontId="6" fillId="0" borderId="0" xfId="0" applyFont="1" applyAlignment="1">
      <alignment vertical="top" shrinkToFit="1"/>
    </xf>
    <xf numFmtId="0" fontId="6" fillId="6" borderId="7" xfId="0" applyFont="1" applyFill="1" applyBorder="1" applyAlignment="1">
      <alignment horizontal="left" vertical="center" shrinkToFit="1"/>
    </xf>
    <xf numFmtId="0" fontId="6" fillId="8" borderId="24" xfId="0" applyFont="1" applyFill="1" applyBorder="1" applyAlignment="1">
      <alignment horizontal="left" vertical="center" wrapText="1"/>
    </xf>
    <xf numFmtId="0" fontId="6" fillId="2" borderId="24" xfId="0" applyFont="1" applyFill="1" applyBorder="1" applyAlignment="1">
      <alignment horizontal="left" vertical="center" wrapText="1"/>
    </xf>
    <xf numFmtId="0" fontId="6" fillId="0" borderId="9" xfId="0" applyFont="1" applyBorder="1" applyAlignment="1">
      <alignment horizontal="center" vertical="center" textRotation="255"/>
    </xf>
    <xf numFmtId="0" fontId="6" fillId="0" borderId="12" xfId="0" applyFont="1" applyBorder="1" applyAlignment="1">
      <alignment horizontal="center" vertical="center" textRotation="255"/>
    </xf>
    <xf numFmtId="0" fontId="6" fillId="0" borderId="10" xfId="0" applyFont="1" applyBorder="1" applyAlignment="1">
      <alignment horizontal="center" vertical="center" textRotation="255"/>
    </xf>
    <xf numFmtId="0" fontId="37" fillId="0" borderId="1" xfId="0" applyFont="1" applyBorder="1" applyAlignment="1">
      <alignment horizontal="center" vertical="center" wrapText="1"/>
    </xf>
    <xf numFmtId="0" fontId="37" fillId="0" borderId="2" xfId="0" applyFont="1" applyBorder="1" applyAlignment="1">
      <alignment horizontal="center" vertical="center" wrapText="1"/>
    </xf>
    <xf numFmtId="0" fontId="37" fillId="0" borderId="3" xfId="0" applyFont="1" applyBorder="1" applyAlignment="1">
      <alignment horizontal="center" vertical="center" wrapText="1"/>
    </xf>
    <xf numFmtId="0" fontId="37" fillId="0" borderId="6" xfId="0" applyFont="1" applyBorder="1" applyAlignment="1">
      <alignment horizontal="center" vertical="center" wrapText="1"/>
    </xf>
    <xf numFmtId="0" fontId="37" fillId="0" borderId="7" xfId="0" applyFont="1" applyBorder="1" applyAlignment="1">
      <alignment horizontal="center" vertical="center" wrapText="1"/>
    </xf>
    <xf numFmtId="0" fontId="37" fillId="0" borderId="8" xfId="0" applyFont="1" applyBorder="1" applyAlignment="1">
      <alignment horizontal="center" vertical="center" wrapText="1"/>
    </xf>
    <xf numFmtId="0" fontId="86" fillId="0" borderId="11" xfId="0" applyFont="1" applyBorder="1" applyAlignment="1">
      <alignment horizontal="center" vertical="top"/>
    </xf>
    <xf numFmtId="0" fontId="86" fillId="0" borderId="13" xfId="0" applyFont="1" applyBorder="1" applyAlignment="1">
      <alignment horizontal="center" vertical="top"/>
    </xf>
    <xf numFmtId="0" fontId="86" fillId="0" borderId="14" xfId="0" applyFont="1" applyBorder="1" applyAlignment="1">
      <alignment horizontal="center" vertical="top"/>
    </xf>
    <xf numFmtId="0" fontId="6" fillId="0" borderId="25" xfId="0" applyFont="1" applyBorder="1" applyAlignment="1">
      <alignment horizontal="center" vertical="center" shrinkToFit="1"/>
    </xf>
    <xf numFmtId="0" fontId="6" fillId="0" borderId="26" xfId="0" applyFont="1" applyBorder="1" applyAlignment="1">
      <alignment horizontal="center" vertical="center" shrinkToFit="1"/>
    </xf>
    <xf numFmtId="0" fontId="6" fillId="0" borderId="27" xfId="0" applyFont="1" applyBorder="1" applyAlignment="1">
      <alignment horizontal="center" vertical="center" shrinkToFit="1"/>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2" borderId="1" xfId="0" applyFont="1" applyFill="1" applyBorder="1" applyAlignment="1">
      <alignment horizontal="center" vertical="center" shrinkToFit="1"/>
    </xf>
    <xf numFmtId="0" fontId="6" fillId="2" borderId="2" xfId="0" applyFont="1" applyFill="1" applyBorder="1" applyAlignment="1">
      <alignment horizontal="center" vertical="center" shrinkToFit="1"/>
    </xf>
    <xf numFmtId="0" fontId="6" fillId="2" borderId="3" xfId="0" applyFont="1" applyFill="1" applyBorder="1" applyAlignment="1">
      <alignment horizontal="center" vertical="center" shrinkToFit="1"/>
    </xf>
    <xf numFmtId="0" fontId="6" fillId="2" borderId="6" xfId="0" applyFont="1" applyFill="1" applyBorder="1" applyAlignment="1">
      <alignment horizontal="center" vertical="center" shrinkToFit="1"/>
    </xf>
    <xf numFmtId="0" fontId="6" fillId="2" borderId="7" xfId="0" applyFont="1" applyFill="1" applyBorder="1" applyAlignment="1">
      <alignment horizontal="center" vertical="center" shrinkToFit="1"/>
    </xf>
    <xf numFmtId="0" fontId="6" fillId="2" borderId="8" xfId="0" applyFont="1" applyFill="1" applyBorder="1" applyAlignment="1">
      <alignment horizontal="center" vertical="center" shrinkToFit="1"/>
    </xf>
    <xf numFmtId="0" fontId="6" fillId="3" borderId="11" xfId="0" applyFont="1" applyFill="1" applyBorder="1" applyAlignment="1">
      <alignment vertical="center" shrinkToFit="1"/>
    </xf>
    <xf numFmtId="0" fontId="6" fillId="3" borderId="13" xfId="0" applyFont="1" applyFill="1" applyBorder="1" applyAlignment="1">
      <alignment vertical="center" shrinkToFit="1"/>
    </xf>
    <xf numFmtId="0" fontId="6" fillId="3" borderId="14" xfId="0" applyFont="1" applyFill="1" applyBorder="1" applyAlignment="1">
      <alignment vertical="center" shrinkToFit="1"/>
    </xf>
    <xf numFmtId="0" fontId="6" fillId="0" borderId="1" xfId="0" applyFont="1" applyBorder="1" applyAlignment="1">
      <alignment horizontal="center" vertical="center" textRotation="255"/>
    </xf>
    <xf numFmtId="0" fontId="6" fillId="0" borderId="4" xfId="0" applyFont="1" applyBorder="1" applyAlignment="1">
      <alignment horizontal="center" vertical="center" textRotation="255"/>
    </xf>
    <xf numFmtId="0" fontId="6" fillId="3" borderId="4" xfId="0" applyFont="1" applyFill="1" applyBorder="1" applyAlignment="1">
      <alignment vertical="center" wrapText="1"/>
    </xf>
    <xf numFmtId="0" fontId="6" fillId="3" borderId="0" xfId="0" applyFont="1" applyFill="1" applyAlignment="1">
      <alignment vertical="center" wrapText="1"/>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86" fillId="0" borderId="11" xfId="0" applyFont="1" applyBorder="1" applyAlignment="1">
      <alignment horizontal="center" vertical="center"/>
    </xf>
    <xf numFmtId="0" fontId="86" fillId="0" borderId="13" xfId="0" applyFont="1" applyBorder="1" applyAlignment="1">
      <alignment horizontal="center" vertical="center"/>
    </xf>
    <xf numFmtId="0" fontId="86" fillId="0" borderId="14" xfId="0" applyFont="1" applyBorder="1" applyAlignment="1">
      <alignment horizontal="center" vertical="center"/>
    </xf>
    <xf numFmtId="0" fontId="6" fillId="3" borderId="11" xfId="0" applyFont="1" applyFill="1" applyBorder="1" applyAlignment="1">
      <alignment horizontal="center" vertical="center" shrinkToFit="1"/>
    </xf>
    <xf numFmtId="0" fontId="6" fillId="3" borderId="13" xfId="0" applyFont="1" applyFill="1" applyBorder="1" applyAlignment="1">
      <alignment horizontal="center" vertical="center" shrinkToFit="1"/>
    </xf>
    <xf numFmtId="0" fontId="6" fillId="3" borderId="14" xfId="0" applyFont="1" applyFill="1" applyBorder="1" applyAlignment="1">
      <alignment horizontal="center" vertical="center" shrinkToFit="1"/>
    </xf>
    <xf numFmtId="0" fontId="6" fillId="0" borderId="1" xfId="0" applyFont="1" applyBorder="1" applyAlignment="1">
      <alignment horizontal="center" vertical="center" wrapText="1"/>
    </xf>
    <xf numFmtId="0" fontId="6" fillId="0" borderId="0" xfId="0" applyFont="1" applyAlignment="1">
      <alignment vertical="top" wrapText="1"/>
    </xf>
    <xf numFmtId="3" fontId="6" fillId="3" borderId="11" xfId="0" applyNumberFormat="1" applyFont="1" applyFill="1" applyBorder="1" applyAlignment="1">
      <alignment horizontal="right" vertical="center"/>
    </xf>
    <xf numFmtId="3" fontId="6" fillId="3" borderId="13" xfId="0" applyNumberFormat="1" applyFont="1" applyFill="1" applyBorder="1" applyAlignment="1">
      <alignment horizontal="right" vertical="center"/>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6" fillId="0" borderId="45" xfId="0" applyFont="1" applyBorder="1" applyAlignment="1">
      <alignment horizontal="center" vertical="center"/>
    </xf>
    <xf numFmtId="0" fontId="6" fillId="0" borderId="46" xfId="0" applyFont="1" applyBorder="1" applyAlignment="1">
      <alignment horizontal="center" vertical="center"/>
    </xf>
    <xf numFmtId="0" fontId="6" fillId="3" borderId="5" xfId="0" applyFont="1" applyFill="1" applyBorder="1" applyAlignment="1">
      <alignment vertical="center" wrapText="1"/>
    </xf>
    <xf numFmtId="0" fontId="6" fillId="3" borderId="6" xfId="0" applyFont="1" applyFill="1" applyBorder="1" applyAlignment="1">
      <alignment vertical="center" wrapText="1"/>
    </xf>
    <xf numFmtId="0" fontId="6" fillId="3" borderId="7" xfId="0" applyFont="1" applyFill="1" applyBorder="1" applyAlignment="1">
      <alignment vertical="center" wrapText="1"/>
    </xf>
    <xf numFmtId="0" fontId="6" fillId="3" borderId="8" xfId="0" applyFont="1" applyFill="1" applyBorder="1" applyAlignment="1">
      <alignment vertical="center" wrapText="1"/>
    </xf>
    <xf numFmtId="0" fontId="6" fillId="3" borderId="25" xfId="0" applyFont="1" applyFill="1" applyBorder="1" applyAlignment="1">
      <alignment horizontal="center" vertical="center"/>
    </xf>
    <xf numFmtId="0" fontId="6" fillId="3" borderId="26" xfId="0" applyFont="1" applyFill="1" applyBorder="1" applyAlignment="1">
      <alignment horizontal="center" vertical="center"/>
    </xf>
    <xf numFmtId="0" fontId="6" fillId="3" borderId="27" xfId="0" applyFont="1" applyFill="1" applyBorder="1" applyAlignment="1">
      <alignment horizontal="center" vertical="center"/>
    </xf>
    <xf numFmtId="0" fontId="6" fillId="3" borderId="36" xfId="0" applyFont="1" applyFill="1" applyBorder="1" applyAlignment="1">
      <alignment horizontal="center" vertical="center"/>
    </xf>
    <xf numFmtId="0" fontId="6" fillId="3" borderId="37" xfId="0" applyFont="1" applyFill="1" applyBorder="1" applyAlignment="1">
      <alignment horizontal="center" vertical="center"/>
    </xf>
    <xf numFmtId="0" fontId="6" fillId="3" borderId="38" xfId="0" applyFont="1" applyFill="1" applyBorder="1" applyAlignment="1">
      <alignment horizontal="center" vertical="center"/>
    </xf>
    <xf numFmtId="0" fontId="86" fillId="0" borderId="14" xfId="0" applyFont="1" applyBorder="1" applyAlignment="1">
      <alignment horizontal="left" vertical="center"/>
    </xf>
    <xf numFmtId="0" fontId="86" fillId="0" borderId="24" xfId="0" applyFont="1" applyBorder="1" applyAlignment="1">
      <alignment horizontal="left" vertical="center"/>
    </xf>
    <xf numFmtId="0" fontId="86" fillId="0" borderId="13" xfId="0" applyFont="1" applyBorder="1" applyAlignment="1">
      <alignment vertical="center" shrinkToFit="1"/>
    </xf>
    <xf numFmtId="0" fontId="86" fillId="0" borderId="14" xfId="0" applyFont="1" applyBorder="1" applyAlignment="1">
      <alignment vertical="center" shrinkToFit="1"/>
    </xf>
    <xf numFmtId="0" fontId="86" fillId="0" borderId="24" xfId="0" applyFont="1" applyBorder="1" applyAlignment="1">
      <alignment horizontal="center" vertical="center"/>
    </xf>
    <xf numFmtId="0" fontId="6" fillId="0" borderId="0" xfId="0" applyFont="1" applyAlignment="1">
      <alignment horizontal="left" vertical="top"/>
    </xf>
    <xf numFmtId="0" fontId="86" fillId="0" borderId="0" xfId="0" applyFont="1" applyAlignment="1">
      <alignment horizontal="left" vertical="top" wrapText="1"/>
    </xf>
    <xf numFmtId="0" fontId="86" fillId="0" borderId="1" xfId="0" applyFont="1" applyBorder="1" applyAlignment="1">
      <alignment horizontal="center" vertical="center" wrapText="1"/>
    </xf>
    <xf numFmtId="0" fontId="86" fillId="0" borderId="2" xfId="0" applyFont="1" applyBorder="1" applyAlignment="1">
      <alignment horizontal="center" vertical="center" wrapText="1"/>
    </xf>
    <xf numFmtId="0" fontId="86" fillId="0" borderId="3" xfId="0" applyFont="1" applyBorder="1" applyAlignment="1">
      <alignment horizontal="center" vertical="center" wrapText="1"/>
    </xf>
    <xf numFmtId="0" fontId="86" fillId="0" borderId="6" xfId="0" applyFont="1" applyBorder="1" applyAlignment="1">
      <alignment horizontal="center" vertical="center" wrapText="1"/>
    </xf>
    <xf numFmtId="0" fontId="86" fillId="0" borderId="7" xfId="0" applyFont="1" applyBorder="1" applyAlignment="1">
      <alignment horizontal="center" vertical="center" wrapText="1"/>
    </xf>
    <xf numFmtId="0" fontId="86" fillId="0" borderId="8" xfId="0" applyFont="1" applyBorder="1" applyAlignment="1">
      <alignment horizontal="center" vertical="center" wrapText="1"/>
    </xf>
    <xf numFmtId="0" fontId="6" fillId="0" borderId="11" xfId="0" applyFont="1" applyBorder="1">
      <alignment vertical="center"/>
    </xf>
    <xf numFmtId="0" fontId="6" fillId="0" borderId="14" xfId="0" applyFont="1" applyBorder="1">
      <alignment vertical="center"/>
    </xf>
    <xf numFmtId="0" fontId="0" fillId="0" borderId="13" xfId="0" applyBorder="1" applyAlignment="1">
      <alignment horizontal="center" vertical="center"/>
    </xf>
    <xf numFmtId="0" fontId="0" fillId="0" borderId="14" xfId="0" applyBorder="1" applyAlignment="1">
      <alignment horizontal="center" vertical="center"/>
    </xf>
    <xf numFmtId="0" fontId="86" fillId="0" borderId="11" xfId="0" applyFont="1" applyBorder="1" applyAlignment="1">
      <alignment vertical="center" wrapText="1"/>
    </xf>
    <xf numFmtId="0" fontId="86" fillId="0" borderId="13" xfId="0" applyFont="1" applyBorder="1" applyAlignment="1">
      <alignment vertical="center" wrapText="1"/>
    </xf>
    <xf numFmtId="0" fontId="86" fillId="0" borderId="14" xfId="0" applyFont="1" applyBorder="1" applyAlignment="1">
      <alignment vertical="center" wrapText="1"/>
    </xf>
    <xf numFmtId="0" fontId="86" fillId="0" borderId="14" xfId="0" applyFont="1" applyBorder="1" applyAlignment="1">
      <alignment horizontal="left" vertical="center" shrinkToFit="1"/>
    </xf>
    <xf numFmtId="0" fontId="86" fillId="0" borderId="24" xfId="0" applyFont="1" applyBorder="1" applyAlignment="1">
      <alignment horizontal="left" vertical="center" shrinkToFit="1"/>
    </xf>
    <xf numFmtId="0" fontId="86" fillId="0" borderId="9" xfId="0" applyFont="1" applyBorder="1" applyAlignment="1">
      <alignment horizontal="center" vertical="center" textRotation="255"/>
    </xf>
    <xf numFmtId="0" fontId="86" fillId="0" borderId="12" xfId="0" applyFont="1" applyBorder="1" applyAlignment="1">
      <alignment horizontal="center" vertical="center" textRotation="255"/>
    </xf>
    <xf numFmtId="0" fontId="86" fillId="0" borderId="10" xfId="0" applyFont="1" applyBorder="1" applyAlignment="1">
      <alignment horizontal="center" vertical="center" textRotation="255"/>
    </xf>
    <xf numFmtId="0" fontId="86" fillId="0" borderId="2" xfId="0" applyFont="1" applyBorder="1" applyAlignment="1">
      <alignment horizontal="left" vertical="center"/>
    </xf>
    <xf numFmtId="0" fontId="86" fillId="0" borderId="3" xfId="0" applyFont="1" applyBorder="1" applyAlignment="1">
      <alignment horizontal="left" vertical="center"/>
    </xf>
    <xf numFmtId="0" fontId="86" fillId="0" borderId="0" xfId="0" applyFont="1" applyAlignment="1">
      <alignment horizontal="left" vertical="center"/>
    </xf>
    <xf numFmtId="0" fontId="86" fillId="0" borderId="5" xfId="0" applyFont="1" applyBorder="1" applyAlignment="1">
      <alignment horizontal="left" vertical="center"/>
    </xf>
    <xf numFmtId="0" fontId="86" fillId="0" borderId="7" xfId="0" applyFont="1" applyBorder="1" applyAlignment="1">
      <alignment horizontal="left" vertical="center"/>
    </xf>
    <xf numFmtId="0" fontId="86" fillId="0" borderId="8" xfId="0" applyFont="1" applyBorder="1" applyAlignment="1">
      <alignment horizontal="left" vertical="center"/>
    </xf>
    <xf numFmtId="0" fontId="86" fillId="0" borderId="9" xfId="0" applyFont="1" applyBorder="1" applyAlignment="1">
      <alignment horizontal="center" vertical="center" wrapText="1"/>
    </xf>
    <xf numFmtId="0" fontId="86" fillId="0" borderId="12" xfId="0" applyFont="1" applyBorder="1" applyAlignment="1">
      <alignment horizontal="center" vertical="center" wrapText="1"/>
    </xf>
    <xf numFmtId="0" fontId="86" fillId="0" borderId="10" xfId="0" applyFont="1" applyBorder="1" applyAlignment="1">
      <alignment horizontal="center" vertical="center" wrapText="1"/>
    </xf>
    <xf numFmtId="0" fontId="86" fillId="0" borderId="12" xfId="0" applyFont="1" applyBorder="1" applyAlignment="1">
      <alignment horizontal="center" vertical="center"/>
    </xf>
    <xf numFmtId="0" fontId="86" fillId="0" borderId="10" xfId="0" applyFont="1" applyBorder="1" applyAlignment="1">
      <alignment horizontal="center" vertical="center"/>
    </xf>
    <xf numFmtId="0" fontId="86" fillId="0" borderId="9" xfId="0" applyFont="1" applyBorder="1" applyAlignment="1">
      <alignment horizontal="center" vertical="center"/>
    </xf>
    <xf numFmtId="0" fontId="86" fillId="0" borderId="1" xfId="0" applyFont="1" applyBorder="1" applyAlignment="1">
      <alignment horizontal="left" vertical="center"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0" xfId="0" applyFont="1" applyAlignment="1">
      <alignment horizontal="left" vertical="center"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6" fillId="0" borderId="11" xfId="0" applyFont="1"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1" xfId="0" applyBorder="1" applyAlignment="1">
      <alignment horizontal="left" vertical="center" wrapText="1"/>
    </xf>
    <xf numFmtId="0" fontId="6" fillId="0" borderId="195" xfId="0" applyFont="1" applyBorder="1" applyAlignment="1">
      <alignment horizontal="left" vertical="center"/>
    </xf>
    <xf numFmtId="0" fontId="87" fillId="0" borderId="2" xfId="0" applyFont="1" applyBorder="1" applyAlignment="1">
      <alignment vertical="center" wrapText="1"/>
    </xf>
    <xf numFmtId="0" fontId="83" fillId="0" borderId="2" xfId="0" applyFont="1" applyBorder="1" applyAlignment="1">
      <alignment vertical="center" wrapText="1"/>
    </xf>
    <xf numFmtId="0" fontId="83" fillId="0" borderId="0" xfId="0" applyFont="1" applyAlignment="1">
      <alignment vertical="center" wrapText="1"/>
    </xf>
    <xf numFmtId="0" fontId="0" fillId="0" borderId="13" xfId="0" applyBorder="1" applyAlignment="1">
      <alignment horizontal="left" vertical="center"/>
    </xf>
    <xf numFmtId="0" fontId="0" fillId="0" borderId="11" xfId="0" applyBorder="1" applyAlignment="1">
      <alignment horizontal="left" vertical="center"/>
    </xf>
    <xf numFmtId="0" fontId="37" fillId="0" borderId="24" xfId="0" applyFont="1" applyBorder="1" applyAlignment="1">
      <alignment horizontal="left" vertical="center" wrapText="1"/>
    </xf>
    <xf numFmtId="0" fontId="6" fillId="0" borderId="24" xfId="0" applyFont="1" applyBorder="1" applyAlignment="1">
      <alignment horizontal="left" vertical="center" shrinkToFit="1"/>
    </xf>
    <xf numFmtId="0" fontId="13" fillId="0" borderId="12" xfId="0" applyFont="1" applyBorder="1" applyAlignment="1">
      <alignment horizontal="center" vertical="center" wrapText="1"/>
    </xf>
    <xf numFmtId="0" fontId="13" fillId="0" borderId="10" xfId="0" applyFont="1" applyBorder="1" applyAlignment="1">
      <alignment horizontal="center" vertical="center" wrapText="1"/>
    </xf>
    <xf numFmtId="0" fontId="86" fillId="0" borderId="1" xfId="0" applyFont="1" applyBorder="1" applyAlignment="1">
      <alignment vertical="center" wrapText="1"/>
    </xf>
    <xf numFmtId="0" fontId="86" fillId="0" borderId="2" xfId="0" applyFont="1" applyBorder="1" applyAlignment="1">
      <alignment vertical="center" wrapText="1"/>
    </xf>
    <xf numFmtId="0" fontId="86" fillId="0" borderId="3" xfId="0" applyFont="1" applyBorder="1" applyAlignment="1">
      <alignment vertical="center" wrapText="1"/>
    </xf>
    <xf numFmtId="0" fontId="86" fillId="0" borderId="4" xfId="0" applyFont="1" applyBorder="1" applyAlignment="1">
      <alignment vertical="center" wrapText="1"/>
    </xf>
    <xf numFmtId="0" fontId="86" fillId="0" borderId="0" xfId="0" applyFont="1" applyAlignment="1">
      <alignment vertical="center" wrapText="1"/>
    </xf>
    <xf numFmtId="0" fontId="86" fillId="0" borderId="5" xfId="0" applyFont="1" applyBorder="1" applyAlignment="1">
      <alignment vertical="center" wrapText="1"/>
    </xf>
    <xf numFmtId="0" fontId="86" fillId="0" borderId="6" xfId="0" applyFont="1" applyBorder="1" applyAlignment="1">
      <alignment vertical="center" wrapText="1"/>
    </xf>
    <xf numFmtId="0" fontId="86" fillId="0" borderId="7" xfId="0" applyFont="1" applyBorder="1" applyAlignment="1">
      <alignment vertical="center" wrapText="1"/>
    </xf>
    <xf numFmtId="0" fontId="86" fillId="0" borderId="8" xfId="0" applyFont="1" applyBorder="1" applyAlignment="1">
      <alignment vertical="center" wrapText="1"/>
    </xf>
    <xf numFmtId="0" fontId="86" fillId="0" borderId="1" xfId="0" applyFont="1" applyBorder="1" applyAlignment="1">
      <alignment horizontal="center" vertical="center"/>
    </xf>
    <xf numFmtId="0" fontId="86" fillId="0" borderId="2" xfId="0" applyFont="1" applyBorder="1" applyAlignment="1">
      <alignment horizontal="center" vertical="center"/>
    </xf>
    <xf numFmtId="0" fontId="86" fillId="0" borderId="3" xfId="0" applyFont="1" applyBorder="1" applyAlignment="1">
      <alignment horizontal="center" vertical="center"/>
    </xf>
    <xf numFmtId="0" fontId="86" fillId="0" borderId="4" xfId="0" applyFont="1" applyBorder="1" applyAlignment="1">
      <alignment horizontal="center" vertical="center"/>
    </xf>
    <xf numFmtId="0" fontId="86" fillId="0" borderId="0" xfId="0" applyFont="1" applyAlignment="1">
      <alignment horizontal="center" vertical="center"/>
    </xf>
    <xf numFmtId="0" fontId="86" fillId="0" borderId="5" xfId="0" applyFont="1" applyBorder="1" applyAlignment="1">
      <alignment horizontal="center" vertical="center"/>
    </xf>
    <xf numFmtId="0" fontId="86" fillId="0" borderId="6" xfId="0" applyFont="1" applyBorder="1" applyAlignment="1">
      <alignment horizontal="center" vertical="center"/>
    </xf>
    <xf numFmtId="0" fontId="86" fillId="0" borderId="7" xfId="0" applyFont="1" applyBorder="1" applyAlignment="1">
      <alignment horizontal="center" vertical="center"/>
    </xf>
    <xf numFmtId="0" fontId="86" fillId="0" borderId="8" xfId="0" applyFont="1" applyBorder="1" applyAlignment="1">
      <alignment horizontal="center" vertical="center"/>
    </xf>
    <xf numFmtId="0" fontId="86" fillId="0" borderId="11" xfId="0" applyFont="1" applyBorder="1" applyAlignment="1">
      <alignment horizontal="center" vertical="top" wrapText="1"/>
    </xf>
    <xf numFmtId="0" fontId="86" fillId="0" borderId="13" xfId="0" applyFont="1" applyBorder="1" applyAlignment="1">
      <alignment horizontal="center" vertical="top" wrapText="1"/>
    </xf>
    <xf numFmtId="0" fontId="86" fillId="0" borderId="14" xfId="0" applyFont="1" applyBorder="1" applyAlignment="1">
      <alignment horizontal="center" vertical="top" wrapText="1"/>
    </xf>
    <xf numFmtId="0" fontId="6" fillId="3" borderId="24" xfId="0" applyFont="1" applyFill="1" applyBorder="1" applyAlignment="1">
      <alignment vertical="top" wrapText="1"/>
    </xf>
    <xf numFmtId="0" fontId="86" fillId="0" borderId="0" xfId="0" applyFont="1" applyAlignment="1">
      <alignment vertical="top" wrapText="1"/>
    </xf>
    <xf numFmtId="0" fontId="6" fillId="3" borderId="1"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3" borderId="8" xfId="0" applyFont="1" applyFill="1" applyBorder="1" applyAlignment="1">
      <alignment horizontal="left" vertical="center" wrapText="1"/>
    </xf>
    <xf numFmtId="0" fontId="6" fillId="3" borderId="11"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86" fillId="2" borderId="1" xfId="0" applyFont="1" applyFill="1" applyBorder="1" applyAlignment="1">
      <alignment vertical="center" wrapText="1"/>
    </xf>
    <xf numFmtId="0" fontId="86" fillId="2" borderId="2" xfId="0" applyFont="1" applyFill="1" applyBorder="1" applyAlignment="1">
      <alignment vertical="center" wrapText="1"/>
    </xf>
    <xf numFmtId="0" fontId="86" fillId="2" borderId="3" xfId="0" applyFont="1" applyFill="1" applyBorder="1" applyAlignment="1">
      <alignment vertical="center" wrapText="1"/>
    </xf>
    <xf numFmtId="0" fontId="86" fillId="2" borderId="4" xfId="0" applyFont="1" applyFill="1" applyBorder="1" applyAlignment="1">
      <alignment vertical="center" wrapText="1"/>
    </xf>
    <xf numFmtId="0" fontId="86" fillId="2" borderId="0" xfId="0" applyFont="1" applyFill="1" applyAlignment="1">
      <alignment vertical="center" wrapText="1"/>
    </xf>
    <xf numFmtId="0" fontId="86" fillId="2" borderId="5" xfId="0" applyFont="1" applyFill="1" applyBorder="1" applyAlignment="1">
      <alignment vertical="center" wrapText="1"/>
    </xf>
    <xf numFmtId="0" fontId="86" fillId="2" borderId="6" xfId="0" applyFont="1" applyFill="1" applyBorder="1" applyAlignment="1">
      <alignment vertical="center" wrapText="1"/>
    </xf>
    <xf numFmtId="0" fontId="86" fillId="2" borderId="7" xfId="0" applyFont="1" applyFill="1" applyBorder="1" applyAlignment="1">
      <alignment vertical="center" wrapText="1"/>
    </xf>
    <xf numFmtId="0" fontId="86" fillId="2" borderId="8" xfId="0" applyFont="1" applyFill="1" applyBorder="1" applyAlignment="1">
      <alignment vertical="center" wrapText="1"/>
    </xf>
    <xf numFmtId="0" fontId="6" fillId="0" borderId="24" xfId="0" applyFont="1" applyBorder="1" applyAlignment="1">
      <alignment horizontal="center" vertical="center" textRotation="255"/>
    </xf>
    <xf numFmtId="0" fontId="6" fillId="0" borderId="24" xfId="0" applyFont="1" applyBorder="1" applyAlignment="1">
      <alignment horizontal="center" vertical="center" wrapText="1"/>
    </xf>
    <xf numFmtId="0" fontId="86" fillId="0" borderId="24" xfId="0" applyFont="1" applyBorder="1" applyAlignment="1">
      <alignment horizontal="center" vertical="top"/>
    </xf>
    <xf numFmtId="0" fontId="6" fillId="25" borderId="24" xfId="0" applyFont="1" applyFill="1" applyBorder="1" applyAlignment="1">
      <alignment vertical="center" wrapText="1"/>
    </xf>
    <xf numFmtId="0" fontId="6" fillId="6" borderId="7" xfId="0" applyFont="1" applyFill="1" applyBorder="1">
      <alignment vertical="center"/>
    </xf>
    <xf numFmtId="176" fontId="6" fillId="3" borderId="1" xfId="0" applyNumberFormat="1" applyFont="1" applyFill="1" applyBorder="1" applyAlignment="1">
      <alignment horizontal="center" vertical="center" shrinkToFit="1"/>
    </xf>
    <xf numFmtId="176" fontId="6" fillId="3" borderId="2" xfId="0" applyNumberFormat="1" applyFont="1" applyFill="1" applyBorder="1" applyAlignment="1">
      <alignment horizontal="center" vertical="center" shrinkToFit="1"/>
    </xf>
    <xf numFmtId="176" fontId="6" fillId="3" borderId="3" xfId="0" applyNumberFormat="1" applyFont="1" applyFill="1" applyBorder="1" applyAlignment="1">
      <alignment horizontal="center" vertical="center" shrinkToFit="1"/>
    </xf>
    <xf numFmtId="176" fontId="6" fillId="3" borderId="6" xfId="0" applyNumberFormat="1" applyFont="1" applyFill="1" applyBorder="1" applyAlignment="1">
      <alignment horizontal="center" vertical="center" shrinkToFit="1"/>
    </xf>
    <xf numFmtId="176" fontId="6" fillId="3" borderId="7" xfId="0" applyNumberFormat="1" applyFont="1" applyFill="1" applyBorder="1" applyAlignment="1">
      <alignment horizontal="center" vertical="center" shrinkToFit="1"/>
    </xf>
    <xf numFmtId="176" fontId="6" fillId="3" borderId="8" xfId="0" applyNumberFormat="1" applyFont="1" applyFill="1" applyBorder="1" applyAlignment="1">
      <alignment horizontal="center" vertical="center" shrinkToFit="1"/>
    </xf>
    <xf numFmtId="0" fontId="45" fillId="3" borderId="1" xfId="0" applyFont="1" applyFill="1" applyBorder="1" applyAlignment="1">
      <alignment horizontal="center" vertical="center" wrapText="1"/>
    </xf>
    <xf numFmtId="0" fontId="45" fillId="3" borderId="2" xfId="0" applyFont="1" applyFill="1" applyBorder="1" applyAlignment="1">
      <alignment horizontal="center" vertical="center" wrapText="1"/>
    </xf>
    <xf numFmtId="0" fontId="45" fillId="3" borderId="3" xfId="0" applyFont="1" applyFill="1" applyBorder="1" applyAlignment="1">
      <alignment horizontal="center" vertical="center" wrapText="1"/>
    </xf>
    <xf numFmtId="0" fontId="45" fillId="3" borderId="6" xfId="0" applyFont="1" applyFill="1" applyBorder="1" applyAlignment="1">
      <alignment horizontal="center" vertical="center" wrapText="1"/>
    </xf>
    <xf numFmtId="0" fontId="45" fillId="3" borderId="7" xfId="0" applyFont="1" applyFill="1" applyBorder="1" applyAlignment="1">
      <alignment horizontal="center" vertical="center" wrapText="1"/>
    </xf>
    <xf numFmtId="0" fontId="45" fillId="3" borderId="8" xfId="0" applyFont="1" applyFill="1" applyBorder="1" applyAlignment="1">
      <alignment horizontal="center" vertical="center" wrapText="1"/>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3" borderId="25" xfId="0" applyFont="1" applyFill="1" applyBorder="1" applyAlignment="1">
      <alignment horizontal="center" vertical="center" wrapText="1"/>
    </xf>
    <xf numFmtId="0" fontId="6" fillId="3" borderId="26" xfId="0" applyFont="1" applyFill="1" applyBorder="1" applyAlignment="1">
      <alignment horizontal="center" vertical="center" wrapText="1"/>
    </xf>
    <xf numFmtId="0" fontId="6" fillId="3" borderId="27" xfId="0" applyFont="1" applyFill="1" applyBorder="1" applyAlignment="1">
      <alignment horizontal="center" vertical="center" wrapText="1"/>
    </xf>
    <xf numFmtId="0" fontId="6" fillId="8" borderId="9" xfId="0" applyFont="1" applyFill="1" applyBorder="1" applyAlignment="1">
      <alignment horizontal="left" vertical="center" wrapText="1"/>
    </xf>
    <xf numFmtId="0" fontId="86" fillId="2" borderId="0" xfId="0" applyFont="1" applyFill="1" applyAlignment="1">
      <alignment vertical="top" wrapText="1"/>
    </xf>
    <xf numFmtId="0" fontId="6" fillId="0" borderId="24" xfId="0" applyFont="1" applyBorder="1" applyAlignment="1">
      <alignment horizontal="center" vertical="center" shrinkToFit="1"/>
    </xf>
    <xf numFmtId="0" fontId="37" fillId="0" borderId="11" xfId="0" applyFont="1" applyBorder="1" applyAlignment="1">
      <alignment horizontal="center" vertical="center" shrinkToFit="1"/>
    </xf>
    <xf numFmtId="0" fontId="37" fillId="0" borderId="13" xfId="0" applyFont="1" applyBorder="1" applyAlignment="1">
      <alignment horizontal="center" vertical="center" shrinkToFit="1"/>
    </xf>
    <xf numFmtId="0" fontId="37" fillId="0" borderId="14" xfId="0" applyFont="1" applyBorder="1" applyAlignment="1">
      <alignment horizontal="center" vertical="center" shrinkToFit="1"/>
    </xf>
    <xf numFmtId="0" fontId="45" fillId="3" borderId="1" xfId="0" applyFont="1" applyFill="1" applyBorder="1" applyAlignment="1">
      <alignment horizontal="left" vertical="center" wrapText="1"/>
    </xf>
    <xf numFmtId="0" fontId="45" fillId="3" borderId="2" xfId="0" applyFont="1" applyFill="1" applyBorder="1" applyAlignment="1">
      <alignment horizontal="left" vertical="center" wrapText="1"/>
    </xf>
    <xf numFmtId="0" fontId="45" fillId="3" borderId="3" xfId="0" applyFont="1" applyFill="1" applyBorder="1" applyAlignment="1">
      <alignment horizontal="left" vertical="center" wrapText="1"/>
    </xf>
    <xf numFmtId="0" fontId="45" fillId="3" borderId="6" xfId="0" applyFont="1" applyFill="1" applyBorder="1" applyAlignment="1">
      <alignment horizontal="left" vertical="center" wrapText="1"/>
    </xf>
    <xf numFmtId="0" fontId="45" fillId="3" borderId="7" xfId="0" applyFont="1" applyFill="1" applyBorder="1" applyAlignment="1">
      <alignment horizontal="left" vertical="center" wrapText="1"/>
    </xf>
    <xf numFmtId="0" fontId="45" fillId="3" borderId="8" xfId="0" applyFont="1" applyFill="1" applyBorder="1" applyAlignment="1">
      <alignment horizontal="left" vertical="center" wrapText="1"/>
    </xf>
    <xf numFmtId="0" fontId="6" fillId="3" borderId="0" xfId="0" applyFont="1" applyFill="1" applyAlignment="1">
      <alignment horizontal="left" vertical="center"/>
    </xf>
    <xf numFmtId="0" fontId="6" fillId="0" borderId="0" xfId="0" applyFont="1" applyAlignment="1">
      <alignment vertical="top"/>
    </xf>
    <xf numFmtId="0" fontId="6" fillId="3" borderId="0" xfId="0" applyFont="1" applyFill="1" applyAlignment="1">
      <alignment horizontal="right" vertical="center"/>
    </xf>
    <xf numFmtId="0" fontId="6" fillId="3" borderId="0" xfId="0" applyFont="1" applyFill="1" applyAlignment="1">
      <alignment horizontal="left" vertical="top"/>
    </xf>
    <xf numFmtId="176" fontId="6" fillId="3" borderId="24" xfId="0" applyNumberFormat="1" applyFont="1" applyFill="1" applyBorder="1" applyAlignment="1">
      <alignment horizontal="center" vertical="center" wrapText="1"/>
    </xf>
    <xf numFmtId="176" fontId="6" fillId="3" borderId="11" xfId="0" applyNumberFormat="1" applyFont="1" applyFill="1" applyBorder="1" applyAlignment="1">
      <alignment horizontal="center" vertical="center" wrapText="1"/>
    </xf>
    <xf numFmtId="176" fontId="6" fillId="3" borderId="13" xfId="0" applyNumberFormat="1" applyFont="1" applyFill="1" applyBorder="1" applyAlignment="1">
      <alignment horizontal="center" vertical="center" wrapText="1"/>
    </xf>
    <xf numFmtId="176" fontId="6" fillId="3" borderId="14" xfId="0" applyNumberFormat="1" applyFont="1" applyFill="1" applyBorder="1" applyAlignment="1">
      <alignment horizontal="center" vertical="center" wrapText="1"/>
    </xf>
    <xf numFmtId="0" fontId="6" fillId="0" borderId="12" xfId="0" applyFont="1" applyBorder="1" applyAlignment="1">
      <alignment horizontal="center" vertical="center"/>
    </xf>
    <xf numFmtId="0" fontId="6" fillId="3" borderId="24" xfId="0" applyFont="1" applyFill="1" applyBorder="1" applyAlignment="1">
      <alignment horizontal="center" vertical="center" wrapText="1"/>
    </xf>
    <xf numFmtId="0" fontId="6" fillId="0" borderId="7" xfId="0" applyFont="1" applyBorder="1" applyAlignment="1">
      <alignment horizontal="center" vertical="top"/>
    </xf>
    <xf numFmtId="0" fontId="75" fillId="2" borderId="0" xfId="0" applyFont="1" applyFill="1" applyAlignment="1">
      <alignment horizontal="left" vertical="top" wrapText="1"/>
    </xf>
    <xf numFmtId="0" fontId="6" fillId="3" borderId="24" xfId="0" applyFont="1" applyFill="1" applyBorder="1" applyAlignment="1">
      <alignment horizontal="left" vertical="center" wrapText="1"/>
    </xf>
    <xf numFmtId="195" fontId="6" fillId="9" borderId="1" xfId="0" applyNumberFormat="1" applyFont="1" applyFill="1" applyBorder="1" applyAlignment="1">
      <alignment horizontal="right" vertical="center"/>
    </xf>
    <xf numFmtId="195" fontId="6" fillId="9" borderId="53" xfId="0" applyNumberFormat="1" applyFont="1" applyFill="1" applyBorder="1" applyAlignment="1">
      <alignment horizontal="right" vertical="center"/>
    </xf>
    <xf numFmtId="195" fontId="6" fillId="9" borderId="6" xfId="0" applyNumberFormat="1" applyFont="1" applyFill="1" applyBorder="1" applyAlignment="1">
      <alignment horizontal="right" vertical="center"/>
    </xf>
    <xf numFmtId="195" fontId="6" fillId="9" borderId="54" xfId="0" applyNumberFormat="1" applyFont="1" applyFill="1" applyBorder="1" applyAlignment="1">
      <alignment horizontal="right" vertical="center"/>
    </xf>
    <xf numFmtId="0" fontId="6" fillId="6" borderId="13" xfId="0" applyFont="1" applyFill="1" applyBorder="1" applyAlignment="1">
      <alignment horizontal="left" vertical="center"/>
    </xf>
    <xf numFmtId="0" fontId="6" fillId="6" borderId="14" xfId="0" applyFont="1" applyFill="1" applyBorder="1" applyAlignment="1">
      <alignment horizontal="left" vertical="center"/>
    </xf>
    <xf numFmtId="0" fontId="6" fillId="9" borderId="1" xfId="0" applyFont="1" applyFill="1" applyBorder="1" applyAlignment="1">
      <alignment horizontal="right" vertical="center"/>
    </xf>
    <xf numFmtId="0" fontId="6" fillId="9" borderId="53" xfId="0" applyFont="1" applyFill="1" applyBorder="1" applyAlignment="1">
      <alignment horizontal="right" vertical="center"/>
    </xf>
    <xf numFmtId="0" fontId="6" fillId="9" borderId="6" xfId="0" applyFont="1" applyFill="1" applyBorder="1" applyAlignment="1">
      <alignment horizontal="right" vertical="center"/>
    </xf>
    <xf numFmtId="0" fontId="6" fillId="9" borderId="54" xfId="0" applyFont="1" applyFill="1" applyBorder="1" applyAlignment="1">
      <alignment horizontal="right" vertical="center"/>
    </xf>
    <xf numFmtId="0" fontId="59" fillId="0" borderId="0" xfId="0" applyFont="1" applyAlignment="1">
      <alignment horizontal="left" vertical="top" wrapText="1"/>
    </xf>
    <xf numFmtId="0" fontId="6" fillId="6" borderId="0" xfId="0" applyFont="1" applyFill="1" applyAlignment="1">
      <alignment horizontal="right" vertical="center"/>
    </xf>
    <xf numFmtId="0" fontId="6" fillId="3" borderId="1" xfId="0" applyFont="1" applyFill="1" applyBorder="1" applyAlignment="1">
      <alignment horizontal="center" vertical="center" shrinkToFit="1"/>
    </xf>
    <xf numFmtId="0" fontId="6" fillId="3" borderId="2" xfId="0" applyFont="1" applyFill="1" applyBorder="1" applyAlignment="1">
      <alignment horizontal="center" vertical="center" shrinkToFit="1"/>
    </xf>
    <xf numFmtId="0" fontId="6" fillId="3" borderId="3" xfId="0" applyFont="1" applyFill="1" applyBorder="1" applyAlignment="1">
      <alignment horizontal="center" vertical="center" shrinkToFit="1"/>
    </xf>
    <xf numFmtId="0" fontId="6" fillId="3" borderId="1" xfId="0" applyFont="1" applyFill="1" applyBorder="1" applyAlignment="1">
      <alignment vertical="center" wrapText="1"/>
    </xf>
    <xf numFmtId="0" fontId="6" fillId="3" borderId="2" xfId="0" applyFont="1" applyFill="1" applyBorder="1" applyAlignment="1">
      <alignment vertical="center" wrapText="1"/>
    </xf>
    <xf numFmtId="0" fontId="6" fillId="3" borderId="3" xfId="0" applyFont="1" applyFill="1" applyBorder="1" applyAlignment="1">
      <alignment vertical="center" wrapText="1"/>
    </xf>
    <xf numFmtId="0" fontId="6" fillId="3" borderId="53" xfId="0" applyFont="1" applyFill="1" applyBorder="1" applyAlignment="1">
      <alignment horizontal="center" vertical="center"/>
    </xf>
    <xf numFmtId="0" fontId="6" fillId="0" borderId="2" xfId="0" applyFont="1" applyBorder="1" applyAlignment="1">
      <alignment horizontal="left" vertical="top"/>
    </xf>
    <xf numFmtId="0" fontId="6" fillId="3" borderId="11" xfId="0" applyFont="1" applyFill="1" applyBorder="1" applyAlignment="1">
      <alignment vertical="center" wrapText="1"/>
    </xf>
    <xf numFmtId="0" fontId="6" fillId="3" borderId="13" xfId="0" applyFont="1" applyFill="1" applyBorder="1" applyAlignment="1">
      <alignment vertical="center" wrapText="1"/>
    </xf>
    <xf numFmtId="0" fontId="6" fillId="3" borderId="14" xfId="0" applyFont="1" applyFill="1" applyBorder="1" applyAlignment="1">
      <alignment vertical="center" wrapText="1"/>
    </xf>
    <xf numFmtId="0" fontId="6" fillId="3" borderId="78" xfId="0" applyFont="1" applyFill="1" applyBorder="1" applyAlignment="1">
      <alignment horizontal="center" vertical="center"/>
    </xf>
    <xf numFmtId="0" fontId="6" fillId="3" borderId="1" xfId="0" applyFont="1" applyFill="1" applyBorder="1" applyAlignment="1">
      <alignment horizontal="left" vertical="center" shrinkToFit="1"/>
    </xf>
    <xf numFmtId="0" fontId="6" fillId="3" borderId="1" xfId="0" applyFont="1" applyFill="1" applyBorder="1" applyAlignment="1">
      <alignment vertical="center" shrinkToFit="1"/>
    </xf>
    <xf numFmtId="0" fontId="6" fillId="3" borderId="2" xfId="0" applyFont="1" applyFill="1" applyBorder="1" applyAlignment="1">
      <alignment vertical="center" shrinkToFit="1"/>
    </xf>
    <xf numFmtId="0" fontId="6" fillId="3" borderId="3" xfId="0" applyFont="1" applyFill="1" applyBorder="1" applyAlignment="1">
      <alignment vertical="center" shrinkToFit="1"/>
    </xf>
    <xf numFmtId="0" fontId="6" fillId="7" borderId="11" xfId="0" applyFont="1" applyFill="1" applyBorder="1" applyAlignment="1">
      <alignment horizontal="left" vertical="center" shrinkToFit="1"/>
    </xf>
    <xf numFmtId="0" fontId="6" fillId="7" borderId="13" xfId="0" applyFont="1" applyFill="1" applyBorder="1" applyAlignment="1">
      <alignment horizontal="left" vertical="center" shrinkToFit="1"/>
    </xf>
    <xf numFmtId="0" fontId="6" fillId="7" borderId="14" xfId="0" applyFont="1" applyFill="1" applyBorder="1" applyAlignment="1">
      <alignment horizontal="left" vertical="center" shrinkToFit="1"/>
    </xf>
    <xf numFmtId="0" fontId="6" fillId="7" borderId="25" xfId="0" applyFont="1" applyFill="1" applyBorder="1" applyAlignment="1">
      <alignment horizontal="left" vertical="center" shrinkToFit="1"/>
    </xf>
    <xf numFmtId="0" fontId="6" fillId="7" borderId="26" xfId="0" applyFont="1" applyFill="1" applyBorder="1" applyAlignment="1">
      <alignment horizontal="left" vertical="center" shrinkToFit="1"/>
    </xf>
    <xf numFmtId="0" fontId="6" fillId="7" borderId="27" xfId="0" applyFont="1" applyFill="1" applyBorder="1" applyAlignment="1">
      <alignment horizontal="left" vertical="center" shrinkToFit="1"/>
    </xf>
    <xf numFmtId="0" fontId="6" fillId="7" borderId="36" xfId="0" applyFont="1" applyFill="1" applyBorder="1" applyAlignment="1">
      <alignment horizontal="left" vertical="center" shrinkToFit="1"/>
    </xf>
    <xf numFmtId="0" fontId="6" fillId="7" borderId="37" xfId="0" applyFont="1" applyFill="1" applyBorder="1" applyAlignment="1">
      <alignment horizontal="left" vertical="center" shrinkToFit="1"/>
    </xf>
    <xf numFmtId="0" fontId="6" fillId="7" borderId="38" xfId="0" applyFont="1" applyFill="1" applyBorder="1" applyAlignment="1">
      <alignment horizontal="left" vertical="center" shrinkToFit="1"/>
    </xf>
    <xf numFmtId="0" fontId="6" fillId="7" borderId="33" xfId="0" applyFont="1" applyFill="1" applyBorder="1" applyAlignment="1">
      <alignment horizontal="left" vertical="center" shrinkToFit="1"/>
    </xf>
    <xf numFmtId="0" fontId="6" fillId="7" borderId="34" xfId="0" applyFont="1" applyFill="1" applyBorder="1" applyAlignment="1">
      <alignment horizontal="left" vertical="center" shrinkToFit="1"/>
    </xf>
    <xf numFmtId="0" fontId="6" fillId="7" borderId="35" xfId="0" applyFont="1" applyFill="1" applyBorder="1" applyAlignment="1">
      <alignment horizontal="left" vertical="center" shrinkToFit="1"/>
    </xf>
    <xf numFmtId="0" fontId="6" fillId="0" borderId="4" xfId="0" applyFont="1" applyBorder="1" applyAlignment="1">
      <alignment horizontal="left" vertical="center" wrapText="1"/>
    </xf>
    <xf numFmtId="0" fontId="6" fillId="0" borderId="0" xfId="0" applyFont="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0" xfId="0"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0" xfId="0"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6" fillId="0" borderId="36" xfId="0" applyFont="1" applyBorder="1" applyAlignment="1">
      <alignment horizontal="left" vertical="center" wrapText="1"/>
    </xf>
    <xf numFmtId="0" fontId="0" fillId="0" borderId="37" xfId="0" applyBorder="1" applyAlignment="1">
      <alignment horizontal="left" vertical="center" wrapText="1"/>
    </xf>
    <xf numFmtId="0" fontId="0" fillId="0" borderId="38" xfId="0" applyBorder="1" applyAlignment="1">
      <alignment horizontal="left" vertical="center" wrapText="1"/>
    </xf>
    <xf numFmtId="0" fontId="6" fillId="0" borderId="33" xfId="0" applyFont="1" applyBorder="1" applyAlignment="1">
      <alignment horizontal="left" vertical="center" wrapText="1"/>
    </xf>
    <xf numFmtId="0" fontId="6" fillId="0" borderId="34" xfId="0" applyFont="1" applyBorder="1" applyAlignment="1">
      <alignment horizontal="left" vertical="center" wrapText="1"/>
    </xf>
    <xf numFmtId="0" fontId="6" fillId="0" borderId="35" xfId="0" applyFont="1" applyBorder="1" applyAlignment="1">
      <alignment horizontal="left" vertical="center" wrapText="1"/>
    </xf>
    <xf numFmtId="0" fontId="6" fillId="0" borderId="25" xfId="0" applyFont="1" applyBorder="1" applyAlignment="1">
      <alignment horizontal="left" vertical="center" wrapText="1"/>
    </xf>
    <xf numFmtId="0" fontId="6" fillId="0" borderId="26" xfId="0" applyFont="1" applyBorder="1" applyAlignment="1">
      <alignment horizontal="left" vertical="center" wrapText="1"/>
    </xf>
    <xf numFmtId="0" fontId="6" fillId="0" borderId="27" xfId="0" applyFont="1" applyBorder="1" applyAlignment="1">
      <alignment horizontal="left"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5" xfId="0" applyFont="1" applyBorder="1" applyAlignment="1">
      <alignment horizontal="left" vertical="center" wrapText="1"/>
    </xf>
    <xf numFmtId="0" fontId="59" fillId="0" borderId="1" xfId="0" applyFont="1" applyBorder="1" applyAlignment="1">
      <alignment horizontal="left" vertical="center" wrapText="1"/>
    </xf>
    <xf numFmtId="0" fontId="59" fillId="0" borderId="2" xfId="0" applyFont="1" applyBorder="1" applyAlignment="1">
      <alignment horizontal="left" vertical="center" wrapText="1"/>
    </xf>
    <xf numFmtId="0" fontId="59" fillId="0" borderId="3" xfId="0" applyFont="1" applyBorder="1" applyAlignment="1">
      <alignment horizontal="left" vertical="center" wrapText="1"/>
    </xf>
    <xf numFmtId="0" fontId="59" fillId="0" borderId="4" xfId="0" applyFont="1" applyBorder="1" applyAlignment="1">
      <alignment horizontal="left" vertical="center" wrapText="1"/>
    </xf>
    <xf numFmtId="0" fontId="59" fillId="0" borderId="0" xfId="0" applyFont="1" applyAlignment="1">
      <alignment horizontal="left" vertical="center" wrapText="1"/>
    </xf>
    <xf numFmtId="0" fontId="59" fillId="0" borderId="5" xfId="0" applyFont="1" applyBorder="1" applyAlignment="1">
      <alignment horizontal="left" vertical="center" wrapText="1"/>
    </xf>
    <xf numFmtId="0" fontId="59" fillId="0" borderId="9" xfId="0" applyFont="1" applyBorder="1" applyAlignment="1">
      <alignment horizontal="left" vertical="center"/>
    </xf>
    <xf numFmtId="0" fontId="59" fillId="0" borderId="32" xfId="0" applyFont="1" applyBorder="1" applyAlignment="1">
      <alignment horizontal="left" vertical="center"/>
    </xf>
    <xf numFmtId="0" fontId="86" fillId="0" borderId="4" xfId="0" applyFont="1" applyBorder="1" applyAlignment="1">
      <alignment horizontal="center" vertical="center" wrapText="1"/>
    </xf>
    <xf numFmtId="0" fontId="86" fillId="0" borderId="5" xfId="0" applyFont="1" applyBorder="1" applyAlignment="1">
      <alignment horizontal="center" vertical="center" wrapText="1"/>
    </xf>
    <xf numFmtId="0" fontId="86" fillId="0" borderId="11" xfId="0" applyFont="1" applyBorder="1">
      <alignment vertical="center"/>
    </xf>
    <xf numFmtId="0" fontId="86" fillId="0" borderId="14" xfId="0" applyFont="1" applyBorder="1">
      <alignment vertical="center"/>
    </xf>
    <xf numFmtId="0" fontId="86" fillId="0" borderId="11" xfId="0" applyFont="1" applyBorder="1" applyAlignment="1">
      <alignment horizontal="center" vertical="center" wrapText="1"/>
    </xf>
    <xf numFmtId="0" fontId="86" fillId="0" borderId="13" xfId="0" applyFont="1" applyBorder="1" applyAlignment="1">
      <alignment horizontal="center" vertical="center" wrapText="1"/>
    </xf>
    <xf numFmtId="0" fontId="86" fillId="0" borderId="1" xfId="0" applyFont="1" applyBorder="1" applyAlignment="1">
      <alignment horizontal="left" vertical="center"/>
    </xf>
    <xf numFmtId="0" fontId="86" fillId="0" borderId="4" xfId="0" applyFont="1" applyBorder="1" applyAlignment="1">
      <alignment horizontal="left" vertical="center"/>
    </xf>
    <xf numFmtId="0" fontId="86" fillId="0" borderId="6" xfId="0" applyFont="1" applyBorder="1" applyAlignment="1">
      <alignment horizontal="left" vertical="center"/>
    </xf>
    <xf numFmtId="0" fontId="59" fillId="0" borderId="9" xfId="0" applyFont="1" applyBorder="1" applyAlignment="1">
      <alignment horizontal="center" vertical="center"/>
    </xf>
    <xf numFmtId="0" fontId="59" fillId="0" borderId="10" xfId="0" applyFont="1" applyBorder="1" applyAlignment="1">
      <alignment horizontal="center" vertical="center"/>
    </xf>
    <xf numFmtId="0" fontId="6" fillId="0" borderId="11" xfId="0" applyFont="1" applyBorder="1" applyAlignment="1">
      <alignment vertical="center" shrinkToFit="1"/>
    </xf>
    <xf numFmtId="0" fontId="6" fillId="0" borderId="13" xfId="0" applyFont="1" applyBorder="1" applyAlignment="1">
      <alignment vertical="center" shrinkToFit="1"/>
    </xf>
    <xf numFmtId="0" fontId="6" fillId="0" borderId="14" xfId="0" applyFont="1" applyBorder="1" applyAlignment="1">
      <alignment vertical="center" shrinkToFit="1"/>
    </xf>
    <xf numFmtId="0" fontId="6" fillId="0" borderId="11" xfId="0" applyFont="1" applyBorder="1" applyAlignment="1">
      <alignment horizontal="center" vertical="center" wrapText="1"/>
    </xf>
    <xf numFmtId="0" fontId="6" fillId="0" borderId="14" xfId="0" applyFont="1" applyBorder="1" applyAlignment="1">
      <alignment horizontal="center" vertical="center" wrapText="1"/>
    </xf>
    <xf numFmtId="0" fontId="86" fillId="0" borderId="11" xfId="0" applyFont="1" applyBorder="1" applyAlignment="1">
      <alignment vertical="center" shrinkToFit="1"/>
    </xf>
    <xf numFmtId="0" fontId="86" fillId="0" borderId="14" xfId="0" applyFont="1" applyBorder="1" applyAlignment="1">
      <alignment horizontal="center" vertical="center" wrapText="1"/>
    </xf>
    <xf numFmtId="0" fontId="36" fillId="0" borderId="1"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6" xfId="0" applyFont="1" applyBorder="1" applyAlignment="1">
      <alignment horizontal="center" vertical="center" wrapText="1"/>
    </xf>
    <xf numFmtId="0" fontId="36" fillId="0" borderId="8" xfId="0" applyFont="1" applyBorder="1" applyAlignment="1">
      <alignment horizontal="center" vertical="center" wrapText="1"/>
    </xf>
    <xf numFmtId="0" fontId="6" fillId="0" borderId="1" xfId="0" applyFont="1" applyBorder="1" applyAlignment="1">
      <alignment horizontal="left" vertical="center" shrinkToFit="1"/>
    </xf>
    <xf numFmtId="0" fontId="6" fillId="0" borderId="2" xfId="0" applyFont="1" applyBorder="1" applyAlignment="1">
      <alignment horizontal="left" vertical="center" shrinkToFit="1"/>
    </xf>
    <xf numFmtId="0" fontId="6" fillId="0" borderId="3" xfId="0" applyFont="1" applyBorder="1" applyAlignment="1">
      <alignment horizontal="left" vertical="center" shrinkToFit="1"/>
    </xf>
    <xf numFmtId="0" fontId="6" fillId="0" borderId="6" xfId="0" applyFont="1" applyBorder="1" applyAlignment="1">
      <alignment horizontal="left" vertical="center" shrinkToFit="1"/>
    </xf>
    <xf numFmtId="0" fontId="6" fillId="0" borderId="8" xfId="0" applyFont="1" applyBorder="1" applyAlignment="1">
      <alignment horizontal="left" vertical="center" shrinkToFi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1" xfId="0" applyFont="1" applyBorder="1" applyAlignment="1">
      <alignment horizontal="left" vertical="center" shrinkToFit="1"/>
    </xf>
    <xf numFmtId="0" fontId="6" fillId="0" borderId="13" xfId="0" applyFont="1" applyBorder="1" applyAlignment="1">
      <alignment horizontal="left" vertical="center" shrinkToFit="1"/>
    </xf>
    <xf numFmtId="0" fontId="6" fillId="0" borderId="14" xfId="0" applyFont="1" applyBorder="1" applyAlignment="1">
      <alignment horizontal="left" vertical="center" shrinkToFit="1"/>
    </xf>
    <xf numFmtId="0" fontId="62" fillId="0" borderId="1" xfId="0" applyFont="1" applyBorder="1" applyAlignment="1">
      <alignment horizontal="center" vertical="center" wrapText="1"/>
    </xf>
    <xf numFmtId="0" fontId="62" fillId="0" borderId="3" xfId="0" applyFont="1" applyBorder="1" applyAlignment="1">
      <alignment horizontal="center" vertical="center" wrapText="1"/>
    </xf>
    <xf numFmtId="0" fontId="62" fillId="0" borderId="6" xfId="0" applyFont="1" applyBorder="1" applyAlignment="1">
      <alignment horizontal="center" vertical="center" wrapText="1"/>
    </xf>
    <xf numFmtId="0" fontId="62" fillId="0" borderId="8" xfId="0" applyFont="1" applyBorder="1" applyAlignment="1">
      <alignment horizontal="center" vertical="center" wrapText="1"/>
    </xf>
    <xf numFmtId="0" fontId="86" fillId="0" borderId="11" xfId="0" applyFont="1" applyBorder="1" applyAlignment="1">
      <alignment horizontal="left" vertical="center" shrinkToFit="1"/>
    </xf>
    <xf numFmtId="0" fontId="86" fillId="0" borderId="13" xfId="0" applyFont="1" applyBorder="1" applyAlignment="1">
      <alignment horizontal="left" vertical="center" shrinkToFit="1"/>
    </xf>
    <xf numFmtId="0" fontId="6" fillId="0" borderId="4" xfId="0" applyFont="1" applyBorder="1" applyAlignment="1">
      <alignment horizontal="left" vertical="center" shrinkToFit="1"/>
    </xf>
    <xf numFmtId="0" fontId="6" fillId="0" borderId="0" xfId="0" applyFont="1" applyAlignment="1">
      <alignment horizontal="left" vertical="center" shrinkToFit="1"/>
    </xf>
    <xf numFmtId="0" fontId="6" fillId="0" borderId="5" xfId="0" applyFont="1" applyBorder="1" applyAlignment="1">
      <alignment horizontal="left" vertical="center" shrinkToFit="1"/>
    </xf>
    <xf numFmtId="0" fontId="6" fillId="0" borderId="9"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0" xfId="0" applyFont="1" applyBorder="1" applyAlignment="1">
      <alignment horizontal="center" vertical="center" wrapText="1"/>
    </xf>
    <xf numFmtId="0" fontId="6" fillId="7" borderId="24" xfId="0" applyFont="1" applyFill="1" applyBorder="1" applyAlignment="1">
      <alignment horizontal="left" vertical="center" wrapText="1"/>
    </xf>
    <xf numFmtId="0" fontId="37" fillId="0" borderId="24" xfId="0" applyFont="1" applyBorder="1" applyAlignment="1">
      <alignment horizontal="center" vertical="center"/>
    </xf>
    <xf numFmtId="0" fontId="6" fillId="25" borderId="24" xfId="0" applyFont="1" applyFill="1" applyBorder="1" applyAlignment="1">
      <alignment horizontal="left" vertical="center" wrapText="1"/>
    </xf>
    <xf numFmtId="0" fontId="6" fillId="3" borderId="11" xfId="0" applyFont="1" applyFill="1" applyBorder="1" applyAlignment="1">
      <alignment horizontal="left" vertical="center" shrinkToFit="1"/>
    </xf>
    <xf numFmtId="0" fontId="6" fillId="3" borderId="13" xfId="0" applyFont="1" applyFill="1" applyBorder="1" applyAlignment="1">
      <alignment horizontal="left" vertical="center" shrinkToFit="1"/>
    </xf>
    <xf numFmtId="0" fontId="6" fillId="0" borderId="4" xfId="0" applyFont="1" applyBorder="1" applyAlignment="1">
      <alignment vertical="center" textRotation="255"/>
    </xf>
    <xf numFmtId="0" fontId="86" fillId="0" borderId="24" xfId="0" applyFont="1" applyBorder="1" applyAlignment="1">
      <alignment horizontal="center" vertical="center" shrinkToFit="1"/>
    </xf>
    <xf numFmtId="0" fontId="6" fillId="8" borderId="0" xfId="0" applyFont="1" applyFill="1" applyAlignment="1">
      <alignment horizontal="center" vertical="center"/>
    </xf>
    <xf numFmtId="0" fontId="6" fillId="6" borderId="63" xfId="0" applyFont="1" applyFill="1" applyBorder="1" applyAlignment="1">
      <alignment horizontal="left" vertical="center"/>
    </xf>
    <xf numFmtId="0" fontId="6" fillId="3" borderId="4"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5" xfId="0" applyFont="1" applyFill="1" applyBorder="1" applyAlignment="1">
      <alignment horizontal="center" vertical="center" wrapText="1"/>
    </xf>
    <xf numFmtId="0" fontId="6" fillId="0" borderId="13" xfId="0" applyFont="1" applyBorder="1" applyAlignment="1">
      <alignment horizontal="center" vertical="center" shrinkToFit="1"/>
    </xf>
    <xf numFmtId="0" fontId="6" fillId="0" borderId="9" xfId="0" applyFont="1" applyBorder="1" applyAlignment="1">
      <alignment vertical="center" textRotation="255"/>
    </xf>
    <xf numFmtId="0" fontId="6" fillId="0" borderId="12" xfId="0" applyFont="1" applyBorder="1" applyAlignment="1">
      <alignment vertical="center" textRotation="255"/>
    </xf>
    <xf numFmtId="0" fontId="6" fillId="0" borderId="10" xfId="0" applyFont="1" applyBorder="1" applyAlignment="1">
      <alignment vertical="center" textRotation="255"/>
    </xf>
    <xf numFmtId="0" fontId="6" fillId="7" borderId="7" xfId="0" applyFont="1" applyFill="1" applyBorder="1" applyAlignment="1">
      <alignment horizontal="left" vertical="center"/>
    </xf>
    <xf numFmtId="0" fontId="59" fillId="0" borderId="1" xfId="0" applyFont="1" applyBorder="1" applyAlignment="1">
      <alignment horizontal="center" vertical="center"/>
    </xf>
    <xf numFmtId="0" fontId="59" fillId="0" borderId="4" xfId="0" applyFont="1" applyBorder="1" applyAlignment="1">
      <alignment horizontal="center" vertical="center"/>
    </xf>
    <xf numFmtId="0" fontId="59" fillId="0" borderId="6" xfId="0" applyFont="1" applyBorder="1" applyAlignment="1">
      <alignment horizontal="center" vertical="center"/>
    </xf>
    <xf numFmtId="3" fontId="6" fillId="3" borderId="1" xfId="0" applyNumberFormat="1" applyFont="1" applyFill="1" applyBorder="1" applyAlignment="1">
      <alignment horizontal="right" vertical="center"/>
    </xf>
    <xf numFmtId="3" fontId="6" fillId="3" borderId="2" xfId="0" applyNumberFormat="1" applyFont="1" applyFill="1" applyBorder="1" applyAlignment="1">
      <alignment horizontal="right" vertical="center"/>
    </xf>
    <xf numFmtId="0" fontId="6" fillId="0" borderId="2" xfId="0" applyFont="1" applyBorder="1" applyAlignment="1">
      <alignment vertical="top" wrapText="1"/>
    </xf>
    <xf numFmtId="0" fontId="87" fillId="8" borderId="0" xfId="0" applyFont="1" applyFill="1" applyAlignment="1">
      <alignment vertical="top" wrapText="1"/>
    </xf>
    <xf numFmtId="0" fontId="59" fillId="0" borderId="182" xfId="0" applyFont="1" applyBorder="1" applyAlignment="1">
      <alignment vertical="top"/>
    </xf>
    <xf numFmtId="0" fontId="10" fillId="0" borderId="184" xfId="0" applyFont="1" applyBorder="1" applyAlignment="1">
      <alignment vertical="top"/>
    </xf>
    <xf numFmtId="0" fontId="6" fillId="6" borderId="1" xfId="0" applyFont="1" applyFill="1" applyBorder="1" applyAlignment="1">
      <alignment horizontal="center" vertical="center" shrinkToFit="1"/>
    </xf>
    <xf numFmtId="0" fontId="6" fillId="6" borderId="2" xfId="0" applyFont="1" applyFill="1" applyBorder="1" applyAlignment="1">
      <alignment horizontal="center" vertical="center" shrinkToFit="1"/>
    </xf>
    <xf numFmtId="0" fontId="6" fillId="6" borderId="3" xfId="0" applyFont="1" applyFill="1" applyBorder="1" applyAlignment="1">
      <alignment horizontal="center" vertical="center" shrinkToFit="1"/>
    </xf>
    <xf numFmtId="0" fontId="6" fillId="6" borderId="6" xfId="0" applyFont="1" applyFill="1" applyBorder="1" applyAlignment="1">
      <alignment horizontal="center" vertical="center" shrinkToFit="1"/>
    </xf>
    <xf numFmtId="0" fontId="6" fillId="6" borderId="7" xfId="0" applyFont="1" applyFill="1" applyBorder="1" applyAlignment="1">
      <alignment horizontal="center" vertical="center" shrinkToFit="1"/>
    </xf>
    <xf numFmtId="0" fontId="6" fillId="6" borderId="8" xfId="0" applyFont="1" applyFill="1" applyBorder="1" applyAlignment="1">
      <alignment horizontal="center" vertical="center" shrinkToFit="1"/>
    </xf>
    <xf numFmtId="0" fontId="6" fillId="0" borderId="55" xfId="0" applyFont="1" applyBorder="1" applyAlignment="1">
      <alignment horizontal="center" vertical="center"/>
    </xf>
    <xf numFmtId="0" fontId="6" fillId="0" borderId="56" xfId="0" applyFont="1" applyBorder="1" applyAlignment="1">
      <alignment horizontal="center" vertical="center"/>
    </xf>
    <xf numFmtId="0" fontId="6" fillId="2" borderId="2" xfId="0" applyFont="1" applyFill="1" applyBorder="1" applyAlignment="1">
      <alignment horizontal="center" vertical="center"/>
    </xf>
    <xf numFmtId="0" fontId="6" fillId="2" borderId="7" xfId="0" applyFont="1" applyFill="1" applyBorder="1" applyAlignment="1">
      <alignment horizontal="center" vertical="center"/>
    </xf>
    <xf numFmtId="0" fontId="6" fillId="0" borderId="7" xfId="0" applyFont="1" applyBorder="1" applyAlignment="1">
      <alignment horizontal="right" vertical="center" shrinkToFit="1"/>
    </xf>
    <xf numFmtId="186" fontId="6" fillId="3" borderId="11" xfId="0" applyNumberFormat="1" applyFont="1" applyFill="1" applyBorder="1" applyAlignment="1">
      <alignment horizontal="center" vertical="center"/>
    </xf>
    <xf numFmtId="186" fontId="6" fillId="3" borderId="14" xfId="0" applyNumberFormat="1" applyFont="1" applyFill="1" applyBorder="1" applyAlignment="1">
      <alignment horizontal="center" vertical="center"/>
    </xf>
    <xf numFmtId="0" fontId="82" fillId="2" borderId="0" xfId="0" applyFont="1" applyFill="1" applyAlignment="1">
      <alignment horizontal="left" vertical="center" wrapText="1"/>
    </xf>
    <xf numFmtId="0" fontId="37" fillId="0" borderId="24" xfId="0" applyFont="1" applyBorder="1" applyAlignment="1">
      <alignment horizontal="center" vertical="center" shrinkToFit="1"/>
    </xf>
    <xf numFmtId="0" fontId="39" fillId="0" borderId="24" xfId="0" applyFont="1" applyBorder="1" applyAlignment="1">
      <alignment horizontal="center" vertical="center" shrinkToFit="1"/>
    </xf>
    <xf numFmtId="0" fontId="37" fillId="0" borderId="1" xfId="0" applyFont="1" applyBorder="1" applyAlignment="1">
      <alignment horizontal="center" vertical="center" wrapText="1" shrinkToFit="1"/>
    </xf>
    <xf numFmtId="0" fontId="37" fillId="0" borderId="3" xfId="0" applyFont="1" applyBorder="1" applyAlignment="1">
      <alignment horizontal="center" vertical="center" wrapText="1" shrinkToFit="1"/>
    </xf>
    <xf numFmtId="0" fontId="37" fillId="0" borderId="6" xfId="0" applyFont="1" applyBorder="1" applyAlignment="1">
      <alignment horizontal="center" vertical="center" wrapText="1" shrinkToFit="1"/>
    </xf>
    <xf numFmtId="0" fontId="37" fillId="0" borderId="8" xfId="0" applyFont="1" applyBorder="1" applyAlignment="1">
      <alignment horizontal="center" vertical="center" wrapText="1" shrinkToFit="1"/>
    </xf>
    <xf numFmtId="186" fontId="6" fillId="3" borderId="13" xfId="0" applyNumberFormat="1" applyFont="1" applyFill="1" applyBorder="1" applyAlignment="1">
      <alignment horizontal="center" vertical="center"/>
    </xf>
    <xf numFmtId="186" fontId="6" fillId="3" borderId="24" xfId="0" applyNumberFormat="1" applyFont="1" applyFill="1" applyBorder="1" applyAlignment="1">
      <alignment horizontal="center" vertical="center"/>
    </xf>
    <xf numFmtId="0" fontId="37" fillId="0" borderId="24" xfId="0" applyFont="1" applyBorder="1" applyAlignment="1">
      <alignment horizontal="center" vertical="center" wrapText="1" shrinkToFit="1"/>
    </xf>
    <xf numFmtId="176" fontId="6" fillId="3" borderId="24" xfId="0" applyNumberFormat="1" applyFont="1" applyFill="1" applyBorder="1" applyAlignment="1">
      <alignment horizontal="center" vertical="center" shrinkToFit="1"/>
    </xf>
    <xf numFmtId="176" fontId="6" fillId="3" borderId="11" xfId="0" applyNumberFormat="1" applyFont="1" applyFill="1" applyBorder="1" applyAlignment="1">
      <alignment horizontal="center" vertical="center" shrinkToFit="1"/>
    </xf>
    <xf numFmtId="176" fontId="6" fillId="3" borderId="14" xfId="0" applyNumberFormat="1" applyFont="1" applyFill="1" applyBorder="1" applyAlignment="1">
      <alignment horizontal="center" vertical="center" shrinkToFit="1"/>
    </xf>
    <xf numFmtId="0" fontId="6" fillId="3" borderId="11"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6" fillId="3" borderId="14" xfId="0" applyFont="1" applyFill="1" applyBorder="1" applyAlignment="1">
      <alignment horizontal="left" vertical="center" wrapText="1"/>
    </xf>
    <xf numFmtId="0" fontId="6" fillId="2" borderId="0" xfId="0" applyFont="1" applyFill="1" applyAlignment="1">
      <alignment vertical="top" wrapText="1"/>
    </xf>
    <xf numFmtId="0" fontId="37" fillId="0" borderId="11" xfId="0" applyFont="1" applyBorder="1" applyAlignment="1">
      <alignment horizontal="center" vertical="center" wrapText="1" shrinkToFit="1"/>
    </xf>
    <xf numFmtId="0" fontId="37" fillId="0" borderId="14" xfId="0" applyFont="1" applyBorder="1" applyAlignment="1">
      <alignment horizontal="center" vertical="center" wrapText="1" shrinkToFit="1"/>
    </xf>
    <xf numFmtId="0" fontId="37" fillId="0" borderId="1" xfId="0" applyFont="1" applyBorder="1" applyAlignment="1">
      <alignment horizontal="center" vertical="center"/>
    </xf>
    <xf numFmtId="0" fontId="37" fillId="0" borderId="6" xfId="0" applyFont="1" applyBorder="1" applyAlignment="1">
      <alignment horizontal="center" vertical="center"/>
    </xf>
    <xf numFmtId="0" fontId="37" fillId="3" borderId="1" xfId="0" applyFont="1" applyFill="1" applyBorder="1" applyAlignment="1">
      <alignment horizontal="center" vertical="center"/>
    </xf>
    <xf numFmtId="0" fontId="37" fillId="3" borderId="2" xfId="0" applyFont="1" applyFill="1" applyBorder="1" applyAlignment="1">
      <alignment horizontal="center" vertical="center"/>
    </xf>
    <xf numFmtId="0" fontId="37" fillId="3" borderId="6" xfId="0" applyFont="1" applyFill="1" applyBorder="1" applyAlignment="1">
      <alignment horizontal="center" vertical="center"/>
    </xf>
    <xf numFmtId="0" fontId="37" fillId="3" borderId="7" xfId="0" applyFont="1" applyFill="1" applyBorder="1" applyAlignment="1">
      <alignment horizontal="center" vertical="center"/>
    </xf>
    <xf numFmtId="0" fontId="37" fillId="0" borderId="48" xfId="0" applyFont="1" applyBorder="1" applyAlignment="1">
      <alignment horizontal="center" vertical="center"/>
    </xf>
    <xf numFmtId="0" fontId="37" fillId="0" borderId="49" xfId="0" applyFont="1" applyBorder="1" applyAlignment="1">
      <alignment horizontal="center" vertical="center"/>
    </xf>
    <xf numFmtId="0" fontId="39" fillId="0" borderId="6" xfId="0" applyFont="1" applyBorder="1" applyAlignment="1">
      <alignment horizontal="center" vertical="center"/>
    </xf>
    <xf numFmtId="0" fontId="39" fillId="0" borderId="7" xfId="0" applyFont="1" applyBorder="1" applyAlignment="1">
      <alignment horizontal="center" vertical="center"/>
    </xf>
    <xf numFmtId="0" fontId="39" fillId="0" borderId="8" xfId="0" applyFont="1" applyBorder="1" applyAlignment="1">
      <alignment horizontal="center" vertical="center"/>
    </xf>
    <xf numFmtId="0" fontId="39" fillId="0" borderId="0" xfId="0" applyFont="1" applyAlignment="1">
      <alignment vertical="top" wrapText="1"/>
    </xf>
    <xf numFmtId="0" fontId="37" fillId="3" borderId="11" xfId="0" applyFont="1" applyFill="1" applyBorder="1" applyAlignment="1">
      <alignment horizontal="center" vertical="center"/>
    </xf>
    <xf numFmtId="0" fontId="37" fillId="3" borderId="13" xfId="0" applyFont="1" applyFill="1" applyBorder="1" applyAlignment="1">
      <alignment horizontal="center" vertical="center"/>
    </xf>
    <xf numFmtId="0" fontId="37" fillId="3" borderId="14" xfId="0" applyFont="1" applyFill="1" applyBorder="1" applyAlignment="1">
      <alignment horizontal="center" vertical="center"/>
    </xf>
    <xf numFmtId="0" fontId="37" fillId="6" borderId="7" xfId="0" applyFont="1" applyFill="1" applyBorder="1" applyAlignment="1">
      <alignment horizontal="right" vertical="center" wrapText="1"/>
    </xf>
    <xf numFmtId="0" fontId="39" fillId="8" borderId="0" xfId="0" applyFont="1" applyFill="1" applyAlignment="1">
      <alignment horizontal="left" vertical="top"/>
    </xf>
    <xf numFmtId="0" fontId="37" fillId="0" borderId="2" xfId="0" applyFont="1" applyBorder="1" applyAlignment="1">
      <alignment horizontal="center" vertical="center"/>
    </xf>
    <xf numFmtId="0" fontId="37" fillId="0" borderId="3" xfId="0" applyFont="1" applyBorder="1" applyAlignment="1">
      <alignment horizontal="center" vertical="center"/>
    </xf>
    <xf numFmtId="0" fontId="37" fillId="0" borderId="7" xfId="0" applyFont="1" applyBorder="1" applyAlignment="1">
      <alignment horizontal="center" vertical="center"/>
    </xf>
    <xf numFmtId="0" fontId="37" fillId="0" borderId="8" xfId="0" applyFont="1" applyBorder="1" applyAlignment="1">
      <alignment horizontal="center" vertical="center"/>
    </xf>
    <xf numFmtId="0" fontId="102" fillId="0" borderId="6" xfId="0" applyFont="1" applyBorder="1" applyAlignment="1">
      <alignment horizontal="center" vertical="center"/>
    </xf>
    <xf numFmtId="0" fontId="102" fillId="0" borderId="7" xfId="0" applyFont="1" applyBorder="1" applyAlignment="1">
      <alignment horizontal="center" vertical="center"/>
    </xf>
    <xf numFmtId="0" fontId="102" fillId="0" borderId="8" xfId="0" applyFont="1" applyBorder="1" applyAlignment="1">
      <alignment horizontal="center" vertical="center"/>
    </xf>
    <xf numFmtId="0" fontId="37" fillId="14" borderId="11" xfId="0" applyFont="1" applyFill="1" applyBorder="1" applyAlignment="1">
      <alignment horizontal="center" vertical="center"/>
    </xf>
    <xf numFmtId="0" fontId="37" fillId="14" borderId="13" xfId="0" applyFont="1" applyFill="1" applyBorder="1" applyAlignment="1">
      <alignment horizontal="center" vertical="center"/>
    </xf>
    <xf numFmtId="0" fontId="37" fillId="14" borderId="14" xfId="0" applyFont="1" applyFill="1" applyBorder="1" applyAlignment="1">
      <alignment horizontal="center" vertical="center"/>
    </xf>
    <xf numFmtId="0" fontId="37" fillId="0" borderId="1" xfId="0" applyFont="1" applyBorder="1" applyAlignment="1">
      <alignment horizontal="left" vertical="center"/>
    </xf>
    <xf numFmtId="0" fontId="37" fillId="0" borderId="2" xfId="0" applyFont="1" applyBorder="1" applyAlignment="1">
      <alignment horizontal="left" vertical="center"/>
    </xf>
    <xf numFmtId="0" fontId="37" fillId="0" borderId="3" xfId="0" applyFont="1" applyBorder="1" applyAlignment="1">
      <alignment horizontal="left" vertical="center"/>
    </xf>
    <xf numFmtId="195" fontId="37" fillId="3" borderId="1" xfId="0" applyNumberFormat="1" applyFont="1" applyFill="1" applyBorder="1" applyAlignment="1">
      <alignment horizontal="center" vertical="center"/>
    </xf>
    <xf numFmtId="195" fontId="37" fillId="3" borderId="2" xfId="0" applyNumberFormat="1" applyFont="1" applyFill="1" applyBorder="1" applyAlignment="1">
      <alignment horizontal="center" vertical="center"/>
    </xf>
    <xf numFmtId="0" fontId="37" fillId="0" borderId="4" xfId="0" applyFont="1" applyBorder="1" applyAlignment="1">
      <alignment horizontal="center" vertical="center"/>
    </xf>
    <xf numFmtId="0" fontId="37" fillId="3" borderId="4" xfId="0" applyFont="1" applyFill="1" applyBorder="1" applyAlignment="1">
      <alignment horizontal="center" vertical="center"/>
    </xf>
    <xf numFmtId="0" fontId="37" fillId="3" borderId="0" xfId="0" applyFont="1" applyFill="1" applyAlignment="1">
      <alignment horizontal="center" vertical="center"/>
    </xf>
    <xf numFmtId="0" fontId="37" fillId="0" borderId="57" xfId="0" applyFont="1" applyBorder="1" applyAlignment="1">
      <alignment horizontal="center" vertical="center"/>
    </xf>
    <xf numFmtId="0" fontId="37" fillId="0" borderId="4" xfId="0" applyFont="1" applyBorder="1" applyAlignment="1">
      <alignment horizontal="right" vertical="center"/>
    </xf>
    <xf numFmtId="0" fontId="37" fillId="0" borderId="0" xfId="0" applyFont="1" applyAlignment="1">
      <alignment horizontal="right" vertical="center"/>
    </xf>
    <xf numFmtId="0" fontId="37" fillId="0" borderId="5" xfId="0" applyFont="1" applyBorder="1" applyAlignment="1">
      <alignment horizontal="right" vertical="center"/>
    </xf>
    <xf numFmtId="0" fontId="37" fillId="0" borderId="4" xfId="0" applyFont="1" applyBorder="1" applyAlignment="1">
      <alignment horizontal="left" vertical="center"/>
    </xf>
    <xf numFmtId="0" fontId="37" fillId="0" borderId="5" xfId="0" applyFont="1" applyBorder="1" applyAlignment="1">
      <alignment horizontal="left" vertical="center"/>
    </xf>
    <xf numFmtId="0" fontId="37" fillId="3" borderId="53" xfId="0" applyFont="1" applyFill="1" applyBorder="1" applyAlignment="1">
      <alignment horizontal="center" vertical="center"/>
    </xf>
    <xf numFmtId="0" fontId="37" fillId="0" borderId="11" xfId="0" applyFont="1" applyBorder="1" applyAlignment="1">
      <alignment horizontal="left" vertical="center"/>
    </xf>
    <xf numFmtId="0" fontId="37" fillId="0" borderId="13" xfId="0" applyFont="1" applyBorder="1" applyAlignment="1">
      <alignment horizontal="left" vertical="center"/>
    </xf>
    <xf numFmtId="0" fontId="37" fillId="0" borderId="14" xfId="0" applyFont="1" applyBorder="1" applyAlignment="1">
      <alignment horizontal="left" vertical="center"/>
    </xf>
    <xf numFmtId="195" fontId="37" fillId="3" borderId="11" xfId="0" applyNumberFormat="1" applyFont="1" applyFill="1" applyBorder="1" applyAlignment="1">
      <alignment horizontal="center" vertical="center"/>
    </xf>
    <xf numFmtId="195" fontId="37" fillId="3" borderId="13" xfId="0" applyNumberFormat="1" applyFont="1" applyFill="1" applyBorder="1" applyAlignment="1">
      <alignment horizontal="center" vertical="center"/>
    </xf>
    <xf numFmtId="0" fontId="6" fillId="7" borderId="0" xfId="0" applyFont="1" applyFill="1" applyAlignment="1">
      <alignment horizontal="left" vertical="center"/>
    </xf>
    <xf numFmtId="0" fontId="37" fillId="0" borderId="24" xfId="0" applyFont="1" applyBorder="1" applyAlignment="1">
      <alignment horizontal="left" vertical="center"/>
    </xf>
    <xf numFmtId="0" fontId="37" fillId="0" borderId="0" xfId="0" applyFont="1" applyAlignment="1">
      <alignment horizontal="left" vertical="top" wrapText="1"/>
    </xf>
    <xf numFmtId="0" fontId="37" fillId="8" borderId="0" xfId="0" applyFont="1" applyFill="1" applyAlignment="1">
      <alignment horizontal="left" vertical="top" wrapText="1"/>
    </xf>
    <xf numFmtId="0" fontId="37" fillId="7" borderId="0" xfId="0" applyFont="1" applyFill="1" applyAlignment="1">
      <alignment horizontal="left" vertical="top" wrapText="1"/>
    </xf>
    <xf numFmtId="0" fontId="6" fillId="0" borderId="57" xfId="0" applyFont="1" applyBorder="1" applyAlignment="1">
      <alignment horizontal="center" vertical="center" shrinkToFit="1"/>
    </xf>
    <xf numFmtId="0" fontId="6" fillId="0" borderId="49" xfId="0" applyFont="1" applyBorder="1" applyAlignment="1">
      <alignment horizontal="center" vertical="center" shrinkToFit="1"/>
    </xf>
    <xf numFmtId="0" fontId="6" fillId="3" borderId="6" xfId="0" applyFont="1" applyFill="1" applyBorder="1" applyAlignment="1">
      <alignment horizontal="center" vertical="center" shrinkToFit="1"/>
    </xf>
    <xf numFmtId="0" fontId="6" fillId="3" borderId="7" xfId="0" applyFont="1" applyFill="1" applyBorder="1" applyAlignment="1">
      <alignment horizontal="center" vertical="center" shrinkToFit="1"/>
    </xf>
    <xf numFmtId="176" fontId="6" fillId="3" borderId="4" xfId="0" applyNumberFormat="1" applyFont="1" applyFill="1" applyBorder="1" applyAlignment="1">
      <alignment horizontal="right" vertical="center" shrinkToFit="1"/>
    </xf>
    <xf numFmtId="176" fontId="6" fillId="3" borderId="0" xfId="0" applyNumberFormat="1" applyFont="1" applyFill="1" applyAlignment="1">
      <alignment horizontal="right" vertical="center" shrinkToFit="1"/>
    </xf>
    <xf numFmtId="176" fontId="6" fillId="3" borderId="185" xfId="0" applyNumberFormat="1" applyFont="1" applyFill="1" applyBorder="1" applyAlignment="1">
      <alignment horizontal="right" vertical="center" shrinkToFit="1"/>
    </xf>
    <xf numFmtId="176" fontId="6" fillId="3" borderId="6" xfId="0" applyNumberFormat="1" applyFont="1" applyFill="1" applyBorder="1" applyAlignment="1">
      <alignment horizontal="right" vertical="center" shrinkToFit="1"/>
    </xf>
    <xf numFmtId="176" fontId="6" fillId="3" borderId="7" xfId="0" applyNumberFormat="1" applyFont="1" applyFill="1" applyBorder="1" applyAlignment="1">
      <alignment horizontal="right" vertical="center" shrinkToFit="1"/>
    </xf>
    <xf numFmtId="176" fontId="6" fillId="3" borderId="54" xfId="0" applyNumberFormat="1" applyFont="1" applyFill="1" applyBorder="1" applyAlignment="1">
      <alignment horizontal="right" vertical="center" shrinkToFit="1"/>
    </xf>
    <xf numFmtId="0" fontId="39" fillId="0" borderId="1" xfId="0" applyFont="1" applyBorder="1" applyAlignment="1">
      <alignment horizontal="left" vertical="center" wrapText="1"/>
    </xf>
    <xf numFmtId="0" fontId="39" fillId="0" borderId="2" xfId="0" applyFont="1" applyBorder="1" applyAlignment="1">
      <alignment horizontal="left" vertical="center" wrapText="1"/>
    </xf>
    <xf numFmtId="0" fontId="39" fillId="0" borderId="3" xfId="0" applyFont="1" applyBorder="1" applyAlignment="1">
      <alignment horizontal="left" vertical="center" wrapText="1"/>
    </xf>
    <xf numFmtId="0" fontId="39" fillId="0" borderId="4" xfId="0" applyFont="1" applyBorder="1" applyAlignment="1">
      <alignment horizontal="left" vertical="center" wrapText="1"/>
    </xf>
    <xf numFmtId="0" fontId="39" fillId="0" borderId="0" xfId="0" applyFont="1" applyAlignment="1">
      <alignment horizontal="left" vertical="center" wrapText="1"/>
    </xf>
    <xf numFmtId="0" fontId="39" fillId="0" borderId="5" xfId="0" applyFont="1" applyBorder="1" applyAlignment="1">
      <alignment horizontal="left" vertical="center" wrapText="1"/>
    </xf>
    <xf numFmtId="0" fontId="37" fillId="0" borderId="1" xfId="0" applyFont="1" applyBorder="1" applyAlignment="1">
      <alignment horizontal="left" vertical="center" wrapText="1"/>
    </xf>
    <xf numFmtId="0" fontId="37" fillId="0" borderId="2" xfId="0" applyFont="1" applyBorder="1" applyAlignment="1">
      <alignment horizontal="left" vertical="center" wrapText="1"/>
    </xf>
    <xf numFmtId="0" fontId="37" fillId="0" borderId="3" xfId="0" applyFont="1" applyBorder="1" applyAlignment="1">
      <alignment horizontal="left" vertical="center" wrapText="1"/>
    </xf>
    <xf numFmtId="0" fontId="37" fillId="0" borderId="4" xfId="0" applyFont="1" applyBorder="1" applyAlignment="1">
      <alignment horizontal="left" vertical="center" wrapText="1"/>
    </xf>
    <xf numFmtId="0" fontId="37" fillId="0" borderId="0" xfId="0" applyFont="1" applyAlignment="1">
      <alignment horizontal="left" vertical="center" wrapText="1"/>
    </xf>
    <xf numFmtId="0" fontId="37" fillId="0" borderId="5" xfId="0" applyFont="1" applyBorder="1" applyAlignment="1">
      <alignment horizontal="left" vertical="center" wrapText="1"/>
    </xf>
    <xf numFmtId="0" fontId="37" fillId="0" borderId="6" xfId="0" applyFont="1" applyBorder="1" applyAlignment="1">
      <alignment horizontal="left" vertical="center" wrapText="1"/>
    </xf>
    <xf numFmtId="0" fontId="37" fillId="0" borderId="7" xfId="0" applyFont="1" applyBorder="1" applyAlignment="1">
      <alignment horizontal="left" vertical="center" wrapText="1"/>
    </xf>
    <xf numFmtId="0" fontId="37" fillId="0" borderId="8" xfId="0" applyFont="1" applyBorder="1" applyAlignment="1">
      <alignment horizontal="left" vertical="center" wrapText="1"/>
    </xf>
    <xf numFmtId="0" fontId="53" fillId="0" borderId="104" xfId="0" applyFont="1" applyBorder="1" applyAlignment="1">
      <alignment vertical="center" wrapText="1"/>
    </xf>
    <xf numFmtId="0" fontId="13" fillId="0" borderId="104" xfId="0" applyFont="1" applyBorder="1">
      <alignment vertical="center"/>
    </xf>
    <xf numFmtId="0" fontId="13" fillId="0" borderId="0" xfId="0" applyFont="1">
      <alignment vertical="center"/>
    </xf>
    <xf numFmtId="0" fontId="34" fillId="11" borderId="1" xfId="0" applyFont="1" applyFill="1" applyBorder="1" applyAlignment="1" applyProtection="1">
      <alignment horizontal="center" vertical="center" wrapText="1"/>
      <protection locked="0"/>
    </xf>
    <xf numFmtId="0" fontId="13" fillId="0" borderId="6" xfId="0" applyFont="1" applyBorder="1" applyAlignment="1">
      <alignment horizontal="center" vertical="center" wrapText="1"/>
    </xf>
    <xf numFmtId="0" fontId="39" fillId="0" borderId="75" xfId="0" applyFont="1" applyBorder="1" applyAlignment="1">
      <alignment horizontal="left" vertical="center" wrapText="1"/>
    </xf>
    <xf numFmtId="0" fontId="39" fillId="0" borderId="34" xfId="0" applyFont="1" applyBorder="1" applyAlignment="1">
      <alignment horizontal="left" vertical="center" wrapText="1"/>
    </xf>
    <xf numFmtId="0" fontId="39" fillId="0" borderId="100" xfId="0" applyFont="1" applyBorder="1" applyAlignment="1">
      <alignment horizontal="left" vertical="center" wrapText="1"/>
    </xf>
    <xf numFmtId="187" fontId="40" fillId="8" borderId="0" xfId="0" applyNumberFormat="1" applyFont="1" applyFill="1" applyAlignment="1">
      <alignment horizontal="left" vertical="center" shrinkToFit="1"/>
    </xf>
    <xf numFmtId="0" fontId="30" fillId="8" borderId="0" xfId="0" applyFont="1" applyFill="1" applyAlignment="1">
      <alignment horizontal="left" vertical="center" shrinkToFit="1"/>
    </xf>
    <xf numFmtId="0" fontId="33" fillId="6" borderId="0" xfId="0" applyFont="1" applyFill="1" applyAlignment="1" applyProtection="1">
      <alignment horizontal="left" vertical="center" shrinkToFit="1"/>
      <protection locked="0"/>
    </xf>
    <xf numFmtId="187" fontId="26" fillId="0" borderId="0" xfId="0" applyNumberFormat="1" applyFont="1" applyAlignment="1">
      <alignment vertical="top" wrapText="1"/>
    </xf>
    <xf numFmtId="0" fontId="13" fillId="0" borderId="0" xfId="0" applyFont="1" applyAlignment="1">
      <alignment vertical="top" wrapText="1"/>
    </xf>
    <xf numFmtId="0" fontId="13" fillId="0" borderId="0" xfId="0" applyFont="1" applyAlignment="1">
      <alignment vertical="top"/>
    </xf>
    <xf numFmtId="0" fontId="33" fillId="0" borderId="0" xfId="0" applyFont="1" applyAlignment="1">
      <alignment horizontal="left" vertical="top" wrapText="1"/>
    </xf>
    <xf numFmtId="0" fontId="34" fillId="11" borderId="9" xfId="0" applyFont="1" applyFill="1" applyBorder="1" applyAlignment="1" applyProtection="1">
      <alignment horizontal="center" vertical="center" wrapText="1"/>
      <protection locked="0"/>
    </xf>
    <xf numFmtId="0" fontId="0" fillId="11" borderId="11" xfId="0" applyFill="1" applyBorder="1" applyAlignment="1" applyProtection="1">
      <alignment horizontal="left" vertical="top" wrapText="1"/>
      <protection locked="0"/>
    </xf>
    <xf numFmtId="0" fontId="0" fillId="0" borderId="13" xfId="0" applyBorder="1" applyAlignment="1">
      <alignment horizontal="left" vertical="top" wrapText="1"/>
    </xf>
    <xf numFmtId="0" fontId="0" fillId="0" borderId="14" xfId="0" applyBorder="1" applyAlignment="1">
      <alignment horizontal="left" vertical="top" wrapText="1"/>
    </xf>
    <xf numFmtId="0" fontId="34" fillId="11" borderId="7" xfId="0" applyFont="1" applyFill="1" applyBorder="1" applyAlignment="1" applyProtection="1">
      <alignment horizontal="left" vertical="top" wrapText="1"/>
      <protection locked="0"/>
    </xf>
    <xf numFmtId="0" fontId="34" fillId="0" borderId="7" xfId="0" applyFont="1" applyBorder="1" applyAlignment="1">
      <alignment horizontal="left" vertical="top" wrapText="1"/>
    </xf>
    <xf numFmtId="0" fontId="34" fillId="0" borderId="8" xfId="0" applyFont="1" applyBorder="1" applyAlignment="1">
      <alignment horizontal="left" vertical="top" wrapText="1"/>
    </xf>
    <xf numFmtId="189" fontId="48" fillId="0" borderId="11" xfId="0" applyNumberFormat="1" applyFont="1" applyBorder="1" applyAlignment="1">
      <alignment horizontal="center" vertical="center"/>
    </xf>
    <xf numFmtId="0" fontId="0" fillId="0" borderId="14" xfId="0" applyBorder="1">
      <alignment vertical="center"/>
    </xf>
    <xf numFmtId="191" fontId="48" fillId="0" borderId="101" xfId="0" applyNumberFormat="1" applyFont="1" applyBorder="1" applyAlignment="1">
      <alignment horizontal="center" vertical="center"/>
    </xf>
    <xf numFmtId="0" fontId="25" fillId="0" borderId="102" xfId="0" applyFont="1" applyBorder="1">
      <alignment vertical="center"/>
    </xf>
    <xf numFmtId="0" fontId="25" fillId="0" borderId="4" xfId="0" applyFont="1" applyBorder="1">
      <alignment vertical="center"/>
    </xf>
    <xf numFmtId="0" fontId="25" fillId="0" borderId="6" xfId="0" applyFont="1" applyBorder="1">
      <alignment vertical="center"/>
    </xf>
    <xf numFmtId="0" fontId="34" fillId="11" borderId="7" xfId="0" applyFont="1" applyFill="1" applyBorder="1" applyAlignment="1" applyProtection="1">
      <alignment horizontal="left" vertical="center" wrapText="1"/>
      <protection locked="0"/>
    </xf>
    <xf numFmtId="0" fontId="25" fillId="0" borderId="7" xfId="0" applyFont="1" applyBorder="1" applyAlignment="1">
      <alignment vertical="center" wrapText="1"/>
    </xf>
    <xf numFmtId="0" fontId="25" fillId="0" borderId="8" xfId="0" applyFont="1" applyBorder="1" applyAlignment="1">
      <alignment vertical="center" wrapText="1"/>
    </xf>
    <xf numFmtId="0" fontId="43" fillId="0" borderId="0" xfId="0" applyFont="1" applyAlignment="1">
      <alignment horizontal="left" vertical="center" wrapText="1"/>
    </xf>
    <xf numFmtId="0" fontId="44" fillId="0" borderId="0" xfId="0" applyFont="1" applyAlignment="1">
      <alignment horizontal="left" vertical="center" wrapText="1"/>
    </xf>
    <xf numFmtId="0" fontId="34" fillId="11" borderId="4" xfId="0" applyFont="1" applyFill="1" applyBorder="1" applyAlignment="1" applyProtection="1">
      <alignment horizontal="center" vertical="center" wrapText="1"/>
      <protection locked="0"/>
    </xf>
    <xf numFmtId="0" fontId="34" fillId="11" borderId="230" xfId="0" applyFont="1" applyFill="1" applyBorder="1" applyAlignment="1" applyProtection="1">
      <alignment horizontal="center" vertical="center" wrapText="1"/>
      <protection locked="0"/>
    </xf>
    <xf numFmtId="0" fontId="93" fillId="0" borderId="233" xfId="0" applyFont="1" applyBorder="1" applyAlignment="1">
      <alignment horizontal="center" vertical="center" wrapText="1"/>
    </xf>
    <xf numFmtId="0" fontId="93" fillId="0" borderId="232" xfId="0" applyFont="1" applyBorder="1" applyAlignment="1">
      <alignment vertical="center" wrapText="1"/>
    </xf>
    <xf numFmtId="0" fontId="93" fillId="0" borderId="231" xfId="0" applyFont="1" applyBorder="1" applyAlignment="1">
      <alignment vertical="center" wrapText="1"/>
    </xf>
    <xf numFmtId="0" fontId="34" fillId="11" borderId="235" xfId="0" applyFont="1" applyFill="1" applyBorder="1" applyAlignment="1" applyProtection="1">
      <alignment vertical="center" wrapText="1"/>
      <protection locked="0"/>
    </xf>
    <xf numFmtId="0" fontId="34" fillId="11" borderId="234" xfId="0" applyFont="1" applyFill="1" applyBorder="1" applyAlignment="1" applyProtection="1">
      <alignment vertical="center" wrapText="1"/>
      <protection locked="0"/>
    </xf>
    <xf numFmtId="0" fontId="93" fillId="11" borderId="2" xfId="0" applyFont="1" applyFill="1" applyBorder="1" applyAlignment="1" applyProtection="1">
      <alignment horizontal="left" vertical="center"/>
      <protection locked="0"/>
    </xf>
    <xf numFmtId="0" fontId="13" fillId="11" borderId="2" xfId="0" applyFont="1" applyFill="1" applyBorder="1" applyAlignment="1" applyProtection="1">
      <alignment horizontal="left" vertical="center"/>
      <protection locked="0"/>
    </xf>
    <xf numFmtId="0" fontId="13" fillId="11" borderId="3" xfId="0" applyFont="1" applyFill="1" applyBorder="1" applyAlignment="1" applyProtection="1">
      <alignment horizontal="left" vertical="center"/>
      <protection locked="0"/>
    </xf>
    <xf numFmtId="0" fontId="33" fillId="0" borderId="0" xfId="0" applyFont="1" applyAlignment="1">
      <alignment horizontal="left" vertical="center" wrapText="1"/>
    </xf>
    <xf numFmtId="0" fontId="13" fillId="0" borderId="4" xfId="0" applyFont="1" applyBorder="1" applyAlignment="1">
      <alignment vertical="center" wrapText="1"/>
    </xf>
    <xf numFmtId="0" fontId="13" fillId="0" borderId="6" xfId="0" applyFont="1" applyBorder="1" applyAlignment="1">
      <alignment vertical="center" wrapText="1"/>
    </xf>
    <xf numFmtId="0" fontId="34" fillId="0" borderId="3" xfId="0" applyFont="1" applyBorder="1" applyAlignment="1">
      <alignment horizontal="left" vertical="center" wrapText="1"/>
    </xf>
    <xf numFmtId="0" fontId="43" fillId="0" borderId="0" xfId="0" applyFont="1" applyAlignment="1">
      <alignment horizontal="left" vertical="top" wrapText="1"/>
    </xf>
    <xf numFmtId="0" fontId="29" fillId="0" borderId="11" xfId="0" applyFont="1" applyBorder="1" applyAlignment="1">
      <alignment horizontal="left" vertical="center" wrapText="1"/>
    </xf>
    <xf numFmtId="0" fontId="29" fillId="0" borderId="13" xfId="0" applyFont="1" applyBorder="1" applyAlignment="1">
      <alignment horizontal="left" vertical="center" wrapText="1"/>
    </xf>
    <xf numFmtId="0" fontId="29" fillId="0" borderId="14" xfId="0" applyFont="1" applyBorder="1" applyAlignment="1">
      <alignment horizontal="left" vertical="center" wrapText="1"/>
    </xf>
    <xf numFmtId="0" fontId="10" fillId="0" borderId="0" xfId="0" applyFont="1" applyAlignment="1">
      <alignment horizontal="right" vertical="center" shrinkToFit="1"/>
    </xf>
    <xf numFmtId="0" fontId="9" fillId="0" borderId="0" xfId="0" applyFont="1" applyAlignment="1">
      <alignment horizontal="right" vertical="center" shrinkToFit="1"/>
    </xf>
    <xf numFmtId="0" fontId="0" fillId="6" borderId="0" xfId="0" applyFill="1" applyAlignment="1">
      <alignment horizontal="right" vertical="center" shrinkToFit="1"/>
    </xf>
    <xf numFmtId="187" fontId="27" fillId="0" borderId="0" xfId="0" applyNumberFormat="1" applyFont="1" applyAlignment="1">
      <alignment horizontal="center" vertical="center" wrapText="1" shrinkToFit="1"/>
    </xf>
    <xf numFmtId="187" fontId="27" fillId="0" borderId="0" xfId="0" applyNumberFormat="1" applyFont="1" applyAlignment="1">
      <alignment horizontal="center" vertical="center" shrinkToFit="1"/>
    </xf>
    <xf numFmtId="0" fontId="34" fillId="11" borderId="233" xfId="0" applyFont="1" applyFill="1" applyBorder="1" applyAlignment="1" applyProtection="1">
      <alignment horizontal="center" vertical="center" wrapText="1"/>
      <protection locked="0"/>
    </xf>
    <xf numFmtId="0" fontId="34" fillId="11" borderId="6" xfId="0" applyFont="1" applyFill="1" applyBorder="1" applyAlignment="1" applyProtection="1">
      <alignment horizontal="center" vertical="center" wrapText="1"/>
      <protection locked="0"/>
    </xf>
    <xf numFmtId="0" fontId="93" fillId="11" borderId="3" xfId="0" applyFont="1" applyFill="1" applyBorder="1" applyAlignment="1" applyProtection="1">
      <alignment horizontal="left" vertical="center"/>
      <protection locked="0"/>
    </xf>
    <xf numFmtId="0" fontId="34" fillId="0" borderId="5" xfId="0" applyFont="1" applyBorder="1" applyAlignment="1">
      <alignment horizontal="left" vertical="center" wrapText="1"/>
    </xf>
    <xf numFmtId="0" fontId="34" fillId="0" borderId="8" xfId="0" applyFont="1" applyBorder="1" applyAlignment="1">
      <alignment horizontal="left" vertical="center" wrapText="1"/>
    </xf>
    <xf numFmtId="0" fontId="6" fillId="3" borderId="24" xfId="0" applyFont="1" applyFill="1" applyBorder="1" applyAlignment="1">
      <alignment horizontal="center" vertical="center"/>
    </xf>
    <xf numFmtId="0" fontId="59" fillId="0" borderId="24" xfId="0" applyFont="1" applyBorder="1" applyAlignment="1">
      <alignment horizontal="center" vertical="center" shrinkToFit="1"/>
    </xf>
    <xf numFmtId="196" fontId="59" fillId="0" borderId="24" xfId="0" applyNumberFormat="1" applyFont="1" applyBorder="1" applyAlignment="1">
      <alignment horizontal="center" vertical="center" shrinkToFit="1"/>
    </xf>
    <xf numFmtId="0" fontId="39" fillId="0" borderId="6" xfId="0" applyFont="1" applyBorder="1" applyAlignment="1">
      <alignment horizontal="left" vertical="center" wrapText="1"/>
    </xf>
    <xf numFmtId="0" fontId="39" fillId="0" borderId="7" xfId="0" applyFont="1" applyBorder="1" applyAlignment="1">
      <alignment horizontal="left" vertical="center" wrapText="1"/>
    </xf>
    <xf numFmtId="0" fontId="39" fillId="0" borderId="8" xfId="0" applyFont="1" applyBorder="1" applyAlignment="1">
      <alignment horizontal="left" vertical="center" wrapText="1"/>
    </xf>
    <xf numFmtId="176" fontId="6" fillId="3" borderId="24" xfId="0" applyNumberFormat="1" applyFont="1" applyFill="1" applyBorder="1" applyAlignment="1">
      <alignment horizontal="center" vertical="top" shrinkToFit="1"/>
    </xf>
    <xf numFmtId="0" fontId="86" fillId="0" borderId="0" xfId="0" applyFont="1" applyAlignment="1">
      <alignment vertical="top" shrinkToFit="1"/>
    </xf>
    <xf numFmtId="0" fontId="6" fillId="3" borderId="24" xfId="0" applyFont="1" applyFill="1" applyBorder="1" applyAlignment="1">
      <alignment horizontal="center" vertical="center" shrinkToFit="1"/>
    </xf>
    <xf numFmtId="0" fontId="6" fillId="3" borderId="5" xfId="0" applyFont="1" applyFill="1" applyBorder="1" applyAlignment="1">
      <alignment horizontal="center" vertical="center"/>
    </xf>
    <xf numFmtId="0" fontId="6" fillId="3" borderId="8" xfId="0" applyFont="1" applyFill="1" applyBorder="1" applyAlignment="1">
      <alignment horizontal="center" vertical="center"/>
    </xf>
    <xf numFmtId="0" fontId="109" fillId="0" borderId="0" xfId="1" applyFont="1" applyAlignment="1">
      <alignment horizontal="left" vertical="top" wrapText="1"/>
    </xf>
    <xf numFmtId="0" fontId="6" fillId="8" borderId="7" xfId="0" applyFont="1" applyFill="1" applyBorder="1" applyAlignment="1">
      <alignment horizontal="left" vertical="center"/>
    </xf>
    <xf numFmtId="0" fontId="6" fillId="0" borderId="0" xfId="0" applyFont="1" applyAlignment="1">
      <alignment horizontal="justify" vertical="top"/>
    </xf>
    <xf numFmtId="0" fontId="0" fillId="0" borderId="0" xfId="0" applyAlignment="1">
      <alignment vertical="top"/>
    </xf>
    <xf numFmtId="0" fontId="3" fillId="0" borderId="0" xfId="0" applyFont="1" applyAlignment="1">
      <alignment vertical="top"/>
    </xf>
    <xf numFmtId="0" fontId="6" fillId="8" borderId="0" xfId="0" applyFont="1" applyFill="1">
      <alignment vertical="center"/>
    </xf>
    <xf numFmtId="0" fontId="0" fillId="8" borderId="0" xfId="0" applyFill="1">
      <alignment vertical="center"/>
    </xf>
    <xf numFmtId="0" fontId="6" fillId="8" borderId="0" xfId="0" applyFont="1" applyFill="1" applyAlignment="1">
      <alignment vertical="top" wrapText="1"/>
    </xf>
    <xf numFmtId="0" fontId="0" fillId="8" borderId="0" xfId="0" applyFill="1" applyAlignment="1">
      <alignment vertical="top" wrapText="1"/>
    </xf>
    <xf numFmtId="0" fontId="6" fillId="6" borderId="0" xfId="0" applyFont="1" applyFill="1" applyAlignment="1">
      <alignment horizontal="left" vertical="center" shrinkToFit="1"/>
    </xf>
    <xf numFmtId="0" fontId="0" fillId="0" borderId="0" xfId="0" applyAlignment="1">
      <alignment horizontal="left" vertical="center" shrinkToFit="1"/>
    </xf>
    <xf numFmtId="176" fontId="6" fillId="6" borderId="0" xfId="0" applyNumberFormat="1" applyFont="1" applyFill="1" applyAlignment="1">
      <alignment horizontal="center" vertical="center"/>
    </xf>
    <xf numFmtId="176" fontId="0" fillId="6" borderId="0" xfId="0" applyNumberFormat="1" applyFill="1" applyAlignment="1">
      <alignment horizontal="center" vertical="center"/>
    </xf>
    <xf numFmtId="0" fontId="39" fillId="0" borderId="0" xfId="0" applyFont="1" applyAlignment="1">
      <alignment horizontal="left" vertical="top" wrapText="1"/>
    </xf>
    <xf numFmtId="0" fontId="6" fillId="0" borderId="13" xfId="0" applyFont="1" applyBorder="1" applyAlignment="1">
      <alignment horizontal="center" vertical="center" wrapText="1"/>
    </xf>
    <xf numFmtId="176" fontId="6" fillId="3" borderId="24" xfId="0" applyNumberFormat="1" applyFont="1" applyFill="1" applyBorder="1" applyAlignment="1">
      <alignment horizontal="center" vertical="center"/>
    </xf>
    <xf numFmtId="0" fontId="38" fillId="0" borderId="0" xfId="0" applyFont="1" applyAlignment="1">
      <alignment vertical="top" wrapText="1"/>
    </xf>
    <xf numFmtId="0" fontId="6" fillId="3" borderId="4" xfId="0" applyFont="1" applyFill="1" applyBorder="1" applyAlignment="1">
      <alignment horizontal="left" vertical="center" wrapText="1"/>
    </xf>
    <xf numFmtId="0" fontId="6" fillId="3" borderId="0" xfId="0" applyFont="1" applyFill="1" applyAlignment="1">
      <alignment horizontal="left" vertical="center" wrapText="1"/>
    </xf>
    <xf numFmtId="0" fontId="6" fillId="3" borderId="5" xfId="0" applyFont="1" applyFill="1" applyBorder="1" applyAlignment="1">
      <alignment horizontal="left" vertical="center" wrapText="1"/>
    </xf>
    <xf numFmtId="0" fontId="6" fillId="0" borderId="24" xfId="0" applyFont="1" applyBorder="1" applyAlignment="1">
      <alignment horizontal="center" vertical="center" wrapText="1" shrinkToFit="1"/>
    </xf>
    <xf numFmtId="0" fontId="6" fillId="2" borderId="11" xfId="0" applyFont="1" applyFill="1" applyBorder="1" applyAlignment="1">
      <alignment horizontal="left" vertical="center" shrinkToFit="1"/>
    </xf>
    <xf numFmtId="0" fontId="6" fillId="2" borderId="13" xfId="0" applyFont="1" applyFill="1" applyBorder="1" applyAlignment="1">
      <alignment horizontal="left" vertical="center" shrinkToFit="1"/>
    </xf>
    <xf numFmtId="0" fontId="6" fillId="2" borderId="14" xfId="0" applyFont="1" applyFill="1" applyBorder="1" applyAlignment="1">
      <alignment horizontal="left" vertical="center" shrinkToFit="1"/>
    </xf>
    <xf numFmtId="0" fontId="59" fillId="0" borderId="2" xfId="0" applyFont="1" applyBorder="1" applyAlignment="1">
      <alignment horizontal="left" vertical="top" wrapText="1"/>
    </xf>
    <xf numFmtId="0" fontId="6" fillId="3" borderId="1" xfId="0" applyFont="1" applyFill="1" applyBorder="1" applyAlignment="1">
      <alignment horizontal="left" vertical="top"/>
    </xf>
    <xf numFmtId="0" fontId="6" fillId="3" borderId="2" xfId="0" applyFont="1" applyFill="1" applyBorder="1" applyAlignment="1">
      <alignment horizontal="left" vertical="top"/>
    </xf>
    <xf numFmtId="0" fontId="6" fillId="3" borderId="3" xfId="0" applyFont="1" applyFill="1" applyBorder="1" applyAlignment="1">
      <alignment horizontal="left" vertical="top"/>
    </xf>
    <xf numFmtId="0" fontId="6" fillId="3" borderId="4" xfId="0" applyFont="1" applyFill="1" applyBorder="1" applyAlignment="1">
      <alignment horizontal="left" vertical="top"/>
    </xf>
    <xf numFmtId="0" fontId="6" fillId="3" borderId="5" xfId="0" applyFont="1" applyFill="1" applyBorder="1" applyAlignment="1">
      <alignment horizontal="left" vertical="top"/>
    </xf>
    <xf numFmtId="0" fontId="6" fillId="3" borderId="6" xfId="0" applyFont="1" applyFill="1" applyBorder="1" applyAlignment="1">
      <alignment horizontal="left" vertical="top"/>
    </xf>
    <xf numFmtId="0" fontId="6" fillId="3" borderId="7" xfId="0" applyFont="1" applyFill="1" applyBorder="1" applyAlignment="1">
      <alignment horizontal="left" vertical="top"/>
    </xf>
    <xf numFmtId="0" fontId="6" fillId="3" borderId="8" xfId="0" applyFont="1" applyFill="1" applyBorder="1" applyAlignment="1">
      <alignment horizontal="left" vertical="top"/>
    </xf>
    <xf numFmtId="176" fontId="6" fillId="8" borderId="11" xfId="0" applyNumberFormat="1" applyFont="1" applyFill="1" applyBorder="1" applyAlignment="1">
      <alignment horizontal="left" vertical="center"/>
    </xf>
    <xf numFmtId="176" fontId="6" fillId="8" borderId="13" xfId="0" applyNumberFormat="1" applyFont="1" applyFill="1" applyBorder="1" applyAlignment="1">
      <alignment horizontal="left" vertical="center"/>
    </xf>
    <xf numFmtId="176" fontId="6" fillId="8" borderId="14" xfId="0" applyNumberFormat="1" applyFont="1" applyFill="1" applyBorder="1" applyAlignment="1">
      <alignment horizontal="left" vertical="center"/>
    </xf>
    <xf numFmtId="0" fontId="6" fillId="8" borderId="1" xfId="0" applyFont="1" applyFill="1" applyBorder="1" applyAlignment="1">
      <alignment horizontal="left" vertical="center"/>
    </xf>
    <xf numFmtId="0" fontId="6" fillId="8" borderId="2" xfId="0" applyFont="1" applyFill="1" applyBorder="1" applyAlignment="1">
      <alignment horizontal="left" vertical="center"/>
    </xf>
    <xf numFmtId="0" fontId="6" fillId="8" borderId="3" xfId="0" applyFont="1" applyFill="1" applyBorder="1" applyAlignment="1">
      <alignment horizontal="left" vertical="center"/>
    </xf>
    <xf numFmtId="0" fontId="6" fillId="8" borderId="6" xfId="0" applyFont="1" applyFill="1" applyBorder="1" applyAlignment="1">
      <alignment horizontal="left" vertical="center"/>
    </xf>
    <xf numFmtId="0" fontId="6" fillId="8" borderId="8" xfId="0" applyFont="1" applyFill="1" applyBorder="1" applyAlignment="1">
      <alignment horizontal="left" vertical="center"/>
    </xf>
    <xf numFmtId="0" fontId="6" fillId="2" borderId="1" xfId="0" applyFont="1" applyFill="1" applyBorder="1" applyAlignment="1">
      <alignment horizontal="left" vertical="top"/>
    </xf>
    <xf numFmtId="0" fontId="6" fillId="2" borderId="2" xfId="0" applyFont="1" applyFill="1" applyBorder="1" applyAlignment="1">
      <alignment horizontal="left" vertical="top"/>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6" fillId="2" borderId="5" xfId="0" applyFont="1" applyFill="1" applyBorder="1" applyAlignment="1">
      <alignment horizontal="left" vertical="top"/>
    </xf>
    <xf numFmtId="0" fontId="6" fillId="2" borderId="6" xfId="0" applyFont="1" applyFill="1" applyBorder="1" applyAlignment="1">
      <alignment horizontal="left" vertical="top"/>
    </xf>
    <xf numFmtId="0" fontId="6" fillId="2" borderId="7" xfId="0" applyFont="1" applyFill="1" applyBorder="1" applyAlignment="1">
      <alignment horizontal="left" vertical="top"/>
    </xf>
    <xf numFmtId="0" fontId="6" fillId="2" borderId="8" xfId="0" applyFont="1" applyFill="1" applyBorder="1" applyAlignment="1">
      <alignment horizontal="left" vertical="top"/>
    </xf>
    <xf numFmtId="0" fontId="6" fillId="2" borderId="0" xfId="0" applyFont="1" applyFill="1" applyAlignment="1">
      <alignment horizontal="right" vertical="center"/>
    </xf>
    <xf numFmtId="0" fontId="6" fillId="3" borderId="18" xfId="0" applyFont="1" applyFill="1" applyBorder="1" applyAlignment="1">
      <alignment horizontal="left" vertical="top" wrapText="1"/>
    </xf>
    <xf numFmtId="0" fontId="6" fillId="3" borderId="19" xfId="0" applyFont="1" applyFill="1" applyBorder="1" applyAlignment="1">
      <alignment horizontal="left" vertical="top" wrapText="1"/>
    </xf>
    <xf numFmtId="0" fontId="6" fillId="3" borderId="20" xfId="0" applyFont="1" applyFill="1" applyBorder="1" applyAlignment="1">
      <alignment horizontal="left" vertical="top" wrapText="1"/>
    </xf>
    <xf numFmtId="0" fontId="6" fillId="3" borderId="22" xfId="0" applyFont="1" applyFill="1" applyBorder="1" applyAlignment="1">
      <alignment horizontal="left" vertical="top" wrapText="1"/>
    </xf>
    <xf numFmtId="0" fontId="6" fillId="3" borderId="23" xfId="0" applyFont="1" applyFill="1" applyBorder="1" applyAlignment="1">
      <alignment horizontal="left" vertical="top" wrapText="1"/>
    </xf>
    <xf numFmtId="0" fontId="6" fillId="3" borderId="21" xfId="0" applyFont="1" applyFill="1" applyBorder="1" applyAlignment="1">
      <alignment horizontal="left" vertical="top" wrapText="1"/>
    </xf>
    <xf numFmtId="0" fontId="6" fillId="3" borderId="21" xfId="0" applyFont="1" applyFill="1" applyBorder="1" applyAlignment="1">
      <alignment horizontal="center" vertical="top" wrapText="1"/>
    </xf>
    <xf numFmtId="0" fontId="6" fillId="3" borderId="22" xfId="0" applyFont="1" applyFill="1" applyBorder="1" applyAlignment="1">
      <alignment horizontal="center" vertical="top" wrapText="1"/>
    </xf>
    <xf numFmtId="0" fontId="6" fillId="3" borderId="23" xfId="0" applyFont="1" applyFill="1" applyBorder="1" applyAlignment="1">
      <alignment horizontal="center" vertical="top" wrapText="1"/>
    </xf>
    <xf numFmtId="0" fontId="6" fillId="3" borderId="4" xfId="0" applyFont="1" applyFill="1" applyBorder="1" applyAlignment="1">
      <alignment horizontal="center" vertical="top" wrapText="1"/>
    </xf>
    <xf numFmtId="0" fontId="6" fillId="3" borderId="0" xfId="0" applyFont="1" applyFill="1" applyAlignment="1">
      <alignment horizontal="center" vertical="top" wrapText="1"/>
    </xf>
    <xf numFmtId="0" fontId="6" fillId="3" borderId="5" xfId="0" applyFont="1" applyFill="1" applyBorder="1" applyAlignment="1">
      <alignment horizontal="center" vertical="top" wrapText="1"/>
    </xf>
    <xf numFmtId="0" fontId="6" fillId="3" borderId="6" xfId="0" applyFont="1" applyFill="1" applyBorder="1" applyAlignment="1">
      <alignment horizontal="center" vertical="top" wrapText="1"/>
    </xf>
    <xf numFmtId="0" fontId="6" fillId="3" borderId="7" xfId="0" applyFont="1" applyFill="1" applyBorder="1" applyAlignment="1">
      <alignment horizontal="center" vertical="top" wrapText="1"/>
    </xf>
    <xf numFmtId="0" fontId="6" fillId="3" borderId="8" xfId="0" applyFont="1" applyFill="1" applyBorder="1" applyAlignment="1">
      <alignment horizontal="center" vertical="top" wrapText="1"/>
    </xf>
    <xf numFmtId="0" fontId="6" fillId="2" borderId="0" xfId="0" applyFont="1" applyFill="1" applyAlignment="1">
      <alignment horizontal="center" vertical="center"/>
    </xf>
    <xf numFmtId="176" fontId="6" fillId="8" borderId="1" xfId="0" applyNumberFormat="1" applyFont="1" applyFill="1" applyBorder="1" applyAlignment="1">
      <alignment horizontal="left" vertical="center"/>
    </xf>
    <xf numFmtId="176" fontId="6" fillId="8" borderId="2" xfId="0" applyNumberFormat="1" applyFont="1" applyFill="1" applyBorder="1" applyAlignment="1">
      <alignment horizontal="left" vertical="center"/>
    </xf>
    <xf numFmtId="176" fontId="6" fillId="8" borderId="3" xfId="0" applyNumberFormat="1" applyFont="1" applyFill="1" applyBorder="1" applyAlignment="1">
      <alignment horizontal="left" vertical="center"/>
    </xf>
    <xf numFmtId="176" fontId="6" fillId="8" borderId="6" xfId="0" applyNumberFormat="1" applyFont="1" applyFill="1" applyBorder="1" applyAlignment="1">
      <alignment horizontal="left" vertical="center"/>
    </xf>
    <xf numFmtId="176" fontId="6" fillId="8" borderId="7" xfId="0" applyNumberFormat="1" applyFont="1" applyFill="1" applyBorder="1" applyAlignment="1">
      <alignment horizontal="left" vertical="center"/>
    </xf>
    <xf numFmtId="176" fontId="6" fillId="8" borderId="8" xfId="0" applyNumberFormat="1" applyFont="1" applyFill="1" applyBorder="1" applyAlignment="1">
      <alignment horizontal="left" vertical="center"/>
    </xf>
    <xf numFmtId="0" fontId="6" fillId="8" borderId="4" xfId="0" applyFont="1" applyFill="1" applyBorder="1" applyAlignment="1">
      <alignment horizontal="left" vertical="center"/>
    </xf>
    <xf numFmtId="0" fontId="6" fillId="8" borderId="5" xfId="0" applyFont="1" applyFill="1" applyBorder="1" applyAlignment="1">
      <alignment horizontal="left" vertical="center"/>
    </xf>
    <xf numFmtId="0" fontId="6" fillId="0" borderId="0" xfId="0" applyFont="1" applyAlignment="1">
      <alignment vertical="center" wrapText="1"/>
    </xf>
    <xf numFmtId="0" fontId="6" fillId="2" borderId="22" xfId="0" applyFont="1" applyFill="1" applyBorder="1" applyAlignment="1">
      <alignment horizontal="left" vertical="top" wrapText="1"/>
    </xf>
    <xf numFmtId="0" fontId="6" fillId="2" borderId="23" xfId="0" applyFont="1" applyFill="1" applyBorder="1" applyAlignment="1">
      <alignment horizontal="left" vertical="top" wrapText="1"/>
    </xf>
    <xf numFmtId="0" fontId="6" fillId="2" borderId="21"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6" xfId="0" applyFont="1" applyFill="1" applyBorder="1" applyAlignment="1">
      <alignment horizontal="left" vertical="top" wrapText="1"/>
    </xf>
    <xf numFmtId="0" fontId="6" fillId="2" borderId="19" xfId="0" applyFont="1" applyFill="1" applyBorder="1" applyAlignment="1">
      <alignment horizontal="left" vertical="top" wrapText="1"/>
    </xf>
    <xf numFmtId="0" fontId="6" fillId="2" borderId="20"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2" borderId="18" xfId="0" applyFont="1" applyFill="1" applyBorder="1" applyAlignment="1">
      <alignment horizontal="left" vertical="top" wrapText="1"/>
    </xf>
    <xf numFmtId="0" fontId="6" fillId="2" borderId="0" xfId="0" applyFont="1" applyFill="1" applyAlignment="1">
      <alignment vertical="center" wrapText="1"/>
    </xf>
    <xf numFmtId="0" fontId="6" fillId="0" borderId="2" xfId="0" applyFont="1" applyBorder="1" applyAlignment="1">
      <alignment horizontal="left" vertical="center" wrapText="1" indent="1"/>
    </xf>
    <xf numFmtId="0" fontId="6" fillId="0" borderId="3" xfId="0" applyFont="1" applyBorder="1" applyAlignment="1">
      <alignment horizontal="left" vertical="center" wrapText="1" indent="1"/>
    </xf>
    <xf numFmtId="0" fontId="6" fillId="0" borderId="0" xfId="0" applyFont="1" applyAlignment="1">
      <alignment horizontal="left" vertical="center" wrapText="1" indent="1"/>
    </xf>
    <xf numFmtId="0" fontId="6" fillId="0" borderId="5" xfId="0" applyFont="1" applyBorder="1" applyAlignment="1">
      <alignment horizontal="left" vertical="center" wrapText="1" indent="1"/>
    </xf>
    <xf numFmtId="0" fontId="6" fillId="0" borderId="7" xfId="0" applyFont="1" applyBorder="1" applyAlignment="1">
      <alignment horizontal="left" vertical="center" wrapText="1" indent="1"/>
    </xf>
    <xf numFmtId="0" fontId="6" fillId="0" borderId="8" xfId="0" applyFont="1" applyBorder="1" applyAlignment="1">
      <alignment horizontal="left" vertical="center" wrapText="1" indent="1"/>
    </xf>
    <xf numFmtId="0" fontId="6" fillId="3" borderId="4" xfId="0" applyFont="1" applyFill="1" applyBorder="1" applyAlignment="1">
      <alignment horizontal="left" vertical="center"/>
    </xf>
    <xf numFmtId="0" fontId="6" fillId="3" borderId="5" xfId="0" applyFont="1" applyFill="1" applyBorder="1" applyAlignment="1">
      <alignment horizontal="left" vertical="center"/>
    </xf>
    <xf numFmtId="0" fontId="6" fillId="3" borderId="6" xfId="0" applyFont="1" applyFill="1" applyBorder="1" applyAlignment="1">
      <alignment horizontal="left" vertical="center"/>
    </xf>
    <xf numFmtId="0" fontId="6" fillId="3" borderId="7" xfId="0" applyFont="1" applyFill="1" applyBorder="1" applyAlignment="1">
      <alignment horizontal="left" vertical="center"/>
    </xf>
    <xf numFmtId="0" fontId="6" fillId="3" borderId="8" xfId="0" applyFont="1" applyFill="1" applyBorder="1" applyAlignment="1">
      <alignment horizontal="left" vertical="center"/>
    </xf>
  </cellXfs>
  <cellStyles count="4">
    <cellStyle name="ハイパーリンク" xfId="1" builtinId="8"/>
    <cellStyle name="標準" xfId="0" builtinId="0"/>
    <cellStyle name="標準 2" xfId="2" xr:uid="{00000000-0005-0000-0000-000002000000}"/>
    <cellStyle name="標準 3" xfId="3" xr:uid="{00000000-0005-0000-0000-000003000000}"/>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externalLink" Target="externalLinks/externalLink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5.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1.xml"/><Relationship Id="rId62"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4.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25400</xdr:colOff>
      <xdr:row>95</xdr:row>
      <xdr:rowOff>15215</xdr:rowOff>
    </xdr:from>
    <xdr:ext cx="1676400" cy="439470"/>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304800" y="15052015"/>
          <a:ext cx="1676400" cy="43947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「様式総合評価技術資料ファイル」（本ファイル）</a:t>
          </a:r>
        </a:p>
      </xdr:txBody>
    </xdr:sp>
    <xdr:clientData/>
  </xdr:oneCellAnchor>
  <xdr:twoCellAnchor>
    <xdr:from>
      <xdr:col>1</xdr:col>
      <xdr:colOff>50800</xdr:colOff>
      <xdr:row>94</xdr:row>
      <xdr:rowOff>127000</xdr:rowOff>
    </xdr:from>
    <xdr:to>
      <xdr:col>2</xdr:col>
      <xdr:colOff>863600</xdr:colOff>
      <xdr:row>94</xdr:row>
      <xdr:rowOff>127000</xdr:rowOff>
    </xdr:to>
    <xdr:cxnSp macro="">
      <xdr:nvCxnSpPr>
        <xdr:cNvPr id="10" name="直線矢印コネクタ 9">
          <a:extLst>
            <a:ext uri="{FF2B5EF4-FFF2-40B4-BE49-F238E27FC236}">
              <a16:creationId xmlns:a16="http://schemas.microsoft.com/office/drawing/2014/main" id="{00000000-0008-0000-0000-00000A000000}"/>
            </a:ext>
          </a:extLst>
        </xdr:cNvPr>
        <xdr:cNvCxnSpPr/>
      </xdr:nvCxnSpPr>
      <xdr:spPr>
        <a:xfrm>
          <a:off x="330200" y="14922500"/>
          <a:ext cx="20066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977900</xdr:colOff>
      <xdr:row>93</xdr:row>
      <xdr:rowOff>165100</xdr:rowOff>
    </xdr:from>
    <xdr:to>
      <xdr:col>2</xdr:col>
      <xdr:colOff>1244600</xdr:colOff>
      <xdr:row>95</xdr:row>
      <xdr:rowOff>76200</xdr:rowOff>
    </xdr:to>
    <xdr:sp macro="" textlink="">
      <xdr:nvSpPr>
        <xdr:cNvPr id="12" name="円/楕円 11">
          <a:extLst>
            <a:ext uri="{FF2B5EF4-FFF2-40B4-BE49-F238E27FC236}">
              <a16:creationId xmlns:a16="http://schemas.microsoft.com/office/drawing/2014/main" id="{00000000-0008-0000-0000-00000C000000}"/>
            </a:ext>
          </a:extLst>
        </xdr:cNvPr>
        <xdr:cNvSpPr/>
      </xdr:nvSpPr>
      <xdr:spPr>
        <a:xfrm>
          <a:off x="2451100" y="147828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1231900</xdr:colOff>
      <xdr:row>93</xdr:row>
      <xdr:rowOff>14310</xdr:rowOff>
    </xdr:from>
    <xdr:ext cx="749300" cy="256087"/>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2705100" y="14632010"/>
          <a:ext cx="749300" cy="256087"/>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入札公告</a:t>
          </a:r>
        </a:p>
      </xdr:txBody>
    </xdr:sp>
    <xdr:clientData/>
  </xdr:oneCellAnchor>
  <xdr:oneCellAnchor>
    <xdr:from>
      <xdr:col>0</xdr:col>
      <xdr:colOff>254000</xdr:colOff>
      <xdr:row>97</xdr:row>
      <xdr:rowOff>91416</xdr:rowOff>
    </xdr:from>
    <xdr:ext cx="1778000" cy="619784"/>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254000" y="15483816"/>
          <a:ext cx="1778000" cy="619784"/>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noAutofit/>
        </a:bodyPr>
        <a:lstStyle/>
        <a:p>
          <a:r>
            <a:rPr kumimoji="1" lang="ja-JP" altLang="en-US" sz="1100"/>
            <a:t>「発注者入力シート」、各種様式に必要情報を入力・確認（１）～（３）の３までの手順</a:t>
          </a:r>
        </a:p>
      </xdr:txBody>
    </xdr:sp>
    <xdr:clientData/>
  </xdr:oneCellAnchor>
  <xdr:twoCellAnchor>
    <xdr:from>
      <xdr:col>2</xdr:col>
      <xdr:colOff>1381125</xdr:colOff>
      <xdr:row>94</xdr:row>
      <xdr:rowOff>139700</xdr:rowOff>
    </xdr:from>
    <xdr:to>
      <xdr:col>6</xdr:col>
      <xdr:colOff>101600</xdr:colOff>
      <xdr:row>94</xdr:row>
      <xdr:rowOff>139700</xdr:rowOff>
    </xdr:to>
    <xdr:cxnSp macro="">
      <xdr:nvCxnSpPr>
        <xdr:cNvPr id="15" name="直線矢印コネクタ 14">
          <a:extLst>
            <a:ext uri="{FF2B5EF4-FFF2-40B4-BE49-F238E27FC236}">
              <a16:creationId xmlns:a16="http://schemas.microsoft.com/office/drawing/2014/main" id="{00000000-0008-0000-0000-00000F000000}"/>
            </a:ext>
          </a:extLst>
        </xdr:cNvPr>
        <xdr:cNvCxnSpPr/>
      </xdr:nvCxnSpPr>
      <xdr:spPr>
        <a:xfrm>
          <a:off x="2854325" y="14935200"/>
          <a:ext cx="2238375"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127000</xdr:colOff>
      <xdr:row>94</xdr:row>
      <xdr:rowOff>25400</xdr:rowOff>
    </xdr:from>
    <xdr:to>
      <xdr:col>6</xdr:col>
      <xdr:colOff>393700</xdr:colOff>
      <xdr:row>95</xdr:row>
      <xdr:rowOff>114300</xdr:rowOff>
    </xdr:to>
    <xdr:sp macro="" textlink="">
      <xdr:nvSpPr>
        <xdr:cNvPr id="16" name="円/楕円 15">
          <a:extLst>
            <a:ext uri="{FF2B5EF4-FFF2-40B4-BE49-F238E27FC236}">
              <a16:creationId xmlns:a16="http://schemas.microsoft.com/office/drawing/2014/main" id="{00000000-0008-0000-0000-000010000000}"/>
            </a:ext>
          </a:extLst>
        </xdr:cNvPr>
        <xdr:cNvSpPr/>
      </xdr:nvSpPr>
      <xdr:spPr>
        <a:xfrm>
          <a:off x="5118100" y="148209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469900</xdr:colOff>
      <xdr:row>92</xdr:row>
      <xdr:rowOff>141310</xdr:rowOff>
    </xdr:from>
    <xdr:ext cx="1193800" cy="256087"/>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699000" y="14581210"/>
          <a:ext cx="1193800" cy="256087"/>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技術資料提出</a:t>
          </a:r>
        </a:p>
      </xdr:txBody>
    </xdr:sp>
    <xdr:clientData/>
  </xdr:oneCellAnchor>
  <xdr:oneCellAnchor>
    <xdr:from>
      <xdr:col>2</xdr:col>
      <xdr:colOff>1974850</xdr:colOff>
      <xdr:row>95</xdr:row>
      <xdr:rowOff>27915</xdr:rowOff>
    </xdr:from>
    <xdr:ext cx="1816100" cy="439470"/>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3441700" y="17382465"/>
          <a:ext cx="1816100" cy="43947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「様式総合評価技術資料ファイル」（本ファイル公告用）</a:t>
          </a:r>
        </a:p>
      </xdr:txBody>
    </xdr:sp>
    <xdr:clientData/>
  </xdr:oneCellAnchor>
  <xdr:oneCellAnchor>
    <xdr:from>
      <xdr:col>2</xdr:col>
      <xdr:colOff>1971675</xdr:colOff>
      <xdr:row>97</xdr:row>
      <xdr:rowOff>154917</xdr:rowOff>
    </xdr:from>
    <xdr:ext cx="1879600" cy="439470"/>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3438525" y="17852367"/>
          <a:ext cx="18796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企業は、申請内容を「企業入力シート」、各種様式に記入</a:t>
          </a:r>
        </a:p>
      </xdr:txBody>
    </xdr:sp>
    <xdr:clientData/>
  </xdr:oneCellAnchor>
  <xdr:twoCellAnchor>
    <xdr:from>
      <xdr:col>6</xdr:col>
      <xdr:colOff>520700</xdr:colOff>
      <xdr:row>94</xdr:row>
      <xdr:rowOff>127000</xdr:rowOff>
    </xdr:from>
    <xdr:to>
      <xdr:col>7</xdr:col>
      <xdr:colOff>965200</xdr:colOff>
      <xdr:row>94</xdr:row>
      <xdr:rowOff>127000</xdr:rowOff>
    </xdr:to>
    <xdr:cxnSp macro="">
      <xdr:nvCxnSpPr>
        <xdr:cNvPr id="20" name="直線矢印コネクタ 19">
          <a:extLst>
            <a:ext uri="{FF2B5EF4-FFF2-40B4-BE49-F238E27FC236}">
              <a16:creationId xmlns:a16="http://schemas.microsoft.com/office/drawing/2014/main" id="{00000000-0008-0000-0000-000014000000}"/>
            </a:ext>
          </a:extLst>
        </xdr:cNvPr>
        <xdr:cNvCxnSpPr/>
      </xdr:nvCxnSpPr>
      <xdr:spPr>
        <a:xfrm>
          <a:off x="5511800" y="14922500"/>
          <a:ext cx="14351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139700</xdr:colOff>
      <xdr:row>94</xdr:row>
      <xdr:rowOff>12700</xdr:rowOff>
    </xdr:from>
    <xdr:to>
      <xdr:col>8</xdr:col>
      <xdr:colOff>406400</xdr:colOff>
      <xdr:row>95</xdr:row>
      <xdr:rowOff>101600</xdr:rowOff>
    </xdr:to>
    <xdr:sp macro="" textlink="">
      <xdr:nvSpPr>
        <xdr:cNvPr id="22" name="円/楕円 21">
          <a:extLst>
            <a:ext uri="{FF2B5EF4-FFF2-40B4-BE49-F238E27FC236}">
              <a16:creationId xmlns:a16="http://schemas.microsoft.com/office/drawing/2014/main" id="{00000000-0008-0000-0000-000016000000}"/>
            </a:ext>
          </a:extLst>
        </xdr:cNvPr>
        <xdr:cNvSpPr/>
      </xdr:nvSpPr>
      <xdr:spPr>
        <a:xfrm>
          <a:off x="7086600" y="148717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7</xdr:col>
      <xdr:colOff>635000</xdr:colOff>
      <xdr:row>91</xdr:row>
      <xdr:rowOff>128994</xdr:rowOff>
    </xdr:from>
    <xdr:ext cx="1562100" cy="439470"/>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7807325" y="16788219"/>
          <a:ext cx="15621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技術審査会</a:t>
          </a:r>
          <a:endParaRPr kumimoji="1" lang="en-US" altLang="ja-JP" sz="1100"/>
        </a:p>
        <a:p>
          <a:r>
            <a:rPr kumimoji="1" lang="ja-JP" altLang="en-US" sz="1100"/>
            <a:t>（競争参加資格委員会）</a:t>
          </a:r>
        </a:p>
      </xdr:txBody>
    </xdr:sp>
    <xdr:clientData/>
  </xdr:oneCellAnchor>
  <xdr:oneCellAnchor>
    <xdr:from>
      <xdr:col>6</xdr:col>
      <xdr:colOff>495300</xdr:colOff>
      <xdr:row>95</xdr:row>
      <xdr:rowOff>27915</xdr:rowOff>
    </xdr:from>
    <xdr:ext cx="1460500" cy="439470"/>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5486400" y="15001215"/>
          <a:ext cx="1460500" cy="439470"/>
        </a:xfrm>
        <a:prstGeom prst="rect">
          <a:avLst/>
        </a:prstGeom>
        <a:solidFill>
          <a:schemeClr val="lt1"/>
        </a:solidFill>
        <a:ln w="2540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「技術審査用ファイル」</a:t>
          </a:r>
          <a:endParaRPr kumimoji="1" lang="en-US" altLang="ja-JP" sz="1100"/>
        </a:p>
        <a:p>
          <a:r>
            <a:rPr kumimoji="1" lang="ja-JP" altLang="en-US" sz="1100"/>
            <a:t>（別ファイル）</a:t>
          </a:r>
        </a:p>
      </xdr:txBody>
    </xdr:sp>
    <xdr:clientData/>
  </xdr:oneCellAnchor>
  <xdr:oneCellAnchor>
    <xdr:from>
      <xdr:col>6</xdr:col>
      <xdr:colOff>584200</xdr:colOff>
      <xdr:row>97</xdr:row>
      <xdr:rowOff>129517</xdr:rowOff>
    </xdr:from>
    <xdr:ext cx="2108200" cy="439470"/>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5549900" y="15445717"/>
          <a:ext cx="21082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各企業の申請内容を集計・審査し、技術資料、入札結果調書を作成</a:t>
          </a:r>
        </a:p>
      </xdr:txBody>
    </xdr:sp>
    <xdr:clientData/>
  </xdr:oneCellAnchor>
  <xdr:twoCellAnchor>
    <xdr:from>
      <xdr:col>8</xdr:col>
      <xdr:colOff>431800</xdr:colOff>
      <xdr:row>94</xdr:row>
      <xdr:rowOff>127000</xdr:rowOff>
    </xdr:from>
    <xdr:to>
      <xdr:col>9</xdr:col>
      <xdr:colOff>914400</xdr:colOff>
      <xdr:row>94</xdr:row>
      <xdr:rowOff>127000</xdr:rowOff>
    </xdr:to>
    <xdr:cxnSp macro="">
      <xdr:nvCxnSpPr>
        <xdr:cNvPr id="29" name="直線矢印コネクタ 28">
          <a:extLst>
            <a:ext uri="{FF2B5EF4-FFF2-40B4-BE49-F238E27FC236}">
              <a16:creationId xmlns:a16="http://schemas.microsoft.com/office/drawing/2014/main" id="{00000000-0008-0000-0000-00001D000000}"/>
            </a:ext>
          </a:extLst>
        </xdr:cNvPr>
        <xdr:cNvCxnSpPr/>
      </xdr:nvCxnSpPr>
      <xdr:spPr>
        <a:xfrm>
          <a:off x="7378700" y="14986000"/>
          <a:ext cx="13081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952500</xdr:colOff>
      <xdr:row>94</xdr:row>
      <xdr:rowOff>12700</xdr:rowOff>
    </xdr:from>
    <xdr:to>
      <xdr:col>9</xdr:col>
      <xdr:colOff>1219200</xdr:colOff>
      <xdr:row>95</xdr:row>
      <xdr:rowOff>101600</xdr:rowOff>
    </xdr:to>
    <xdr:sp macro="" textlink="">
      <xdr:nvSpPr>
        <xdr:cNvPr id="30" name="円/楕円 29">
          <a:extLst>
            <a:ext uri="{FF2B5EF4-FFF2-40B4-BE49-F238E27FC236}">
              <a16:creationId xmlns:a16="http://schemas.microsoft.com/office/drawing/2014/main" id="{00000000-0008-0000-0000-00001E000000}"/>
            </a:ext>
          </a:extLst>
        </xdr:cNvPr>
        <xdr:cNvSpPr/>
      </xdr:nvSpPr>
      <xdr:spPr>
        <a:xfrm>
          <a:off x="8724900" y="148717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419100</xdr:colOff>
      <xdr:row>92</xdr:row>
      <xdr:rowOff>80986</xdr:rowOff>
    </xdr:from>
    <xdr:ext cx="1727200" cy="256087"/>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8191500" y="14584386"/>
          <a:ext cx="1727200" cy="256087"/>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入札結果の公表</a:t>
          </a:r>
        </a:p>
      </xdr:txBody>
    </xdr:sp>
    <xdr:clientData/>
  </xdr:oneCellAnchor>
  <xdr:oneCellAnchor>
    <xdr:from>
      <xdr:col>9</xdr:col>
      <xdr:colOff>736600</xdr:colOff>
      <xdr:row>97</xdr:row>
      <xdr:rowOff>167618</xdr:rowOff>
    </xdr:from>
    <xdr:ext cx="1612900" cy="439470"/>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8509000" y="15560018"/>
          <a:ext cx="16129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「技術審査用ファイル」を技術管理課にメール提出</a:t>
          </a:r>
        </a:p>
      </xdr:txBody>
    </xdr:sp>
    <xdr:clientData/>
  </xdr:oneCellAnchor>
  <xdr:twoCellAnchor>
    <xdr:from>
      <xdr:col>8</xdr:col>
      <xdr:colOff>495300</xdr:colOff>
      <xdr:row>95</xdr:row>
      <xdr:rowOff>38100</xdr:rowOff>
    </xdr:from>
    <xdr:to>
      <xdr:col>9</xdr:col>
      <xdr:colOff>812800</xdr:colOff>
      <xdr:row>97</xdr:row>
      <xdr:rowOff>12700</xdr:rowOff>
    </xdr:to>
    <xdr:cxnSp macro="">
      <xdr:nvCxnSpPr>
        <xdr:cNvPr id="33" name="直線矢印コネクタ 32">
          <a:extLst>
            <a:ext uri="{FF2B5EF4-FFF2-40B4-BE49-F238E27FC236}">
              <a16:creationId xmlns:a16="http://schemas.microsoft.com/office/drawing/2014/main" id="{00000000-0008-0000-0000-000021000000}"/>
            </a:ext>
          </a:extLst>
        </xdr:cNvPr>
        <xdr:cNvCxnSpPr/>
      </xdr:nvCxnSpPr>
      <xdr:spPr>
        <a:xfrm>
          <a:off x="7442200" y="15074900"/>
          <a:ext cx="1143000" cy="33020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952500</xdr:colOff>
      <xdr:row>96</xdr:row>
      <xdr:rowOff>76200</xdr:rowOff>
    </xdr:from>
    <xdr:to>
      <xdr:col>9</xdr:col>
      <xdr:colOff>1219200</xdr:colOff>
      <xdr:row>97</xdr:row>
      <xdr:rowOff>165100</xdr:rowOff>
    </xdr:to>
    <xdr:sp macro="" textlink="">
      <xdr:nvSpPr>
        <xdr:cNvPr id="36" name="円/楕円 35">
          <a:extLst>
            <a:ext uri="{FF2B5EF4-FFF2-40B4-BE49-F238E27FC236}">
              <a16:creationId xmlns:a16="http://schemas.microsoft.com/office/drawing/2014/main" id="{00000000-0008-0000-0000-000024000000}"/>
            </a:ext>
          </a:extLst>
        </xdr:cNvPr>
        <xdr:cNvSpPr/>
      </xdr:nvSpPr>
      <xdr:spPr>
        <a:xfrm>
          <a:off x="8724900" y="152908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876300</xdr:colOff>
      <xdr:row>95</xdr:row>
      <xdr:rowOff>101600</xdr:rowOff>
    </xdr:from>
    <xdr:to>
      <xdr:col>2</xdr:col>
      <xdr:colOff>1358900</xdr:colOff>
      <xdr:row>96</xdr:row>
      <xdr:rowOff>38100</xdr:rowOff>
    </xdr:to>
    <xdr:sp macro="" textlink="">
      <xdr:nvSpPr>
        <xdr:cNvPr id="38" name="右矢印 37">
          <a:extLst>
            <a:ext uri="{FF2B5EF4-FFF2-40B4-BE49-F238E27FC236}">
              <a16:creationId xmlns:a16="http://schemas.microsoft.com/office/drawing/2014/main" id="{00000000-0008-0000-0000-000026000000}"/>
            </a:ext>
          </a:extLst>
        </xdr:cNvPr>
        <xdr:cNvSpPr/>
      </xdr:nvSpPr>
      <xdr:spPr>
        <a:xfrm>
          <a:off x="2349500" y="15074900"/>
          <a:ext cx="482600" cy="1143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812800</xdr:colOff>
      <xdr:row>95</xdr:row>
      <xdr:rowOff>117237</xdr:rowOff>
    </xdr:from>
    <xdr:ext cx="876300" cy="632063"/>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2286000" y="15090537"/>
          <a:ext cx="876300" cy="632063"/>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noAutofit/>
        </a:bodyPr>
        <a:lstStyle/>
        <a:p>
          <a:r>
            <a:rPr kumimoji="1" lang="ja-JP" altLang="en-US" sz="1100"/>
            <a:t>コピー作成後、（３）の４、５</a:t>
          </a:r>
        </a:p>
      </xdr:txBody>
    </xdr:sp>
    <xdr:clientData/>
  </xdr:oneCellAnchor>
  <xdr:twoCellAnchor>
    <xdr:from>
      <xdr:col>2</xdr:col>
      <xdr:colOff>1409701</xdr:colOff>
      <xdr:row>72</xdr:row>
      <xdr:rowOff>57150</xdr:rowOff>
    </xdr:from>
    <xdr:to>
      <xdr:col>2</xdr:col>
      <xdr:colOff>2238375</xdr:colOff>
      <xdr:row>73</xdr:row>
      <xdr:rowOff>161925</xdr:rowOff>
    </xdr:to>
    <xdr:sp macro="" textlink="">
      <xdr:nvSpPr>
        <xdr:cNvPr id="34" name="角丸四角形吹き出し 33">
          <a:extLst>
            <a:ext uri="{FF2B5EF4-FFF2-40B4-BE49-F238E27FC236}">
              <a16:creationId xmlns:a16="http://schemas.microsoft.com/office/drawing/2014/main" id="{00000000-0008-0000-0000-000022000000}"/>
            </a:ext>
          </a:extLst>
        </xdr:cNvPr>
        <xdr:cNvSpPr/>
      </xdr:nvSpPr>
      <xdr:spPr>
        <a:xfrm>
          <a:off x="2876551" y="13420725"/>
          <a:ext cx="828674" cy="276225"/>
        </a:xfrm>
        <a:prstGeom prst="wedgeRoundRectCallout">
          <a:avLst>
            <a:gd name="adj1" fmla="val -109461"/>
            <a:gd name="adj2" fmla="val 51071"/>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400" b="1">
              <a:solidFill>
                <a:schemeClr val="tx1"/>
              </a:solidFill>
              <a:latin typeface="ＭＳ Ｐゴシック" panose="020B0600070205080204" pitchFamily="50" charset="-128"/>
              <a:ea typeface="ＭＳ Ｐゴシック" panose="020B0600070205080204" pitchFamily="50" charset="-128"/>
            </a:rPr>
            <a:t>重要！</a:t>
          </a:r>
        </a:p>
      </xdr:txBody>
    </xdr:sp>
    <xdr:clientData/>
  </xdr:twoCellAnchor>
  <xdr:twoCellAnchor>
    <xdr:from>
      <xdr:col>3</xdr:col>
      <xdr:colOff>762001</xdr:colOff>
      <xdr:row>62</xdr:row>
      <xdr:rowOff>142875</xdr:rowOff>
    </xdr:from>
    <xdr:to>
      <xdr:col>5</xdr:col>
      <xdr:colOff>19050</xdr:colOff>
      <xdr:row>63</xdr:row>
      <xdr:rowOff>200025</xdr:rowOff>
    </xdr:to>
    <xdr:sp macro="" textlink="">
      <xdr:nvSpPr>
        <xdr:cNvPr id="35" name="角丸四角形吹き出し 34">
          <a:extLst>
            <a:ext uri="{FF2B5EF4-FFF2-40B4-BE49-F238E27FC236}">
              <a16:creationId xmlns:a16="http://schemas.microsoft.com/office/drawing/2014/main" id="{00000000-0008-0000-0000-000023000000}"/>
            </a:ext>
          </a:extLst>
        </xdr:cNvPr>
        <xdr:cNvSpPr/>
      </xdr:nvSpPr>
      <xdr:spPr>
        <a:xfrm>
          <a:off x="4610101" y="11591925"/>
          <a:ext cx="828674" cy="276225"/>
        </a:xfrm>
        <a:prstGeom prst="wedgeRoundRectCallout">
          <a:avLst>
            <a:gd name="adj1" fmla="val -80725"/>
            <a:gd name="adj2" fmla="val -45481"/>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400" b="1">
              <a:solidFill>
                <a:schemeClr val="tx1"/>
              </a:solidFill>
              <a:latin typeface="ＭＳ Ｐゴシック" panose="020B0600070205080204" pitchFamily="50" charset="-128"/>
              <a:ea typeface="ＭＳ Ｐゴシック" panose="020B0600070205080204" pitchFamily="50" charset="-128"/>
            </a:rPr>
            <a:t>重要！</a:t>
          </a:r>
        </a:p>
      </xdr:txBody>
    </xdr:sp>
    <xdr:clientData/>
  </xdr:twoCellAnchor>
  <xdr:twoCellAnchor>
    <xdr:from>
      <xdr:col>7</xdr:col>
      <xdr:colOff>95250</xdr:colOff>
      <xdr:row>48</xdr:row>
      <xdr:rowOff>9525</xdr:rowOff>
    </xdr:from>
    <xdr:to>
      <xdr:col>7</xdr:col>
      <xdr:colOff>247650</xdr:colOff>
      <xdr:row>56</xdr:row>
      <xdr:rowOff>171450</xdr:rowOff>
    </xdr:to>
    <xdr:sp macro="" textlink="">
      <xdr:nvSpPr>
        <xdr:cNvPr id="37" name="右中かっこ 36">
          <a:extLst>
            <a:ext uri="{FF2B5EF4-FFF2-40B4-BE49-F238E27FC236}">
              <a16:creationId xmlns:a16="http://schemas.microsoft.com/office/drawing/2014/main" id="{00000000-0008-0000-0000-000025000000}"/>
            </a:ext>
          </a:extLst>
        </xdr:cNvPr>
        <xdr:cNvSpPr/>
      </xdr:nvSpPr>
      <xdr:spPr>
        <a:xfrm>
          <a:off x="7267575" y="9391650"/>
          <a:ext cx="152400" cy="154305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7</xdr:col>
      <xdr:colOff>380999</xdr:colOff>
      <xdr:row>51</xdr:row>
      <xdr:rowOff>76742</xdr:rowOff>
    </xdr:from>
    <xdr:ext cx="1743074" cy="380458"/>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7553324" y="9982742"/>
          <a:ext cx="1743074" cy="380458"/>
        </a:xfrm>
        <a:prstGeom prst="rect">
          <a:avLst/>
        </a:prstGeom>
        <a:solidFill>
          <a:schemeClr val="lt1"/>
        </a:solidFill>
        <a:ln w="2540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1">
          <a:noAutofit/>
        </a:bodyPr>
        <a:lstStyle/>
        <a:p>
          <a:pPr algn="l"/>
          <a:r>
            <a:rPr kumimoji="1" lang="ja-JP" altLang="en-US" sz="1100"/>
            <a:t>様式番号を忘れずに選択</a:t>
          </a:r>
        </a:p>
      </xdr:txBody>
    </xdr:sp>
    <xdr:clientData/>
  </xdr:oneCellAnchor>
  <xdr:oneCellAnchor>
    <xdr:from>
      <xdr:col>7</xdr:col>
      <xdr:colOff>200025</xdr:colOff>
      <xdr:row>36</xdr:row>
      <xdr:rowOff>57150</xdr:rowOff>
    </xdr:from>
    <xdr:ext cx="2295525" cy="1089026"/>
    <xdr:sp macro="" textlink="">
      <xdr:nvSpPr>
        <xdr:cNvPr id="41" name="四角形吹き出し 40">
          <a:extLst>
            <a:ext uri="{FF2B5EF4-FFF2-40B4-BE49-F238E27FC236}">
              <a16:creationId xmlns:a16="http://schemas.microsoft.com/office/drawing/2014/main" id="{00000000-0008-0000-0000-000029000000}"/>
            </a:ext>
          </a:extLst>
        </xdr:cNvPr>
        <xdr:cNvSpPr/>
      </xdr:nvSpPr>
      <xdr:spPr>
        <a:xfrm>
          <a:off x="7372350" y="7305675"/>
          <a:ext cx="2295525" cy="1089026"/>
        </a:xfrm>
        <a:prstGeom prst="wedgeRectCallout">
          <a:avLst>
            <a:gd name="adj1" fmla="val -33263"/>
            <a:gd name="adj2" fmla="val 43427"/>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en-US" altLang="ja-JP" sz="1100">
              <a:solidFill>
                <a:srgbClr val="FF0000"/>
              </a:solidFill>
            </a:rPr>
            <a:t>【</a:t>
          </a:r>
          <a:r>
            <a:rPr kumimoji="1" lang="ja-JP" altLang="en-US" sz="1100">
              <a:solidFill>
                <a:srgbClr val="FF0000"/>
              </a:solidFill>
            </a:rPr>
            <a:t>重要</a:t>
          </a:r>
          <a:r>
            <a:rPr kumimoji="1" lang="en-US" altLang="ja-JP" sz="1100">
              <a:solidFill>
                <a:srgbClr val="FF0000"/>
              </a:solidFill>
            </a:rPr>
            <a:t>】</a:t>
          </a:r>
        </a:p>
        <a:p>
          <a:pPr algn="l"/>
          <a:r>
            <a:rPr kumimoji="1" lang="ja-JP" altLang="en-US" sz="1100">
              <a:solidFill>
                <a:srgbClr val="FF0000"/>
              </a:solidFill>
            </a:rPr>
            <a:t>労働福祉関連</a:t>
          </a:r>
          <a:r>
            <a:rPr kumimoji="1" lang="ja-JP" altLang="en-US" sz="1100">
              <a:solidFill>
                <a:schemeClr val="tx1"/>
              </a:solidFill>
            </a:rPr>
            <a:t>を選択した場合、必要な様式全てを選択してください</a:t>
          </a:r>
          <a:endParaRPr kumimoji="1" lang="en-US" altLang="ja-JP" sz="1100">
            <a:solidFill>
              <a:schemeClr val="tx1"/>
            </a:solidFill>
          </a:endParaRPr>
        </a:p>
        <a:p>
          <a:pPr algn="l"/>
          <a:r>
            <a:rPr kumimoji="1" lang="ja-JP" altLang="en-US" sz="1100">
              <a:solidFill>
                <a:schemeClr val="tx1"/>
              </a:solidFill>
            </a:rPr>
            <a:t>その際、</a:t>
          </a:r>
          <a:r>
            <a:rPr kumimoji="1" lang="ja-JP" altLang="en-US" sz="1100">
              <a:solidFill>
                <a:srgbClr val="FF0000"/>
              </a:solidFill>
            </a:rPr>
            <a:t>様式番号</a:t>
          </a:r>
          <a:r>
            <a:rPr kumimoji="1" lang="ja-JP" altLang="en-US" sz="1100">
              <a:solidFill>
                <a:schemeClr val="tx1"/>
              </a:solidFill>
            </a:rPr>
            <a:t>は、</a:t>
          </a:r>
          <a:r>
            <a:rPr kumimoji="1" lang="ja-JP" altLang="en-US" sz="1100">
              <a:solidFill>
                <a:srgbClr val="FF0000"/>
              </a:solidFill>
            </a:rPr>
            <a:t>違う番号</a:t>
          </a:r>
          <a:r>
            <a:rPr kumimoji="1" lang="ja-JP" altLang="en-US" sz="1100">
              <a:solidFill>
                <a:schemeClr val="tx1"/>
              </a:solidFill>
            </a:rPr>
            <a:t>にしてください。</a:t>
          </a:r>
          <a:endParaRPr kumimoji="1" lang="en-US" altLang="ja-JP" sz="1100">
            <a:solidFill>
              <a:schemeClr val="tx1"/>
            </a:solidFill>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10</xdr:col>
      <xdr:colOff>47998</xdr:colOff>
      <xdr:row>27</xdr:row>
      <xdr:rowOff>145676</xdr:rowOff>
    </xdr:from>
    <xdr:to>
      <xdr:col>10</xdr:col>
      <xdr:colOff>204881</xdr:colOff>
      <xdr:row>42</xdr:row>
      <xdr:rowOff>78441</xdr:rowOff>
    </xdr:to>
    <xdr:sp macro="" textlink="">
      <xdr:nvSpPr>
        <xdr:cNvPr id="2" name="右大かっこ 1">
          <a:extLst>
            <a:ext uri="{FF2B5EF4-FFF2-40B4-BE49-F238E27FC236}">
              <a16:creationId xmlns:a16="http://schemas.microsoft.com/office/drawing/2014/main" id="{DCBA56F0-763D-4F1B-98A5-E0380350B994}"/>
            </a:ext>
          </a:extLst>
        </xdr:cNvPr>
        <xdr:cNvSpPr/>
      </xdr:nvSpPr>
      <xdr:spPr>
        <a:xfrm>
          <a:off x="8658598" y="5136776"/>
          <a:ext cx="156883" cy="2644215"/>
        </a:xfrm>
        <a:prstGeom prst="rightBracket">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10</xdr:col>
      <xdr:colOff>312270</xdr:colOff>
      <xdr:row>31</xdr:row>
      <xdr:rowOff>107203</xdr:rowOff>
    </xdr:from>
    <xdr:to>
      <xdr:col>15</xdr:col>
      <xdr:colOff>414618</xdr:colOff>
      <xdr:row>36</xdr:row>
      <xdr:rowOff>97679</xdr:rowOff>
    </xdr:to>
    <xdr:sp macro="" textlink="">
      <xdr:nvSpPr>
        <xdr:cNvPr id="3" name="テキスト ボックス 2">
          <a:extLst>
            <a:ext uri="{FF2B5EF4-FFF2-40B4-BE49-F238E27FC236}">
              <a16:creationId xmlns:a16="http://schemas.microsoft.com/office/drawing/2014/main" id="{CA1F8108-3879-42D2-BF98-94E0E95E5844}"/>
            </a:ext>
          </a:extLst>
        </xdr:cNvPr>
        <xdr:cNvSpPr txBox="1"/>
      </xdr:nvSpPr>
      <xdr:spPr>
        <a:xfrm>
          <a:off x="8922870" y="5980953"/>
          <a:ext cx="3150348" cy="82232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100" kern="1200"/>
            <a:t>R8</a:t>
          </a:r>
          <a:r>
            <a:rPr kumimoji="1" lang="ja-JP" altLang="en-US" sz="1100" kern="1200"/>
            <a:t>年度改定より申出書シートを廃止しました。</a:t>
          </a:r>
          <a:endParaRPr kumimoji="1" lang="en-US" altLang="ja-JP" sz="1100" kern="1200"/>
        </a:p>
        <a:p>
          <a:pPr algn="l"/>
          <a:r>
            <a:rPr kumimoji="1" lang="ja-JP" altLang="en-US" sz="1100" kern="1200"/>
            <a:t>事前審査・証明書により申請する場合は、こちらに必要事項を入力してください。</a:t>
          </a:r>
        </a:p>
      </xdr:txBody>
    </xdr:sp>
    <xdr:clientData/>
  </xdr:twoCellAnchor>
  <xdr:twoCellAnchor>
    <xdr:from>
      <xdr:col>10</xdr:col>
      <xdr:colOff>47998</xdr:colOff>
      <xdr:row>56</xdr:row>
      <xdr:rowOff>145676</xdr:rowOff>
    </xdr:from>
    <xdr:to>
      <xdr:col>10</xdr:col>
      <xdr:colOff>204881</xdr:colOff>
      <xdr:row>71</xdr:row>
      <xdr:rowOff>78441</xdr:rowOff>
    </xdr:to>
    <xdr:sp macro="" textlink="">
      <xdr:nvSpPr>
        <xdr:cNvPr id="4" name="右大かっこ 3">
          <a:extLst>
            <a:ext uri="{FF2B5EF4-FFF2-40B4-BE49-F238E27FC236}">
              <a16:creationId xmlns:a16="http://schemas.microsoft.com/office/drawing/2014/main" id="{EAF35849-A1C5-444E-BCDB-212819E3E081}"/>
            </a:ext>
          </a:extLst>
        </xdr:cNvPr>
        <xdr:cNvSpPr/>
      </xdr:nvSpPr>
      <xdr:spPr>
        <a:xfrm>
          <a:off x="8658598" y="10635876"/>
          <a:ext cx="156883" cy="2644215"/>
        </a:xfrm>
        <a:prstGeom prst="rightBracket">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10</xdr:col>
      <xdr:colOff>312270</xdr:colOff>
      <xdr:row>60</xdr:row>
      <xdr:rowOff>107203</xdr:rowOff>
    </xdr:from>
    <xdr:to>
      <xdr:col>15</xdr:col>
      <xdr:colOff>414618</xdr:colOff>
      <xdr:row>65</xdr:row>
      <xdr:rowOff>97679</xdr:rowOff>
    </xdr:to>
    <xdr:sp macro="" textlink="">
      <xdr:nvSpPr>
        <xdr:cNvPr id="5" name="テキスト ボックス 4">
          <a:extLst>
            <a:ext uri="{FF2B5EF4-FFF2-40B4-BE49-F238E27FC236}">
              <a16:creationId xmlns:a16="http://schemas.microsoft.com/office/drawing/2014/main" id="{1BE11173-103C-48B6-86EA-1972ECBB7EFA}"/>
            </a:ext>
          </a:extLst>
        </xdr:cNvPr>
        <xdr:cNvSpPr txBox="1"/>
      </xdr:nvSpPr>
      <xdr:spPr>
        <a:xfrm>
          <a:off x="8922870" y="11480053"/>
          <a:ext cx="3150348" cy="82232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100" kern="1200"/>
            <a:t>R8</a:t>
          </a:r>
          <a:r>
            <a:rPr kumimoji="1" lang="ja-JP" altLang="en-US" sz="1100" kern="1200"/>
            <a:t>年度改定より申出書シートを廃止しました。</a:t>
          </a:r>
          <a:endParaRPr kumimoji="1" lang="en-US" altLang="ja-JP" sz="1100" kern="1200"/>
        </a:p>
        <a:p>
          <a:pPr algn="l"/>
          <a:r>
            <a:rPr kumimoji="1" lang="ja-JP" altLang="en-US" sz="1100" kern="1200"/>
            <a:t>事前審査・証明書により申請する場合は、こちらに必要事項を入力してください。</a:t>
          </a:r>
        </a:p>
      </xdr:txBody>
    </xdr:sp>
    <xdr:clientData/>
  </xdr:twoCellAnchor>
  <xdr:twoCellAnchor>
    <xdr:from>
      <xdr:col>10</xdr:col>
      <xdr:colOff>49696</xdr:colOff>
      <xdr:row>85</xdr:row>
      <xdr:rowOff>91109</xdr:rowOff>
    </xdr:from>
    <xdr:to>
      <xdr:col>10</xdr:col>
      <xdr:colOff>209754</xdr:colOff>
      <xdr:row>101</xdr:row>
      <xdr:rowOff>20560</xdr:rowOff>
    </xdr:to>
    <xdr:sp macro="" textlink="">
      <xdr:nvSpPr>
        <xdr:cNvPr id="6" name="右大かっこ 5">
          <a:extLst>
            <a:ext uri="{FF2B5EF4-FFF2-40B4-BE49-F238E27FC236}">
              <a16:creationId xmlns:a16="http://schemas.microsoft.com/office/drawing/2014/main" id="{163A08C1-F8A3-4C24-BD68-F446F164033B}"/>
            </a:ext>
          </a:extLst>
        </xdr:cNvPr>
        <xdr:cNvSpPr/>
      </xdr:nvSpPr>
      <xdr:spPr>
        <a:xfrm>
          <a:off x="8680174" y="15596152"/>
          <a:ext cx="160058" cy="2637865"/>
        </a:xfrm>
        <a:prstGeom prst="rightBracket">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10</xdr:col>
      <xdr:colOff>317143</xdr:colOff>
      <xdr:row>90</xdr:row>
      <xdr:rowOff>9704</xdr:rowOff>
    </xdr:from>
    <xdr:to>
      <xdr:col>15</xdr:col>
      <xdr:colOff>399751</xdr:colOff>
      <xdr:row>95</xdr:row>
      <xdr:rowOff>6944</xdr:rowOff>
    </xdr:to>
    <xdr:sp macro="" textlink="">
      <xdr:nvSpPr>
        <xdr:cNvPr id="7" name="テキスト ボックス 6">
          <a:extLst>
            <a:ext uri="{FF2B5EF4-FFF2-40B4-BE49-F238E27FC236}">
              <a16:creationId xmlns:a16="http://schemas.microsoft.com/office/drawing/2014/main" id="{0023BA23-C795-4CFD-9423-559E62924C59}"/>
            </a:ext>
          </a:extLst>
        </xdr:cNvPr>
        <xdr:cNvSpPr txBox="1"/>
      </xdr:nvSpPr>
      <xdr:spPr>
        <a:xfrm>
          <a:off x="8947621" y="16392704"/>
          <a:ext cx="3147173" cy="825501"/>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100" kern="1200"/>
            <a:t>R8</a:t>
          </a:r>
          <a:r>
            <a:rPr kumimoji="1" lang="ja-JP" altLang="en-US" sz="1100" kern="1200"/>
            <a:t>年度改定より申出書シートを廃止しました。</a:t>
          </a:r>
          <a:endParaRPr kumimoji="1" lang="en-US" altLang="ja-JP" sz="1100" kern="1200"/>
        </a:p>
        <a:p>
          <a:pPr algn="l"/>
          <a:r>
            <a:rPr kumimoji="1" lang="ja-JP" altLang="en-US" sz="1100" kern="1200"/>
            <a:t>事前審査・証明書により申請する場合は、こちらに必要事項を入力してください。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18</xdr:col>
      <xdr:colOff>209550</xdr:colOff>
      <xdr:row>31</xdr:row>
      <xdr:rowOff>149225</xdr:rowOff>
    </xdr:from>
    <xdr:to>
      <xdr:col>22</xdr:col>
      <xdr:colOff>285750</xdr:colOff>
      <xdr:row>35</xdr:row>
      <xdr:rowOff>38100</xdr:rowOff>
    </xdr:to>
    <xdr:sp macro="" textlink="">
      <xdr:nvSpPr>
        <xdr:cNvPr id="3" name="四角形吹き出し 2">
          <a:extLst>
            <a:ext uri="{FF2B5EF4-FFF2-40B4-BE49-F238E27FC236}">
              <a16:creationId xmlns:a16="http://schemas.microsoft.com/office/drawing/2014/main" id="{00000000-0008-0000-0600-000003000000}"/>
            </a:ext>
          </a:extLst>
        </xdr:cNvPr>
        <xdr:cNvSpPr/>
      </xdr:nvSpPr>
      <xdr:spPr>
        <a:xfrm>
          <a:off x="6829425" y="5778500"/>
          <a:ext cx="2590800" cy="536575"/>
        </a:xfrm>
        <a:prstGeom prst="wedgeRectCallout">
          <a:avLst>
            <a:gd name="adj1" fmla="val -86036"/>
            <a:gd name="adj2" fmla="val 14515"/>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重要</a:t>
          </a:r>
          <a:r>
            <a:rPr kumimoji="1" lang="en-US" altLang="ja-JP" sz="1100">
              <a:solidFill>
                <a:srgbClr val="FF0000"/>
              </a:solidFill>
            </a:rPr>
            <a:t>】</a:t>
          </a:r>
        </a:p>
        <a:p>
          <a:pPr algn="l"/>
          <a:r>
            <a:rPr kumimoji="1" lang="ja-JP" altLang="en-US" sz="1100">
              <a:solidFill>
                <a:srgbClr val="FF0000"/>
              </a:solidFill>
            </a:rPr>
            <a:t>数式エラーの行</a:t>
          </a:r>
          <a:r>
            <a:rPr kumimoji="1" lang="ja-JP" altLang="en-US" sz="1100">
              <a:solidFill>
                <a:schemeClr val="tx1"/>
              </a:solidFill>
            </a:rPr>
            <a:t>は、</a:t>
          </a:r>
          <a:r>
            <a:rPr kumimoji="1" lang="ja-JP" altLang="en-US" sz="1100">
              <a:solidFill>
                <a:srgbClr val="FF0000"/>
              </a:solidFill>
            </a:rPr>
            <a:t>非表示</a:t>
          </a:r>
          <a:r>
            <a:rPr kumimoji="1" lang="ja-JP" altLang="en-US" sz="1100">
              <a:solidFill>
                <a:schemeClr val="tx1"/>
              </a:solidFill>
            </a:rPr>
            <a:t>にしてくださ</a:t>
          </a:r>
          <a:r>
            <a:rPr kumimoji="1" lang="en-US" altLang="ja-JP" sz="1100">
              <a:solidFill>
                <a:schemeClr val="tx1"/>
              </a:solidFill>
            </a:rPr>
            <a:t>i</a:t>
          </a:r>
          <a:r>
            <a:rPr kumimoji="1" lang="ja-JP" altLang="en-US" sz="1100">
              <a:solidFill>
                <a:schemeClr val="tx1"/>
              </a:solidFill>
            </a:rPr>
            <a:t>。</a:t>
          </a:r>
        </a:p>
      </xdr:txBody>
    </xdr:sp>
    <xdr:clientData/>
  </xdr:twoCellAnchor>
  <xdr:twoCellAnchor>
    <xdr:from>
      <xdr:col>17</xdr:col>
      <xdr:colOff>276225</xdr:colOff>
      <xdr:row>13</xdr:row>
      <xdr:rowOff>180975</xdr:rowOff>
    </xdr:from>
    <xdr:to>
      <xdr:col>22</xdr:col>
      <xdr:colOff>66675</xdr:colOff>
      <xdr:row>26</xdr:row>
      <xdr:rowOff>161925</xdr:rowOff>
    </xdr:to>
    <xdr:grpSp>
      <xdr:nvGrpSpPr>
        <xdr:cNvPr id="6" name="グループ化 5">
          <a:extLst>
            <a:ext uri="{FF2B5EF4-FFF2-40B4-BE49-F238E27FC236}">
              <a16:creationId xmlns:a16="http://schemas.microsoft.com/office/drawing/2014/main" id="{00000000-0008-0000-0600-000006000000}"/>
            </a:ext>
          </a:extLst>
        </xdr:cNvPr>
        <xdr:cNvGrpSpPr/>
      </xdr:nvGrpSpPr>
      <xdr:grpSpPr>
        <a:xfrm>
          <a:off x="6264275" y="2778125"/>
          <a:ext cx="2933700" cy="1879600"/>
          <a:chOff x="6915150" y="2381250"/>
          <a:chExt cx="3219450" cy="2466975"/>
        </a:xfrm>
      </xdr:grpSpPr>
      <xdr:pic>
        <xdr:nvPicPr>
          <xdr:cNvPr id="7" name="図 6">
            <a:extLst>
              <a:ext uri="{FF2B5EF4-FFF2-40B4-BE49-F238E27FC236}">
                <a16:creationId xmlns:a16="http://schemas.microsoft.com/office/drawing/2014/main" id="{00000000-0008-0000-0600-000007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15150" y="2381250"/>
            <a:ext cx="3219450" cy="2466975"/>
          </a:xfrm>
          <a:prstGeom prst="rect">
            <a:avLst/>
          </a:prstGeom>
        </xdr:spPr>
      </xdr:pic>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7038975" y="2724150"/>
            <a:ext cx="2981325" cy="180975"/>
          </a:xfrm>
          <a:prstGeom prst="rect">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7048500" y="3419475"/>
            <a:ext cx="561975" cy="142875"/>
          </a:xfrm>
          <a:prstGeom prst="rect">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17</xdr:col>
      <xdr:colOff>44450</xdr:colOff>
      <xdr:row>30</xdr:row>
      <xdr:rowOff>6350</xdr:rowOff>
    </xdr:from>
    <xdr:to>
      <xdr:col>17</xdr:col>
      <xdr:colOff>123825</xdr:colOff>
      <xdr:row>48</xdr:row>
      <xdr:rowOff>38100</xdr:rowOff>
    </xdr:to>
    <xdr:sp macro="" textlink="">
      <xdr:nvSpPr>
        <xdr:cNvPr id="2" name="右大かっこ 1">
          <a:extLst>
            <a:ext uri="{FF2B5EF4-FFF2-40B4-BE49-F238E27FC236}">
              <a16:creationId xmlns:a16="http://schemas.microsoft.com/office/drawing/2014/main" id="{6E63D48A-7BC5-442D-ADC2-2198D06F26D6}"/>
            </a:ext>
          </a:extLst>
        </xdr:cNvPr>
        <xdr:cNvSpPr/>
      </xdr:nvSpPr>
      <xdr:spPr>
        <a:xfrm>
          <a:off x="6035675" y="5473700"/>
          <a:ext cx="79375" cy="2946400"/>
        </a:xfrm>
        <a:prstGeom prst="rightBracket">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34925</xdr:colOff>
      <xdr:row>49</xdr:row>
      <xdr:rowOff>9525</xdr:rowOff>
    </xdr:from>
    <xdr:to>
      <xdr:col>17</xdr:col>
      <xdr:colOff>95250</xdr:colOff>
      <xdr:row>76</xdr:row>
      <xdr:rowOff>0</xdr:rowOff>
    </xdr:to>
    <xdr:sp macro="" textlink="">
      <xdr:nvSpPr>
        <xdr:cNvPr id="8" name="右大かっこ 7">
          <a:extLst>
            <a:ext uri="{FF2B5EF4-FFF2-40B4-BE49-F238E27FC236}">
              <a16:creationId xmlns:a16="http://schemas.microsoft.com/office/drawing/2014/main" id="{E326E2BF-73F8-44FF-B939-94A7CE910DD7}"/>
            </a:ext>
          </a:extLst>
        </xdr:cNvPr>
        <xdr:cNvSpPr/>
      </xdr:nvSpPr>
      <xdr:spPr>
        <a:xfrm>
          <a:off x="6026150" y="8553450"/>
          <a:ext cx="60325" cy="4362450"/>
        </a:xfrm>
        <a:prstGeom prst="rightBracket">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17</xdr:col>
      <xdr:colOff>139700</xdr:colOff>
      <xdr:row>59</xdr:row>
      <xdr:rowOff>143498</xdr:rowOff>
    </xdr:from>
    <xdr:to>
      <xdr:col>23</xdr:col>
      <xdr:colOff>231401</xdr:colOff>
      <xdr:row>63</xdr:row>
      <xdr:rowOff>88028</xdr:rowOff>
    </xdr:to>
    <xdr:sp macro="" textlink="">
      <xdr:nvSpPr>
        <xdr:cNvPr id="9" name="吹き出し: 左矢印 8">
          <a:extLst>
            <a:ext uri="{FF2B5EF4-FFF2-40B4-BE49-F238E27FC236}">
              <a16:creationId xmlns:a16="http://schemas.microsoft.com/office/drawing/2014/main" id="{CA577306-4C6B-40C6-985C-C27626F3A1F0}"/>
            </a:ext>
          </a:extLst>
        </xdr:cNvPr>
        <xdr:cNvSpPr/>
      </xdr:nvSpPr>
      <xdr:spPr>
        <a:xfrm>
          <a:off x="6130925" y="10306673"/>
          <a:ext cx="3863601" cy="592230"/>
        </a:xfrm>
        <a:prstGeom prst="leftArrowCallout">
          <a:avLst>
            <a:gd name="adj1" fmla="val 20181"/>
            <a:gd name="adj2" fmla="val 18998"/>
            <a:gd name="adj3" fmla="val 13477"/>
            <a:gd name="adj4" fmla="val 92497"/>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「企業入力シート」の「</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事前審査・証明書による申請」に必要事項を入力した場合、ここに内容が反映されます。</a:t>
          </a:r>
          <a:endParaRPr lang="ja-JP" altLang="ja-JP">
            <a:solidFill>
              <a:sysClr val="windowText" lastClr="000000"/>
            </a:solidFill>
            <a:effectLst/>
          </a:endParaRPr>
        </a:p>
      </xdr:txBody>
    </xdr:sp>
    <xdr:clientData/>
  </xdr:twoCellAnchor>
  <xdr:twoCellAnchor>
    <xdr:from>
      <xdr:col>17</xdr:col>
      <xdr:colOff>158750</xdr:colOff>
      <xdr:row>39</xdr:row>
      <xdr:rowOff>19050</xdr:rowOff>
    </xdr:from>
    <xdr:to>
      <xdr:col>22</xdr:col>
      <xdr:colOff>334105</xdr:colOff>
      <xdr:row>42</xdr:row>
      <xdr:rowOff>96307</xdr:rowOff>
    </xdr:to>
    <xdr:sp macro="" textlink="">
      <xdr:nvSpPr>
        <xdr:cNvPr id="10" name="吹き出し: 左矢印 9">
          <a:extLst>
            <a:ext uri="{FF2B5EF4-FFF2-40B4-BE49-F238E27FC236}">
              <a16:creationId xmlns:a16="http://schemas.microsoft.com/office/drawing/2014/main" id="{9882C77A-5485-4EE4-A872-431A1772447A}"/>
            </a:ext>
          </a:extLst>
        </xdr:cNvPr>
        <xdr:cNvSpPr/>
      </xdr:nvSpPr>
      <xdr:spPr>
        <a:xfrm>
          <a:off x="6149975" y="6943725"/>
          <a:ext cx="3318605" cy="563032"/>
        </a:xfrm>
        <a:prstGeom prst="leftArrowCallout">
          <a:avLst>
            <a:gd name="adj1" fmla="val 20181"/>
            <a:gd name="adj2" fmla="val 18998"/>
            <a:gd name="adj3" fmla="val 13477"/>
            <a:gd name="adj4" fmla="val 92497"/>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全ての</a:t>
          </a:r>
          <a:r>
            <a:rPr kumimoji="1" lang="en-US" altLang="ja-JP" sz="1100">
              <a:solidFill>
                <a:sysClr val="windowText" lastClr="000000"/>
              </a:solidFill>
              <a:effectLst/>
              <a:latin typeface="+mn-lt"/>
              <a:ea typeface="+mn-ea"/>
              <a:cs typeface="+mn-cs"/>
            </a:rPr>
            <a:t>JV</a:t>
          </a:r>
          <a:r>
            <a:rPr kumimoji="1" lang="ja-JP" altLang="en-US" sz="1100">
              <a:solidFill>
                <a:sysClr val="windowText" lastClr="000000"/>
              </a:solidFill>
              <a:effectLst/>
              <a:latin typeface="+mn-lt"/>
              <a:ea typeface="+mn-ea"/>
              <a:cs typeface="+mn-cs"/>
            </a:rPr>
            <a:t>構成員（３社）が</a:t>
          </a:r>
          <a:r>
            <a:rPr kumimoji="1" lang="ja-JP" altLang="ja-JP" sz="1100">
              <a:solidFill>
                <a:sysClr val="windowText" lastClr="000000"/>
              </a:solidFill>
              <a:effectLst/>
              <a:latin typeface="+mn-lt"/>
              <a:ea typeface="+mn-ea"/>
              <a:cs typeface="+mn-cs"/>
            </a:rPr>
            <a:t>事前審査・証明書に</a:t>
          </a:r>
          <a:r>
            <a:rPr kumimoji="1" lang="ja-JP" altLang="en-US" sz="1100">
              <a:solidFill>
                <a:sysClr val="windowText" lastClr="000000"/>
              </a:solidFill>
              <a:effectLst/>
              <a:latin typeface="+mn-lt"/>
              <a:ea typeface="+mn-ea"/>
              <a:cs typeface="+mn-cs"/>
            </a:rPr>
            <a:t>より提出する項目は空白になります。</a:t>
          </a:r>
          <a:endParaRPr lang="ja-JP" altLang="ja-JP">
            <a:solidFill>
              <a:sysClr val="windowText" lastClr="000000"/>
            </a:solidFill>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17</xdr:col>
      <xdr:colOff>123825</xdr:colOff>
      <xdr:row>0</xdr:row>
      <xdr:rowOff>38100</xdr:rowOff>
    </xdr:from>
    <xdr:to>
      <xdr:col>17</xdr:col>
      <xdr:colOff>342900</xdr:colOff>
      <xdr:row>18</xdr:row>
      <xdr:rowOff>142875</xdr:rowOff>
    </xdr:to>
    <xdr:sp macro="" textlink="">
      <xdr:nvSpPr>
        <xdr:cNvPr id="2" name="右中かっこ 1">
          <a:extLst>
            <a:ext uri="{FF2B5EF4-FFF2-40B4-BE49-F238E27FC236}">
              <a16:creationId xmlns:a16="http://schemas.microsoft.com/office/drawing/2014/main" id="{00000000-0008-0000-0700-000002000000}"/>
            </a:ext>
          </a:extLst>
        </xdr:cNvPr>
        <xdr:cNvSpPr/>
      </xdr:nvSpPr>
      <xdr:spPr>
        <a:xfrm>
          <a:off x="6276975" y="38100"/>
          <a:ext cx="219075" cy="320040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161925</xdr:colOff>
      <xdr:row>4</xdr:row>
      <xdr:rowOff>66675</xdr:rowOff>
    </xdr:from>
    <xdr:to>
      <xdr:col>19</xdr:col>
      <xdr:colOff>542925</xdr:colOff>
      <xdr:row>12</xdr:row>
      <xdr:rowOff>133350</xdr:rowOff>
    </xdr:to>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6677025" y="762000"/>
          <a:ext cx="1009650" cy="1438275"/>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提出資料が２</a:t>
          </a:r>
          <a:r>
            <a:rPr kumimoji="1" lang="en-US" altLang="ja-JP" sz="1100">
              <a:latin typeface="ＭＳ Ｐゴシック" panose="020B0600070205080204" pitchFamily="50" charset="-128"/>
              <a:ea typeface="ＭＳ Ｐゴシック" panose="020B0600070205080204" pitchFamily="50" charset="-128"/>
            </a:rPr>
            <a:t>P</a:t>
          </a:r>
          <a:r>
            <a:rPr kumimoji="1" lang="ja-JP" altLang="en-US" sz="1100">
              <a:latin typeface="ＭＳ Ｐゴシック" panose="020B0600070205080204" pitchFamily="50" charset="-128"/>
              <a:ea typeface="ＭＳ Ｐゴシック" panose="020B0600070205080204" pitchFamily="50" charset="-128"/>
            </a:rPr>
            <a:t>以上になった場合でも、この範囲は、自動的に表示されます。</a:t>
          </a:r>
        </a:p>
      </xdr:txBody>
    </xdr:sp>
    <xdr:clientData/>
  </xdr:twoCellAnchor>
  <xdr:twoCellAnchor>
    <xdr:from>
      <xdr:col>20</xdr:col>
      <xdr:colOff>0</xdr:colOff>
      <xdr:row>31</xdr:row>
      <xdr:rowOff>47625</xdr:rowOff>
    </xdr:from>
    <xdr:to>
      <xdr:col>26</xdr:col>
      <xdr:colOff>447675</xdr:colOff>
      <xdr:row>34</xdr:row>
      <xdr:rowOff>142874</xdr:rowOff>
    </xdr:to>
    <xdr:sp macro="" textlink="">
      <xdr:nvSpPr>
        <xdr:cNvPr id="4" name="Text Box 12">
          <a:extLst>
            <a:ext uri="{FF2B5EF4-FFF2-40B4-BE49-F238E27FC236}">
              <a16:creationId xmlns:a16="http://schemas.microsoft.com/office/drawing/2014/main" id="{00000000-0008-0000-0700-000004000000}"/>
            </a:ext>
          </a:extLst>
        </xdr:cNvPr>
        <xdr:cNvSpPr txBox="1">
          <a:spLocks noChangeArrowheads="1"/>
        </xdr:cNvSpPr>
      </xdr:nvSpPr>
      <xdr:spPr bwMode="auto">
        <a:xfrm>
          <a:off x="8401050" y="5372100"/>
          <a:ext cx="4562475" cy="609599"/>
        </a:xfrm>
        <a:prstGeom prst="rect">
          <a:avLst/>
        </a:prstGeom>
        <a:solidFill>
          <a:srgbClr val="C6D9F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1500"/>
            </a:lnSpc>
            <a:defRPr sz="1000"/>
          </a:pPr>
          <a:r>
            <a:rPr lang="ja-JP" altLang="en-US" sz="1200" b="0" i="0" u="none" strike="noStrike" baseline="0">
              <a:solidFill>
                <a:srgbClr val="FF0000"/>
              </a:solidFill>
              <a:latin typeface="ＭＳ Ｐ明朝"/>
              <a:ea typeface="ＭＳ Ｐ明朝"/>
            </a:rPr>
            <a:t>（発注者記載例）</a:t>
          </a:r>
          <a:endParaRPr lang="ja-JP" altLang="en-US" sz="1200" b="0" i="0" u="none" strike="noStrike" baseline="0">
            <a:solidFill>
              <a:srgbClr val="000000"/>
            </a:solidFill>
            <a:latin typeface="Century"/>
            <a:ea typeface="ＭＳ Ｐ明朝"/>
          </a:endParaRPr>
        </a:p>
        <a:p>
          <a:pPr algn="l" rtl="0">
            <a:lnSpc>
              <a:spcPts val="1500"/>
            </a:lnSpc>
            <a:defRPr sz="1000"/>
          </a:pPr>
          <a:r>
            <a:rPr lang="ja-JP" altLang="en-US" sz="1200" b="0" i="0" u="none" strike="noStrike" baseline="0">
              <a:solidFill>
                <a:srgbClr val="FF0000"/>
              </a:solidFill>
              <a:latin typeface="ＭＳ Ｐ明朝"/>
              <a:ea typeface="ＭＳ Ｐ明朝"/>
            </a:rPr>
            <a:t>①・・・　　、②…　　は受発注者協議により実施可能。</a:t>
          </a:r>
          <a:endParaRPr lang="ja-JP" altLang="en-US" sz="1200" b="0" i="0" u="none" strike="noStrike" baseline="0">
            <a:solidFill>
              <a:srgbClr val="000000"/>
            </a:solidFill>
            <a:latin typeface="Century"/>
            <a:ea typeface="ＭＳ Ｐ明朝"/>
          </a:endParaRPr>
        </a:p>
        <a:p>
          <a:pPr algn="l" rtl="0">
            <a:defRPr sz="1000"/>
          </a:pPr>
          <a:r>
            <a:rPr lang="ja-JP" altLang="en-US" sz="1200" b="0" i="0" u="none" strike="noStrike" baseline="0">
              <a:solidFill>
                <a:srgbClr val="FF0000"/>
              </a:solidFill>
              <a:latin typeface="ＭＳ Ｐ明朝"/>
              <a:ea typeface="ＭＳ Ｐ明朝"/>
            </a:rPr>
            <a:t>③～⑤…　　は実施を認めない。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17</xdr:col>
      <xdr:colOff>85725</xdr:colOff>
      <xdr:row>0</xdr:row>
      <xdr:rowOff>66675</xdr:rowOff>
    </xdr:from>
    <xdr:to>
      <xdr:col>17</xdr:col>
      <xdr:colOff>304800</xdr:colOff>
      <xdr:row>19</xdr:row>
      <xdr:rowOff>19050</xdr:rowOff>
    </xdr:to>
    <xdr:sp macro="" textlink="">
      <xdr:nvSpPr>
        <xdr:cNvPr id="2" name="右中かっこ 1">
          <a:extLst>
            <a:ext uri="{FF2B5EF4-FFF2-40B4-BE49-F238E27FC236}">
              <a16:creationId xmlns:a16="http://schemas.microsoft.com/office/drawing/2014/main" id="{00000000-0008-0000-0800-000002000000}"/>
            </a:ext>
          </a:extLst>
        </xdr:cNvPr>
        <xdr:cNvSpPr/>
      </xdr:nvSpPr>
      <xdr:spPr>
        <a:xfrm>
          <a:off x="6238875" y="66675"/>
          <a:ext cx="219075" cy="320040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57150</xdr:colOff>
      <xdr:row>4</xdr:row>
      <xdr:rowOff>161925</xdr:rowOff>
    </xdr:from>
    <xdr:to>
      <xdr:col>19</xdr:col>
      <xdr:colOff>438150</xdr:colOff>
      <xdr:row>13</xdr:row>
      <xdr:rowOff>28575</xdr:rowOff>
    </xdr:to>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6572250" y="857250"/>
          <a:ext cx="1009650" cy="1409700"/>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提出資料が２</a:t>
          </a:r>
          <a:r>
            <a:rPr kumimoji="1" lang="en-US" altLang="ja-JP" sz="1100">
              <a:latin typeface="ＭＳ Ｐゴシック" panose="020B0600070205080204" pitchFamily="50" charset="-128"/>
              <a:ea typeface="ＭＳ Ｐゴシック" panose="020B0600070205080204" pitchFamily="50" charset="-128"/>
            </a:rPr>
            <a:t>P</a:t>
          </a:r>
          <a:r>
            <a:rPr kumimoji="1" lang="ja-JP" altLang="en-US" sz="1100">
              <a:latin typeface="ＭＳ Ｐゴシック" panose="020B0600070205080204" pitchFamily="50" charset="-128"/>
              <a:ea typeface="ＭＳ Ｐゴシック" panose="020B0600070205080204" pitchFamily="50" charset="-128"/>
            </a:rPr>
            <a:t>以上になった場合でも、この範囲は、自動的に表示されます。</a:t>
          </a:r>
        </a:p>
      </xdr:txBody>
    </xdr:sp>
    <xdr:clientData/>
  </xdr:twoCellAnchor>
  <xdr:twoCellAnchor>
    <xdr:from>
      <xdr:col>20</xdr:col>
      <xdr:colOff>0</xdr:colOff>
      <xdr:row>31</xdr:row>
      <xdr:rowOff>0</xdr:rowOff>
    </xdr:from>
    <xdr:to>
      <xdr:col>26</xdr:col>
      <xdr:colOff>447675</xdr:colOff>
      <xdr:row>34</xdr:row>
      <xdr:rowOff>95249</xdr:rowOff>
    </xdr:to>
    <xdr:sp macro="" textlink="">
      <xdr:nvSpPr>
        <xdr:cNvPr id="4" name="Text Box 12">
          <a:extLst>
            <a:ext uri="{FF2B5EF4-FFF2-40B4-BE49-F238E27FC236}">
              <a16:creationId xmlns:a16="http://schemas.microsoft.com/office/drawing/2014/main" id="{00000000-0008-0000-0800-000004000000}"/>
            </a:ext>
          </a:extLst>
        </xdr:cNvPr>
        <xdr:cNvSpPr txBox="1">
          <a:spLocks noChangeArrowheads="1"/>
        </xdr:cNvSpPr>
      </xdr:nvSpPr>
      <xdr:spPr bwMode="auto">
        <a:xfrm>
          <a:off x="8401050" y="5324475"/>
          <a:ext cx="4562475" cy="609599"/>
        </a:xfrm>
        <a:prstGeom prst="rect">
          <a:avLst/>
        </a:prstGeom>
        <a:solidFill>
          <a:srgbClr val="C6D9F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1500"/>
            </a:lnSpc>
            <a:defRPr sz="1000"/>
          </a:pPr>
          <a:r>
            <a:rPr lang="ja-JP" altLang="en-US" sz="1200" b="0" i="0" u="none" strike="noStrike" baseline="0">
              <a:solidFill>
                <a:srgbClr val="FF0000"/>
              </a:solidFill>
              <a:latin typeface="ＭＳ Ｐ明朝"/>
              <a:ea typeface="ＭＳ Ｐ明朝"/>
            </a:rPr>
            <a:t>（発注者記載例）</a:t>
          </a:r>
          <a:endParaRPr lang="ja-JP" altLang="en-US" sz="1200" b="0" i="0" u="none" strike="noStrike" baseline="0">
            <a:solidFill>
              <a:srgbClr val="000000"/>
            </a:solidFill>
            <a:latin typeface="Century"/>
            <a:ea typeface="ＭＳ Ｐ明朝"/>
          </a:endParaRPr>
        </a:p>
        <a:p>
          <a:pPr algn="l" rtl="0">
            <a:lnSpc>
              <a:spcPts val="1500"/>
            </a:lnSpc>
            <a:defRPr sz="1000"/>
          </a:pPr>
          <a:r>
            <a:rPr lang="ja-JP" altLang="en-US" sz="1200" b="0" i="0" u="none" strike="noStrike" baseline="0">
              <a:solidFill>
                <a:srgbClr val="FF0000"/>
              </a:solidFill>
              <a:latin typeface="ＭＳ Ｐ明朝"/>
              <a:ea typeface="ＭＳ Ｐ明朝"/>
            </a:rPr>
            <a:t>①・・・　　、②…　　は受発注者協議により実施可能。</a:t>
          </a:r>
          <a:endParaRPr lang="ja-JP" altLang="en-US" sz="1200" b="0" i="0" u="none" strike="noStrike" baseline="0">
            <a:solidFill>
              <a:srgbClr val="000000"/>
            </a:solidFill>
            <a:latin typeface="Century"/>
            <a:ea typeface="ＭＳ Ｐ明朝"/>
          </a:endParaRPr>
        </a:p>
        <a:p>
          <a:pPr algn="l" rtl="0">
            <a:defRPr sz="1000"/>
          </a:pPr>
          <a:r>
            <a:rPr lang="ja-JP" altLang="en-US" sz="1200" b="0" i="0" u="none" strike="noStrike" baseline="0">
              <a:solidFill>
                <a:srgbClr val="FF0000"/>
              </a:solidFill>
              <a:latin typeface="ＭＳ Ｐ明朝"/>
              <a:ea typeface="ＭＳ Ｐ明朝"/>
            </a:rPr>
            <a:t>③～⑤…　　は実施を認めない。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17</xdr:col>
      <xdr:colOff>85725</xdr:colOff>
      <xdr:row>0</xdr:row>
      <xdr:rowOff>66675</xdr:rowOff>
    </xdr:from>
    <xdr:to>
      <xdr:col>17</xdr:col>
      <xdr:colOff>304800</xdr:colOff>
      <xdr:row>19</xdr:row>
      <xdr:rowOff>19050</xdr:rowOff>
    </xdr:to>
    <xdr:sp macro="" textlink="">
      <xdr:nvSpPr>
        <xdr:cNvPr id="2" name="右中かっこ 1">
          <a:extLst>
            <a:ext uri="{FF2B5EF4-FFF2-40B4-BE49-F238E27FC236}">
              <a16:creationId xmlns:a16="http://schemas.microsoft.com/office/drawing/2014/main" id="{00000000-0008-0000-0900-000002000000}"/>
            </a:ext>
          </a:extLst>
        </xdr:cNvPr>
        <xdr:cNvSpPr/>
      </xdr:nvSpPr>
      <xdr:spPr>
        <a:xfrm>
          <a:off x="6238875" y="66675"/>
          <a:ext cx="219075" cy="321945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57150</xdr:colOff>
      <xdr:row>4</xdr:row>
      <xdr:rowOff>161925</xdr:rowOff>
    </xdr:from>
    <xdr:to>
      <xdr:col>19</xdr:col>
      <xdr:colOff>438150</xdr:colOff>
      <xdr:row>13</xdr:row>
      <xdr:rowOff>28575</xdr:rowOff>
    </xdr:to>
    <xdr:sp macro="" textlink="">
      <xdr:nvSpPr>
        <xdr:cNvPr id="3" name="テキスト ボックス 2">
          <a:extLst>
            <a:ext uri="{FF2B5EF4-FFF2-40B4-BE49-F238E27FC236}">
              <a16:creationId xmlns:a16="http://schemas.microsoft.com/office/drawing/2014/main" id="{00000000-0008-0000-0900-000003000000}"/>
            </a:ext>
          </a:extLst>
        </xdr:cNvPr>
        <xdr:cNvSpPr txBox="1"/>
      </xdr:nvSpPr>
      <xdr:spPr>
        <a:xfrm>
          <a:off x="6572250" y="857250"/>
          <a:ext cx="1009650" cy="1409700"/>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提出資料が２</a:t>
          </a:r>
          <a:r>
            <a:rPr kumimoji="1" lang="en-US" altLang="ja-JP" sz="1100">
              <a:latin typeface="ＭＳ Ｐゴシック" panose="020B0600070205080204" pitchFamily="50" charset="-128"/>
              <a:ea typeface="ＭＳ Ｐゴシック" panose="020B0600070205080204" pitchFamily="50" charset="-128"/>
            </a:rPr>
            <a:t>P</a:t>
          </a:r>
          <a:r>
            <a:rPr kumimoji="1" lang="ja-JP" altLang="en-US" sz="1100">
              <a:latin typeface="ＭＳ Ｐゴシック" panose="020B0600070205080204" pitchFamily="50" charset="-128"/>
              <a:ea typeface="ＭＳ Ｐゴシック" panose="020B0600070205080204" pitchFamily="50" charset="-128"/>
            </a:rPr>
            <a:t>以上になった場合でも、この範囲は、自動的に表示されます。</a:t>
          </a:r>
        </a:p>
      </xdr:txBody>
    </xdr:sp>
    <xdr:clientData/>
  </xdr:twoCellAnchor>
  <xdr:twoCellAnchor>
    <xdr:from>
      <xdr:col>20</xdr:col>
      <xdr:colOff>0</xdr:colOff>
      <xdr:row>31</xdr:row>
      <xdr:rowOff>0</xdr:rowOff>
    </xdr:from>
    <xdr:to>
      <xdr:col>26</xdr:col>
      <xdr:colOff>447675</xdr:colOff>
      <xdr:row>34</xdr:row>
      <xdr:rowOff>95249</xdr:rowOff>
    </xdr:to>
    <xdr:sp macro="" textlink="">
      <xdr:nvSpPr>
        <xdr:cNvPr id="4" name="Text Box 12">
          <a:extLst>
            <a:ext uri="{FF2B5EF4-FFF2-40B4-BE49-F238E27FC236}">
              <a16:creationId xmlns:a16="http://schemas.microsoft.com/office/drawing/2014/main" id="{00000000-0008-0000-0900-000004000000}"/>
            </a:ext>
          </a:extLst>
        </xdr:cNvPr>
        <xdr:cNvSpPr txBox="1">
          <a:spLocks noChangeArrowheads="1"/>
        </xdr:cNvSpPr>
      </xdr:nvSpPr>
      <xdr:spPr bwMode="auto">
        <a:xfrm>
          <a:off x="7772400" y="5324475"/>
          <a:ext cx="4219575" cy="609599"/>
        </a:xfrm>
        <a:prstGeom prst="rect">
          <a:avLst/>
        </a:prstGeom>
        <a:solidFill>
          <a:srgbClr val="C6D9F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1500"/>
            </a:lnSpc>
            <a:defRPr sz="1000"/>
          </a:pPr>
          <a:r>
            <a:rPr lang="ja-JP" altLang="en-US" sz="1200" b="0" i="0" u="none" strike="noStrike" baseline="0">
              <a:solidFill>
                <a:srgbClr val="FF0000"/>
              </a:solidFill>
              <a:latin typeface="ＭＳ Ｐ明朝"/>
              <a:ea typeface="ＭＳ Ｐ明朝"/>
            </a:rPr>
            <a:t>（発注者記載例）</a:t>
          </a:r>
          <a:endParaRPr lang="ja-JP" altLang="en-US" sz="1200" b="0" i="0" u="none" strike="noStrike" baseline="0">
            <a:solidFill>
              <a:srgbClr val="000000"/>
            </a:solidFill>
            <a:latin typeface="Century"/>
            <a:ea typeface="ＭＳ Ｐ明朝"/>
          </a:endParaRPr>
        </a:p>
        <a:p>
          <a:pPr algn="l" rtl="0">
            <a:lnSpc>
              <a:spcPts val="1500"/>
            </a:lnSpc>
            <a:defRPr sz="1000"/>
          </a:pPr>
          <a:r>
            <a:rPr lang="ja-JP" altLang="en-US" sz="1200" b="0" i="0" u="none" strike="noStrike" baseline="0">
              <a:solidFill>
                <a:srgbClr val="FF0000"/>
              </a:solidFill>
              <a:latin typeface="ＭＳ Ｐ明朝"/>
              <a:ea typeface="ＭＳ Ｐ明朝"/>
            </a:rPr>
            <a:t>①・・・　　、②…　　は受発注者協議により実施可能。</a:t>
          </a:r>
          <a:endParaRPr lang="ja-JP" altLang="en-US" sz="1200" b="0" i="0" u="none" strike="noStrike" baseline="0">
            <a:solidFill>
              <a:srgbClr val="000000"/>
            </a:solidFill>
            <a:latin typeface="Century"/>
            <a:ea typeface="ＭＳ Ｐ明朝"/>
          </a:endParaRPr>
        </a:p>
        <a:p>
          <a:pPr algn="l" rtl="0">
            <a:defRPr sz="1000"/>
          </a:pPr>
          <a:r>
            <a:rPr lang="ja-JP" altLang="en-US" sz="1200" b="0" i="0" u="none" strike="noStrike" baseline="0">
              <a:solidFill>
                <a:srgbClr val="FF0000"/>
              </a:solidFill>
              <a:latin typeface="ＭＳ Ｐ明朝"/>
              <a:ea typeface="ＭＳ Ｐ明朝"/>
            </a:rPr>
            <a:t>③～⑤…　　は実施を認めない。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17</xdr:col>
      <xdr:colOff>85725</xdr:colOff>
      <xdr:row>0</xdr:row>
      <xdr:rowOff>66675</xdr:rowOff>
    </xdr:from>
    <xdr:to>
      <xdr:col>17</xdr:col>
      <xdr:colOff>304800</xdr:colOff>
      <xdr:row>19</xdr:row>
      <xdr:rowOff>19050</xdr:rowOff>
    </xdr:to>
    <xdr:sp macro="" textlink="">
      <xdr:nvSpPr>
        <xdr:cNvPr id="2" name="右中かっこ 1">
          <a:extLst>
            <a:ext uri="{FF2B5EF4-FFF2-40B4-BE49-F238E27FC236}">
              <a16:creationId xmlns:a16="http://schemas.microsoft.com/office/drawing/2014/main" id="{00000000-0008-0000-0A00-000002000000}"/>
            </a:ext>
          </a:extLst>
        </xdr:cNvPr>
        <xdr:cNvSpPr/>
      </xdr:nvSpPr>
      <xdr:spPr>
        <a:xfrm>
          <a:off x="6238875" y="66675"/>
          <a:ext cx="219075" cy="321945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57150</xdr:colOff>
      <xdr:row>4</xdr:row>
      <xdr:rowOff>161925</xdr:rowOff>
    </xdr:from>
    <xdr:to>
      <xdr:col>19</xdr:col>
      <xdr:colOff>438150</xdr:colOff>
      <xdr:row>13</xdr:row>
      <xdr:rowOff>28575</xdr:rowOff>
    </xdr:to>
    <xdr:sp macro="" textlink="">
      <xdr:nvSpPr>
        <xdr:cNvPr id="3" name="テキスト ボックス 2">
          <a:extLst>
            <a:ext uri="{FF2B5EF4-FFF2-40B4-BE49-F238E27FC236}">
              <a16:creationId xmlns:a16="http://schemas.microsoft.com/office/drawing/2014/main" id="{00000000-0008-0000-0A00-000003000000}"/>
            </a:ext>
          </a:extLst>
        </xdr:cNvPr>
        <xdr:cNvSpPr txBox="1"/>
      </xdr:nvSpPr>
      <xdr:spPr>
        <a:xfrm>
          <a:off x="6572250" y="857250"/>
          <a:ext cx="1009650" cy="1409700"/>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提出資料が２</a:t>
          </a:r>
          <a:r>
            <a:rPr kumimoji="1" lang="en-US" altLang="ja-JP" sz="1100">
              <a:latin typeface="ＭＳ Ｐゴシック" panose="020B0600070205080204" pitchFamily="50" charset="-128"/>
              <a:ea typeface="ＭＳ Ｐゴシック" panose="020B0600070205080204" pitchFamily="50" charset="-128"/>
            </a:rPr>
            <a:t>P</a:t>
          </a:r>
          <a:r>
            <a:rPr kumimoji="1" lang="ja-JP" altLang="en-US" sz="1100">
              <a:latin typeface="ＭＳ Ｐゴシック" panose="020B0600070205080204" pitchFamily="50" charset="-128"/>
              <a:ea typeface="ＭＳ Ｐゴシック" panose="020B0600070205080204" pitchFamily="50" charset="-128"/>
            </a:rPr>
            <a:t>以上になった場合でも、この範囲は、自動的に表示されます。</a:t>
          </a:r>
        </a:p>
      </xdr:txBody>
    </xdr:sp>
    <xdr:clientData/>
  </xdr:twoCellAnchor>
  <xdr:twoCellAnchor>
    <xdr:from>
      <xdr:col>20</xdr:col>
      <xdr:colOff>0</xdr:colOff>
      <xdr:row>31</xdr:row>
      <xdr:rowOff>0</xdr:rowOff>
    </xdr:from>
    <xdr:to>
      <xdr:col>26</xdr:col>
      <xdr:colOff>447675</xdr:colOff>
      <xdr:row>34</xdr:row>
      <xdr:rowOff>95249</xdr:rowOff>
    </xdr:to>
    <xdr:sp macro="" textlink="">
      <xdr:nvSpPr>
        <xdr:cNvPr id="4" name="Text Box 12">
          <a:extLst>
            <a:ext uri="{FF2B5EF4-FFF2-40B4-BE49-F238E27FC236}">
              <a16:creationId xmlns:a16="http://schemas.microsoft.com/office/drawing/2014/main" id="{00000000-0008-0000-0A00-000004000000}"/>
            </a:ext>
          </a:extLst>
        </xdr:cNvPr>
        <xdr:cNvSpPr txBox="1">
          <a:spLocks noChangeArrowheads="1"/>
        </xdr:cNvSpPr>
      </xdr:nvSpPr>
      <xdr:spPr bwMode="auto">
        <a:xfrm>
          <a:off x="7772400" y="5324475"/>
          <a:ext cx="4219575" cy="609599"/>
        </a:xfrm>
        <a:prstGeom prst="rect">
          <a:avLst/>
        </a:prstGeom>
        <a:solidFill>
          <a:srgbClr val="C6D9F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1500"/>
            </a:lnSpc>
            <a:defRPr sz="1000"/>
          </a:pPr>
          <a:r>
            <a:rPr lang="ja-JP" altLang="en-US" sz="1200" b="0" i="0" u="none" strike="noStrike" baseline="0">
              <a:solidFill>
                <a:srgbClr val="FF0000"/>
              </a:solidFill>
              <a:latin typeface="ＭＳ Ｐ明朝"/>
              <a:ea typeface="ＭＳ Ｐ明朝"/>
            </a:rPr>
            <a:t>（発注者記載例）</a:t>
          </a:r>
          <a:endParaRPr lang="ja-JP" altLang="en-US" sz="1200" b="0" i="0" u="none" strike="noStrike" baseline="0">
            <a:solidFill>
              <a:srgbClr val="000000"/>
            </a:solidFill>
            <a:latin typeface="Century"/>
            <a:ea typeface="ＭＳ Ｐ明朝"/>
          </a:endParaRPr>
        </a:p>
        <a:p>
          <a:pPr algn="l" rtl="0">
            <a:lnSpc>
              <a:spcPts val="1500"/>
            </a:lnSpc>
            <a:defRPr sz="1000"/>
          </a:pPr>
          <a:r>
            <a:rPr lang="ja-JP" altLang="en-US" sz="1200" b="0" i="0" u="none" strike="noStrike" baseline="0">
              <a:solidFill>
                <a:srgbClr val="FF0000"/>
              </a:solidFill>
              <a:latin typeface="ＭＳ Ｐ明朝"/>
              <a:ea typeface="ＭＳ Ｐ明朝"/>
            </a:rPr>
            <a:t>①・・・　　、②…　　は受発注者協議により実施可能。</a:t>
          </a:r>
          <a:endParaRPr lang="ja-JP" altLang="en-US" sz="1200" b="0" i="0" u="none" strike="noStrike" baseline="0">
            <a:solidFill>
              <a:srgbClr val="000000"/>
            </a:solidFill>
            <a:latin typeface="Century"/>
            <a:ea typeface="ＭＳ Ｐ明朝"/>
          </a:endParaRPr>
        </a:p>
        <a:p>
          <a:pPr algn="l" rtl="0">
            <a:defRPr sz="1000"/>
          </a:pPr>
          <a:r>
            <a:rPr lang="ja-JP" altLang="en-US" sz="1200" b="0" i="0" u="none" strike="noStrike" baseline="0">
              <a:solidFill>
                <a:srgbClr val="FF0000"/>
              </a:solidFill>
              <a:latin typeface="ＭＳ Ｐ明朝"/>
              <a:ea typeface="ＭＳ Ｐ明朝"/>
            </a:rPr>
            <a:t>③～⑤…　　は実施を認めない。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17</xdr:col>
      <xdr:colOff>190500</xdr:colOff>
      <xdr:row>0</xdr:row>
      <xdr:rowOff>47625</xdr:rowOff>
    </xdr:from>
    <xdr:to>
      <xdr:col>18</xdr:col>
      <xdr:colOff>9525</xdr:colOff>
      <xdr:row>18</xdr:row>
      <xdr:rowOff>152400</xdr:rowOff>
    </xdr:to>
    <xdr:sp macro="" textlink="">
      <xdr:nvSpPr>
        <xdr:cNvPr id="2" name="右中かっこ 1">
          <a:extLst>
            <a:ext uri="{FF2B5EF4-FFF2-40B4-BE49-F238E27FC236}">
              <a16:creationId xmlns:a16="http://schemas.microsoft.com/office/drawing/2014/main" id="{00000000-0008-0000-0B00-000002000000}"/>
            </a:ext>
          </a:extLst>
        </xdr:cNvPr>
        <xdr:cNvSpPr/>
      </xdr:nvSpPr>
      <xdr:spPr>
        <a:xfrm>
          <a:off x="6353175" y="47625"/>
          <a:ext cx="190500" cy="337185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133350</xdr:colOff>
      <xdr:row>4</xdr:row>
      <xdr:rowOff>76200</xdr:rowOff>
    </xdr:from>
    <xdr:to>
      <xdr:col>19</xdr:col>
      <xdr:colOff>342900</xdr:colOff>
      <xdr:row>12</xdr:row>
      <xdr:rowOff>142875</xdr:rowOff>
    </xdr:to>
    <xdr:sp macro="" textlink="">
      <xdr:nvSpPr>
        <xdr:cNvPr id="3" name="テキスト ボックス 2">
          <a:extLst>
            <a:ext uri="{FF2B5EF4-FFF2-40B4-BE49-F238E27FC236}">
              <a16:creationId xmlns:a16="http://schemas.microsoft.com/office/drawing/2014/main" id="{00000000-0008-0000-0B00-000003000000}"/>
            </a:ext>
          </a:extLst>
        </xdr:cNvPr>
        <xdr:cNvSpPr txBox="1"/>
      </xdr:nvSpPr>
      <xdr:spPr>
        <a:xfrm>
          <a:off x="7181850" y="857250"/>
          <a:ext cx="895350" cy="1524000"/>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提出資料が２</a:t>
          </a:r>
          <a:r>
            <a:rPr kumimoji="1" lang="en-US" altLang="ja-JP" sz="1100">
              <a:latin typeface="ＭＳ Ｐゴシック" panose="020B0600070205080204" pitchFamily="50" charset="-128"/>
              <a:ea typeface="ＭＳ Ｐゴシック" panose="020B0600070205080204" pitchFamily="50" charset="-128"/>
            </a:rPr>
            <a:t>P</a:t>
          </a:r>
          <a:r>
            <a:rPr kumimoji="1" lang="ja-JP" altLang="en-US" sz="1100">
              <a:latin typeface="ＭＳ Ｐゴシック" panose="020B0600070205080204" pitchFamily="50" charset="-128"/>
              <a:ea typeface="ＭＳ Ｐゴシック" panose="020B0600070205080204" pitchFamily="50" charset="-128"/>
            </a:rPr>
            <a:t>以上になった場合でも、この範囲は、自動的に表示されます。</a:t>
          </a:r>
        </a:p>
      </xdr:txBody>
    </xdr:sp>
    <xdr:clientData/>
  </xdr:twoCellAnchor>
  <xdr:twoCellAnchor>
    <xdr:from>
      <xdr:col>20</xdr:col>
      <xdr:colOff>0</xdr:colOff>
      <xdr:row>32</xdr:row>
      <xdr:rowOff>0</xdr:rowOff>
    </xdr:from>
    <xdr:to>
      <xdr:col>26</xdr:col>
      <xdr:colOff>447675</xdr:colOff>
      <xdr:row>35</xdr:row>
      <xdr:rowOff>95249</xdr:rowOff>
    </xdr:to>
    <xdr:sp macro="" textlink="">
      <xdr:nvSpPr>
        <xdr:cNvPr id="4" name="Text Box 12">
          <a:extLst>
            <a:ext uri="{FF2B5EF4-FFF2-40B4-BE49-F238E27FC236}">
              <a16:creationId xmlns:a16="http://schemas.microsoft.com/office/drawing/2014/main" id="{00000000-0008-0000-0B00-000004000000}"/>
            </a:ext>
          </a:extLst>
        </xdr:cNvPr>
        <xdr:cNvSpPr txBox="1">
          <a:spLocks noChangeArrowheads="1"/>
        </xdr:cNvSpPr>
      </xdr:nvSpPr>
      <xdr:spPr bwMode="auto">
        <a:xfrm>
          <a:off x="7791450" y="5495925"/>
          <a:ext cx="4219575" cy="609599"/>
        </a:xfrm>
        <a:prstGeom prst="rect">
          <a:avLst/>
        </a:prstGeom>
        <a:solidFill>
          <a:srgbClr val="C6D9F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1500"/>
            </a:lnSpc>
            <a:defRPr sz="1000"/>
          </a:pPr>
          <a:r>
            <a:rPr lang="ja-JP" altLang="en-US" sz="1200" b="0" i="0" u="none" strike="noStrike" baseline="0">
              <a:solidFill>
                <a:srgbClr val="FF0000"/>
              </a:solidFill>
              <a:latin typeface="ＭＳ Ｐ明朝"/>
              <a:ea typeface="ＭＳ Ｐ明朝"/>
            </a:rPr>
            <a:t>（発注者記載例）</a:t>
          </a:r>
          <a:endParaRPr lang="ja-JP" altLang="en-US" sz="1200" b="0" i="0" u="none" strike="noStrike" baseline="0">
            <a:solidFill>
              <a:srgbClr val="000000"/>
            </a:solidFill>
            <a:latin typeface="Century"/>
            <a:ea typeface="ＭＳ Ｐ明朝"/>
          </a:endParaRPr>
        </a:p>
        <a:p>
          <a:pPr algn="l" rtl="0">
            <a:lnSpc>
              <a:spcPts val="1500"/>
            </a:lnSpc>
            <a:defRPr sz="1000"/>
          </a:pPr>
          <a:r>
            <a:rPr lang="ja-JP" altLang="en-US" sz="1200" b="0" i="0" u="none" strike="noStrike" baseline="0">
              <a:solidFill>
                <a:srgbClr val="FF0000"/>
              </a:solidFill>
              <a:latin typeface="ＭＳ Ｐ明朝"/>
              <a:ea typeface="ＭＳ Ｐ明朝"/>
            </a:rPr>
            <a:t>①・・・　　、②…　　は受発注者協議により実施可能。</a:t>
          </a:r>
          <a:endParaRPr lang="ja-JP" altLang="en-US" sz="1200" b="0" i="0" u="none" strike="noStrike" baseline="0">
            <a:solidFill>
              <a:srgbClr val="000000"/>
            </a:solidFill>
            <a:latin typeface="Century"/>
            <a:ea typeface="ＭＳ Ｐ明朝"/>
          </a:endParaRPr>
        </a:p>
        <a:p>
          <a:pPr algn="l" rtl="0">
            <a:defRPr sz="1000"/>
          </a:pPr>
          <a:r>
            <a:rPr lang="ja-JP" altLang="en-US" sz="1200" b="0" i="0" u="none" strike="noStrike" baseline="0">
              <a:solidFill>
                <a:srgbClr val="FF0000"/>
              </a:solidFill>
              <a:latin typeface="ＭＳ Ｐ明朝"/>
              <a:ea typeface="ＭＳ Ｐ明朝"/>
            </a:rPr>
            <a:t>③～⑤…　　は実施を認めない。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17</xdr:col>
      <xdr:colOff>66675</xdr:colOff>
      <xdr:row>0</xdr:row>
      <xdr:rowOff>57150</xdr:rowOff>
    </xdr:from>
    <xdr:to>
      <xdr:col>17</xdr:col>
      <xdr:colOff>285750</xdr:colOff>
      <xdr:row>18</xdr:row>
      <xdr:rowOff>161925</xdr:rowOff>
    </xdr:to>
    <xdr:sp macro="" textlink="">
      <xdr:nvSpPr>
        <xdr:cNvPr id="2" name="右中かっこ 1">
          <a:extLst>
            <a:ext uri="{FF2B5EF4-FFF2-40B4-BE49-F238E27FC236}">
              <a16:creationId xmlns:a16="http://schemas.microsoft.com/office/drawing/2014/main" id="{00000000-0008-0000-0C00-000002000000}"/>
            </a:ext>
          </a:extLst>
        </xdr:cNvPr>
        <xdr:cNvSpPr/>
      </xdr:nvSpPr>
      <xdr:spPr>
        <a:xfrm>
          <a:off x="6229350" y="57150"/>
          <a:ext cx="219075" cy="320040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4</xdr:row>
      <xdr:rowOff>85725</xdr:rowOff>
    </xdr:from>
    <xdr:to>
      <xdr:col>19</xdr:col>
      <xdr:colOff>304800</xdr:colOff>
      <xdr:row>12</xdr:row>
      <xdr:rowOff>152400</xdr:rowOff>
    </xdr:to>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a:off x="6572250" y="781050"/>
          <a:ext cx="895350" cy="1438275"/>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提出資料が２</a:t>
          </a:r>
          <a:r>
            <a:rPr kumimoji="1" lang="en-US" altLang="ja-JP" sz="1100">
              <a:latin typeface="ＭＳ Ｐゴシック" panose="020B0600070205080204" pitchFamily="50" charset="-128"/>
              <a:ea typeface="ＭＳ Ｐゴシック" panose="020B0600070205080204" pitchFamily="50" charset="-128"/>
            </a:rPr>
            <a:t>P</a:t>
          </a:r>
          <a:r>
            <a:rPr kumimoji="1" lang="ja-JP" altLang="en-US" sz="1100">
              <a:latin typeface="ＭＳ Ｐゴシック" panose="020B0600070205080204" pitchFamily="50" charset="-128"/>
              <a:ea typeface="ＭＳ Ｐゴシック" panose="020B0600070205080204" pitchFamily="50" charset="-128"/>
            </a:rPr>
            <a:t>以上になった場合でも、この範囲は、自動的に表示されます。</a:t>
          </a:r>
        </a:p>
      </xdr:txBody>
    </xdr:sp>
    <xdr:clientData/>
  </xdr:twoCellAnchor>
  <xdr:twoCellAnchor>
    <xdr:from>
      <xdr:col>20</xdr:col>
      <xdr:colOff>314325</xdr:colOff>
      <xdr:row>32</xdr:row>
      <xdr:rowOff>152400</xdr:rowOff>
    </xdr:from>
    <xdr:to>
      <xdr:col>26</xdr:col>
      <xdr:colOff>419100</xdr:colOff>
      <xdr:row>37</xdr:row>
      <xdr:rowOff>95249</xdr:rowOff>
    </xdr:to>
    <xdr:sp macro="" textlink="">
      <xdr:nvSpPr>
        <xdr:cNvPr id="6" name="Text Box 12">
          <a:extLst>
            <a:ext uri="{FF2B5EF4-FFF2-40B4-BE49-F238E27FC236}">
              <a16:creationId xmlns:a16="http://schemas.microsoft.com/office/drawing/2014/main" id="{00000000-0008-0000-0C00-000006000000}"/>
            </a:ext>
          </a:extLst>
        </xdr:cNvPr>
        <xdr:cNvSpPr txBox="1">
          <a:spLocks noChangeArrowheads="1"/>
        </xdr:cNvSpPr>
      </xdr:nvSpPr>
      <xdr:spPr bwMode="auto">
        <a:xfrm>
          <a:off x="7953375" y="6486525"/>
          <a:ext cx="3876675" cy="838199"/>
        </a:xfrm>
        <a:prstGeom prst="rect">
          <a:avLst/>
        </a:prstGeom>
        <a:solidFill>
          <a:srgbClr val="C6D9F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1500"/>
            </a:lnSpc>
            <a:defRPr sz="1000"/>
          </a:pPr>
          <a:r>
            <a:rPr lang="ja-JP" altLang="en-US" sz="1200" b="0" i="0" u="none" strike="noStrike" baseline="0">
              <a:solidFill>
                <a:srgbClr val="FF0000"/>
              </a:solidFill>
              <a:latin typeface="ＭＳ Ｐ明朝"/>
              <a:ea typeface="ＭＳ Ｐ明朝"/>
            </a:rPr>
            <a:t>（発注者記載例）</a:t>
          </a:r>
          <a:endParaRPr lang="ja-JP" altLang="en-US" sz="1200" b="0" i="0" u="none" strike="noStrike" baseline="0">
            <a:solidFill>
              <a:srgbClr val="000000"/>
            </a:solidFill>
            <a:latin typeface="Century"/>
            <a:ea typeface="ＭＳ Ｐ明朝"/>
          </a:endParaRPr>
        </a:p>
        <a:p>
          <a:pPr algn="l" rtl="0">
            <a:lnSpc>
              <a:spcPts val="1500"/>
            </a:lnSpc>
            <a:defRPr sz="1000"/>
          </a:pPr>
          <a:r>
            <a:rPr lang="ja-JP" altLang="en-US" sz="1200" b="0" i="0" u="none" strike="noStrike" baseline="0">
              <a:solidFill>
                <a:srgbClr val="FF0000"/>
              </a:solidFill>
              <a:latin typeface="ＭＳ Ｐ明朝"/>
              <a:ea typeface="ＭＳ Ｐ明朝"/>
            </a:rPr>
            <a:t>①・・・　　、②…　　は受発注者協議により実施可能。</a:t>
          </a:r>
          <a:endParaRPr lang="ja-JP" altLang="en-US" sz="1200" b="0" i="0" u="none" strike="noStrike" baseline="0">
            <a:solidFill>
              <a:srgbClr val="000000"/>
            </a:solidFill>
            <a:latin typeface="Century"/>
            <a:ea typeface="ＭＳ Ｐ明朝"/>
          </a:endParaRPr>
        </a:p>
        <a:p>
          <a:pPr algn="l" rtl="0">
            <a:defRPr sz="1000"/>
          </a:pPr>
          <a:r>
            <a:rPr lang="ja-JP" altLang="en-US" sz="1200" b="0" i="0" u="none" strike="noStrike" baseline="0">
              <a:solidFill>
                <a:srgbClr val="FF0000"/>
              </a:solidFill>
              <a:latin typeface="ＭＳ Ｐ明朝"/>
              <a:ea typeface="ＭＳ Ｐ明朝"/>
            </a:rPr>
            <a:t>③～⑤…　　は実施を認めない。</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17</xdr:col>
      <xdr:colOff>114300</xdr:colOff>
      <xdr:row>0</xdr:row>
      <xdr:rowOff>38100</xdr:rowOff>
    </xdr:from>
    <xdr:to>
      <xdr:col>17</xdr:col>
      <xdr:colOff>333375</xdr:colOff>
      <xdr:row>18</xdr:row>
      <xdr:rowOff>142875</xdr:rowOff>
    </xdr:to>
    <xdr:sp macro="" textlink="">
      <xdr:nvSpPr>
        <xdr:cNvPr id="2" name="右中かっこ 1">
          <a:extLst>
            <a:ext uri="{FF2B5EF4-FFF2-40B4-BE49-F238E27FC236}">
              <a16:creationId xmlns:a16="http://schemas.microsoft.com/office/drawing/2014/main" id="{00000000-0008-0000-0D00-000002000000}"/>
            </a:ext>
          </a:extLst>
        </xdr:cNvPr>
        <xdr:cNvSpPr/>
      </xdr:nvSpPr>
      <xdr:spPr>
        <a:xfrm>
          <a:off x="6762750" y="38100"/>
          <a:ext cx="219075" cy="320040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85725</xdr:colOff>
      <xdr:row>4</xdr:row>
      <xdr:rowOff>66675</xdr:rowOff>
    </xdr:from>
    <xdr:to>
      <xdr:col>19</xdr:col>
      <xdr:colOff>352425</xdr:colOff>
      <xdr:row>12</xdr:row>
      <xdr:rowOff>133350</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7134225" y="762000"/>
          <a:ext cx="952500" cy="1438275"/>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提出資料が２</a:t>
          </a:r>
          <a:r>
            <a:rPr kumimoji="1" lang="en-US" altLang="ja-JP" sz="1100">
              <a:latin typeface="ＭＳ Ｐゴシック" panose="020B0600070205080204" pitchFamily="50" charset="-128"/>
              <a:ea typeface="ＭＳ Ｐゴシック" panose="020B0600070205080204" pitchFamily="50" charset="-128"/>
            </a:rPr>
            <a:t>P</a:t>
          </a:r>
          <a:r>
            <a:rPr kumimoji="1" lang="ja-JP" altLang="en-US" sz="1100">
              <a:latin typeface="ＭＳ Ｐゴシック" panose="020B0600070205080204" pitchFamily="50" charset="-128"/>
              <a:ea typeface="ＭＳ Ｐゴシック" panose="020B0600070205080204" pitchFamily="50" charset="-128"/>
            </a:rPr>
            <a:t>以上になった場合でも、この範囲は、自動的に表示されます。</a:t>
          </a:r>
        </a:p>
      </xdr:txBody>
    </xdr:sp>
    <xdr:clientData/>
  </xdr:twoCellAnchor>
  <xdr:twoCellAnchor>
    <xdr:from>
      <xdr:col>20</xdr:col>
      <xdr:colOff>247650</xdr:colOff>
      <xdr:row>32</xdr:row>
      <xdr:rowOff>133350</xdr:rowOff>
    </xdr:from>
    <xdr:to>
      <xdr:col>26</xdr:col>
      <xdr:colOff>352425</xdr:colOff>
      <xdr:row>37</xdr:row>
      <xdr:rowOff>76199</xdr:rowOff>
    </xdr:to>
    <xdr:sp macro="" textlink="">
      <xdr:nvSpPr>
        <xdr:cNvPr id="6" name="Text Box 12">
          <a:extLst>
            <a:ext uri="{FF2B5EF4-FFF2-40B4-BE49-F238E27FC236}">
              <a16:creationId xmlns:a16="http://schemas.microsoft.com/office/drawing/2014/main" id="{00000000-0008-0000-0D00-000006000000}"/>
            </a:ext>
          </a:extLst>
        </xdr:cNvPr>
        <xdr:cNvSpPr txBox="1">
          <a:spLocks noChangeArrowheads="1"/>
        </xdr:cNvSpPr>
      </xdr:nvSpPr>
      <xdr:spPr bwMode="auto">
        <a:xfrm>
          <a:off x="7886700" y="6457950"/>
          <a:ext cx="3876675" cy="838199"/>
        </a:xfrm>
        <a:prstGeom prst="rect">
          <a:avLst/>
        </a:prstGeom>
        <a:solidFill>
          <a:srgbClr val="C6D9F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1500"/>
            </a:lnSpc>
            <a:defRPr sz="1000"/>
          </a:pPr>
          <a:r>
            <a:rPr lang="ja-JP" altLang="en-US" sz="1200" b="0" i="0" u="none" strike="noStrike" baseline="0">
              <a:solidFill>
                <a:srgbClr val="FF0000"/>
              </a:solidFill>
              <a:latin typeface="ＭＳ Ｐ明朝"/>
              <a:ea typeface="ＭＳ Ｐ明朝"/>
            </a:rPr>
            <a:t>（発注者記載例）</a:t>
          </a:r>
          <a:endParaRPr lang="ja-JP" altLang="en-US" sz="1200" b="0" i="0" u="none" strike="noStrike" baseline="0">
            <a:solidFill>
              <a:srgbClr val="000000"/>
            </a:solidFill>
            <a:latin typeface="Century"/>
            <a:ea typeface="ＭＳ Ｐ明朝"/>
          </a:endParaRPr>
        </a:p>
        <a:p>
          <a:pPr algn="l" rtl="0">
            <a:lnSpc>
              <a:spcPts val="1500"/>
            </a:lnSpc>
            <a:defRPr sz="1000"/>
          </a:pPr>
          <a:r>
            <a:rPr lang="ja-JP" altLang="en-US" sz="1200" b="0" i="0" u="none" strike="noStrike" baseline="0">
              <a:solidFill>
                <a:srgbClr val="FF0000"/>
              </a:solidFill>
              <a:latin typeface="ＭＳ Ｐ明朝"/>
              <a:ea typeface="ＭＳ Ｐ明朝"/>
            </a:rPr>
            <a:t>①・・・　　、②…　　は受発注者協議により実施可能。</a:t>
          </a:r>
          <a:endParaRPr lang="ja-JP" altLang="en-US" sz="1200" b="0" i="0" u="none" strike="noStrike" baseline="0">
            <a:solidFill>
              <a:srgbClr val="000000"/>
            </a:solidFill>
            <a:latin typeface="Century"/>
            <a:ea typeface="ＭＳ Ｐ明朝"/>
          </a:endParaRPr>
        </a:p>
        <a:p>
          <a:pPr algn="l" rtl="0">
            <a:defRPr sz="1000"/>
          </a:pPr>
          <a:r>
            <a:rPr lang="ja-JP" altLang="en-US" sz="1200" b="0" i="0" u="none" strike="noStrike" baseline="0">
              <a:solidFill>
                <a:srgbClr val="FF0000"/>
              </a:solidFill>
              <a:latin typeface="ＭＳ Ｐ明朝"/>
              <a:ea typeface="ＭＳ Ｐ明朝"/>
            </a:rPr>
            <a:t>③～⑤…　　は実施を認めない。</a:t>
          </a:r>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9</xdr:col>
      <xdr:colOff>26459</xdr:colOff>
      <xdr:row>6</xdr:row>
      <xdr:rowOff>36898</xdr:rowOff>
    </xdr:from>
    <xdr:ext cx="2986074" cy="659155"/>
    <xdr:sp macro="" textlink="">
      <xdr:nvSpPr>
        <xdr:cNvPr id="2" name="テキスト ボックス 1">
          <a:extLst>
            <a:ext uri="{FF2B5EF4-FFF2-40B4-BE49-F238E27FC236}">
              <a16:creationId xmlns:a16="http://schemas.microsoft.com/office/drawing/2014/main" id="{00000000-0008-0000-2200-000002000000}"/>
            </a:ext>
          </a:extLst>
        </xdr:cNvPr>
        <xdr:cNvSpPr txBox="1"/>
      </xdr:nvSpPr>
      <xdr:spPr>
        <a:xfrm>
          <a:off x="8630709" y="1687898"/>
          <a:ext cx="2986074" cy="659155"/>
        </a:xfrm>
        <a:prstGeom prst="rect">
          <a:avLst/>
        </a:prstGeom>
        <a:solidFill>
          <a:srgbClr val="FFFF99"/>
        </a:solidFill>
        <a:ln w="12700" cmpd="sng">
          <a:solidFill>
            <a:sysClr val="windowText" lastClr="000000"/>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400" b="1">
              <a:solidFill>
                <a:srgbClr val="FF0000"/>
              </a:solidFill>
            </a:rPr>
            <a:t>黄着色セルにご記入ください。</a:t>
          </a:r>
          <a:endParaRPr kumimoji="1" lang="en-US" altLang="ja-JP" sz="1400" b="1">
            <a:solidFill>
              <a:srgbClr val="FF0000"/>
            </a:solidFill>
          </a:endParaRPr>
        </a:p>
        <a:p>
          <a:pPr algn="l"/>
          <a:r>
            <a:rPr kumimoji="1" lang="ja-JP" altLang="en-US" sz="1000">
              <a:solidFill>
                <a:srgbClr val="FF0000"/>
              </a:solidFill>
            </a:rPr>
            <a:t>（選択肢のプルダウンメニュー▼による■□の選択、</a:t>
          </a:r>
          <a:endParaRPr kumimoji="1" lang="en-US" altLang="ja-JP" sz="1000">
            <a:solidFill>
              <a:srgbClr val="FF0000"/>
            </a:solidFill>
          </a:endParaRPr>
        </a:p>
        <a:p>
          <a:pPr algn="l"/>
          <a:r>
            <a:rPr kumimoji="1" lang="ja-JP" altLang="en-US" sz="1000">
              <a:solidFill>
                <a:srgbClr val="FF0000"/>
              </a:solidFill>
            </a:rPr>
            <a:t>人員補充方法、内容、該当条文など）</a:t>
          </a:r>
        </a:p>
      </xdr:txBody>
    </xdr:sp>
    <xdr:clientData fPrintsWithSheet="0"/>
  </xdr:oneCellAnchor>
  <xdr:oneCellAnchor>
    <xdr:from>
      <xdr:col>4</xdr:col>
      <xdr:colOff>1914525</xdr:colOff>
      <xdr:row>101</xdr:row>
      <xdr:rowOff>390525</xdr:rowOff>
    </xdr:from>
    <xdr:ext cx="2856616" cy="275717"/>
    <xdr:sp macro="" textlink="">
      <xdr:nvSpPr>
        <xdr:cNvPr id="3" name="テキスト ボックス 2">
          <a:extLst>
            <a:ext uri="{FF2B5EF4-FFF2-40B4-BE49-F238E27FC236}">
              <a16:creationId xmlns:a16="http://schemas.microsoft.com/office/drawing/2014/main" id="{00000000-0008-0000-2200-000003000000}"/>
            </a:ext>
          </a:extLst>
        </xdr:cNvPr>
        <xdr:cNvSpPr txBox="1"/>
      </xdr:nvSpPr>
      <xdr:spPr>
        <a:xfrm>
          <a:off x="3133725" y="42538650"/>
          <a:ext cx="2856616"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法定事項</a:t>
          </a:r>
          <a:r>
            <a:rPr kumimoji="1" lang="en-US" altLang="ja-JP" sz="1100">
              <a:solidFill>
                <a:srgbClr val="FF0000"/>
              </a:solidFill>
            </a:rPr>
            <a:t>】</a:t>
          </a:r>
          <a:r>
            <a:rPr kumimoji="1" lang="ja-JP" altLang="en-US" sz="1100">
              <a:solidFill>
                <a:srgbClr val="FF0000"/>
              </a:solidFill>
            </a:rPr>
            <a:t>法律条文記入（該当箇所に下線）</a:t>
          </a:r>
        </a:p>
      </xdr:txBody>
    </xdr:sp>
    <xdr:clientData/>
  </xdr:oneCellAnchor>
  <xdr:oneCellAnchor>
    <xdr:from>
      <xdr:col>4</xdr:col>
      <xdr:colOff>1600200</xdr:colOff>
      <xdr:row>102</xdr:row>
      <xdr:rowOff>438150</xdr:rowOff>
    </xdr:from>
    <xdr:ext cx="3508461" cy="275717"/>
    <xdr:sp macro="" textlink="">
      <xdr:nvSpPr>
        <xdr:cNvPr id="4" name="テキスト ボックス 3">
          <a:extLst>
            <a:ext uri="{FF2B5EF4-FFF2-40B4-BE49-F238E27FC236}">
              <a16:creationId xmlns:a16="http://schemas.microsoft.com/office/drawing/2014/main" id="{00000000-0008-0000-2200-000004000000}"/>
            </a:ext>
          </a:extLst>
        </xdr:cNvPr>
        <xdr:cNvSpPr txBox="1"/>
      </xdr:nvSpPr>
      <xdr:spPr>
        <a:xfrm>
          <a:off x="2819400" y="43424475"/>
          <a:ext cx="3508461"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法律を超える事項</a:t>
          </a:r>
          <a:r>
            <a:rPr kumimoji="1" lang="en-US" altLang="ja-JP" sz="1100">
              <a:solidFill>
                <a:srgbClr val="FF0000"/>
              </a:solidFill>
            </a:rPr>
            <a:t>】</a:t>
          </a:r>
          <a:r>
            <a:rPr kumimoji="1" lang="ja-JP" altLang="en-US" sz="1100">
              <a:solidFill>
                <a:srgbClr val="FF0000"/>
              </a:solidFill>
            </a:rPr>
            <a:t>就業規則等記入（該当箇所に下線）</a:t>
          </a:r>
        </a:p>
      </xdr:txBody>
    </xdr:sp>
    <xdr:clientData/>
  </xdr:oneCellAnchor>
  <xdr:oneCellAnchor>
    <xdr:from>
      <xdr:col>9</xdr:col>
      <xdr:colOff>26459</xdr:colOff>
      <xdr:row>8</xdr:row>
      <xdr:rowOff>158574</xdr:rowOff>
    </xdr:from>
    <xdr:ext cx="2983702" cy="559127"/>
    <xdr:sp macro="" textlink="">
      <xdr:nvSpPr>
        <xdr:cNvPr id="5" name="テキスト ボックス 4">
          <a:extLst>
            <a:ext uri="{FF2B5EF4-FFF2-40B4-BE49-F238E27FC236}">
              <a16:creationId xmlns:a16="http://schemas.microsoft.com/office/drawing/2014/main" id="{00000000-0008-0000-2200-000005000000}"/>
            </a:ext>
          </a:extLst>
        </xdr:cNvPr>
        <xdr:cNvSpPr txBox="1"/>
      </xdr:nvSpPr>
      <xdr:spPr>
        <a:xfrm>
          <a:off x="8630709" y="2624491"/>
          <a:ext cx="2983702" cy="559127"/>
        </a:xfrm>
        <a:prstGeom prst="rect">
          <a:avLst/>
        </a:prstGeom>
        <a:solidFill>
          <a:srgbClr val="FFFF99"/>
        </a:solidFill>
        <a:ln w="12700" cmpd="sng">
          <a:solidFill>
            <a:sysClr val="windowText" lastClr="000000"/>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400" b="1">
              <a:solidFill>
                <a:srgbClr val="FF0000"/>
              </a:solidFill>
            </a:rPr>
            <a:t>本表の内容を確認するため、</a:t>
          </a:r>
          <a:endParaRPr kumimoji="1" lang="en-US" altLang="ja-JP" sz="1400" b="1">
            <a:solidFill>
              <a:srgbClr val="FF0000"/>
            </a:solidFill>
          </a:endParaRPr>
        </a:p>
        <a:p>
          <a:pPr algn="l"/>
          <a:r>
            <a:rPr kumimoji="1" lang="ja-JP" altLang="en-US" sz="1400" b="1">
              <a:solidFill>
                <a:srgbClr val="FF0000"/>
              </a:solidFill>
            </a:rPr>
            <a:t>就業規則等の全文添付は必要です。</a:t>
          </a:r>
          <a:endParaRPr kumimoji="1" lang="en-US" altLang="ja-JP" sz="1400" b="1">
            <a:solidFill>
              <a:srgbClr val="FF0000"/>
            </a:solidFill>
          </a:endParaRPr>
        </a:p>
      </xdr:txBody>
    </xdr:sp>
    <xdr:clientData fPrintsWithSheet="0"/>
  </xdr:oneCellAnchor>
  <xdr:oneCellAnchor>
    <xdr:from>
      <xdr:col>4</xdr:col>
      <xdr:colOff>1914525</xdr:colOff>
      <xdr:row>101</xdr:row>
      <xdr:rowOff>390525</xdr:rowOff>
    </xdr:from>
    <xdr:ext cx="2856616" cy="275717"/>
    <xdr:sp macro="" textlink="">
      <xdr:nvSpPr>
        <xdr:cNvPr id="6" name="テキスト ボックス 5">
          <a:extLst>
            <a:ext uri="{FF2B5EF4-FFF2-40B4-BE49-F238E27FC236}">
              <a16:creationId xmlns:a16="http://schemas.microsoft.com/office/drawing/2014/main" id="{00000000-0008-0000-2200-000006000000}"/>
            </a:ext>
          </a:extLst>
        </xdr:cNvPr>
        <xdr:cNvSpPr txBox="1"/>
      </xdr:nvSpPr>
      <xdr:spPr>
        <a:xfrm>
          <a:off x="3032125" y="25847675"/>
          <a:ext cx="2856616"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法定事項</a:t>
          </a:r>
          <a:r>
            <a:rPr kumimoji="1" lang="en-US" altLang="ja-JP" sz="1100">
              <a:solidFill>
                <a:srgbClr val="FF0000"/>
              </a:solidFill>
            </a:rPr>
            <a:t>】</a:t>
          </a:r>
          <a:r>
            <a:rPr kumimoji="1" lang="ja-JP" altLang="en-US" sz="1100">
              <a:solidFill>
                <a:srgbClr val="FF0000"/>
              </a:solidFill>
            </a:rPr>
            <a:t>法律条文記入（該当箇所に下線）</a:t>
          </a:r>
        </a:p>
      </xdr:txBody>
    </xdr:sp>
    <xdr:clientData/>
  </xdr:oneCellAnchor>
  <xdr:oneCellAnchor>
    <xdr:from>
      <xdr:col>4</xdr:col>
      <xdr:colOff>1914525</xdr:colOff>
      <xdr:row>101</xdr:row>
      <xdr:rowOff>390525</xdr:rowOff>
    </xdr:from>
    <xdr:ext cx="2856616" cy="275717"/>
    <xdr:sp macro="" textlink="">
      <xdr:nvSpPr>
        <xdr:cNvPr id="7" name="テキスト ボックス 6">
          <a:extLst>
            <a:ext uri="{FF2B5EF4-FFF2-40B4-BE49-F238E27FC236}">
              <a16:creationId xmlns:a16="http://schemas.microsoft.com/office/drawing/2014/main" id="{00000000-0008-0000-2200-000007000000}"/>
            </a:ext>
          </a:extLst>
        </xdr:cNvPr>
        <xdr:cNvSpPr txBox="1"/>
      </xdr:nvSpPr>
      <xdr:spPr>
        <a:xfrm>
          <a:off x="3032125" y="25847675"/>
          <a:ext cx="2856616"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法定事項</a:t>
          </a:r>
          <a:r>
            <a:rPr kumimoji="1" lang="en-US" altLang="ja-JP" sz="1100">
              <a:solidFill>
                <a:srgbClr val="FF0000"/>
              </a:solidFill>
            </a:rPr>
            <a:t>】</a:t>
          </a:r>
          <a:r>
            <a:rPr kumimoji="1" lang="ja-JP" altLang="en-US" sz="1100">
              <a:solidFill>
                <a:srgbClr val="FF0000"/>
              </a:solidFill>
            </a:rPr>
            <a:t>法律条文記入（該当箇所に下線）</a:t>
          </a:r>
        </a:p>
      </xdr:txBody>
    </xdr:sp>
    <xdr:clientData/>
  </xdr:oneCellAnchor>
</xdr:wsDr>
</file>

<file path=xl/drawings/drawing12.xml><?xml version="1.0" encoding="utf-8"?>
<xdr:wsDr xmlns:xdr="http://schemas.openxmlformats.org/drawingml/2006/spreadsheetDrawing" xmlns:a="http://schemas.openxmlformats.org/drawingml/2006/main">
  <xdr:oneCellAnchor>
    <xdr:from>
      <xdr:col>9</xdr:col>
      <xdr:colOff>47625</xdr:colOff>
      <xdr:row>6</xdr:row>
      <xdr:rowOff>26315</xdr:rowOff>
    </xdr:from>
    <xdr:ext cx="2986074" cy="659155"/>
    <xdr:sp macro="" textlink="">
      <xdr:nvSpPr>
        <xdr:cNvPr id="2" name="テキスト ボックス 1">
          <a:extLst>
            <a:ext uri="{FF2B5EF4-FFF2-40B4-BE49-F238E27FC236}">
              <a16:creationId xmlns:a16="http://schemas.microsoft.com/office/drawing/2014/main" id="{00000000-0008-0000-2300-000002000000}"/>
            </a:ext>
          </a:extLst>
        </xdr:cNvPr>
        <xdr:cNvSpPr txBox="1"/>
      </xdr:nvSpPr>
      <xdr:spPr>
        <a:xfrm>
          <a:off x="8651875" y="1677315"/>
          <a:ext cx="2986074" cy="659155"/>
        </a:xfrm>
        <a:prstGeom prst="rect">
          <a:avLst/>
        </a:prstGeom>
        <a:solidFill>
          <a:srgbClr val="FFFF99"/>
        </a:solidFill>
        <a:ln w="12700" cmpd="sng">
          <a:solidFill>
            <a:sysClr val="windowText" lastClr="000000"/>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400" b="1">
              <a:solidFill>
                <a:srgbClr val="FF0000"/>
              </a:solidFill>
            </a:rPr>
            <a:t>黄着色セルにご記入ください。</a:t>
          </a:r>
          <a:endParaRPr kumimoji="1" lang="en-US" altLang="ja-JP" sz="1400" b="1">
            <a:solidFill>
              <a:srgbClr val="FF0000"/>
            </a:solidFill>
          </a:endParaRPr>
        </a:p>
        <a:p>
          <a:pPr algn="l"/>
          <a:r>
            <a:rPr kumimoji="1" lang="ja-JP" altLang="en-US" sz="1000">
              <a:solidFill>
                <a:srgbClr val="FF0000"/>
              </a:solidFill>
            </a:rPr>
            <a:t>（選択肢のプルダウンメニュー▼による■□の選択、</a:t>
          </a:r>
          <a:endParaRPr kumimoji="1" lang="en-US" altLang="ja-JP" sz="1000">
            <a:solidFill>
              <a:srgbClr val="FF0000"/>
            </a:solidFill>
          </a:endParaRPr>
        </a:p>
        <a:p>
          <a:pPr algn="l"/>
          <a:r>
            <a:rPr kumimoji="1" lang="ja-JP" altLang="en-US" sz="1000">
              <a:solidFill>
                <a:srgbClr val="FF0000"/>
              </a:solidFill>
            </a:rPr>
            <a:t>人員補充方法、内容、該当条文など）</a:t>
          </a:r>
        </a:p>
      </xdr:txBody>
    </xdr:sp>
    <xdr:clientData fPrintsWithSheet="0"/>
  </xdr:oneCellAnchor>
  <xdr:oneCellAnchor>
    <xdr:from>
      <xdr:col>4</xdr:col>
      <xdr:colOff>1914525</xdr:colOff>
      <xdr:row>101</xdr:row>
      <xdr:rowOff>390525</xdr:rowOff>
    </xdr:from>
    <xdr:ext cx="2856616" cy="275717"/>
    <xdr:sp macro="" textlink="">
      <xdr:nvSpPr>
        <xdr:cNvPr id="3" name="テキスト ボックス 2">
          <a:extLst>
            <a:ext uri="{FF2B5EF4-FFF2-40B4-BE49-F238E27FC236}">
              <a16:creationId xmlns:a16="http://schemas.microsoft.com/office/drawing/2014/main" id="{00000000-0008-0000-2300-000003000000}"/>
            </a:ext>
          </a:extLst>
        </xdr:cNvPr>
        <xdr:cNvSpPr txBox="1"/>
      </xdr:nvSpPr>
      <xdr:spPr>
        <a:xfrm>
          <a:off x="3133725" y="42538650"/>
          <a:ext cx="2856616"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法定事項</a:t>
          </a:r>
          <a:r>
            <a:rPr kumimoji="1" lang="en-US" altLang="ja-JP" sz="1100">
              <a:solidFill>
                <a:srgbClr val="FF0000"/>
              </a:solidFill>
            </a:rPr>
            <a:t>】</a:t>
          </a:r>
          <a:r>
            <a:rPr kumimoji="1" lang="ja-JP" altLang="en-US" sz="1100">
              <a:solidFill>
                <a:srgbClr val="FF0000"/>
              </a:solidFill>
            </a:rPr>
            <a:t>法律条文記入（該当箇所に下線）</a:t>
          </a:r>
        </a:p>
      </xdr:txBody>
    </xdr:sp>
    <xdr:clientData/>
  </xdr:oneCellAnchor>
  <xdr:oneCellAnchor>
    <xdr:from>
      <xdr:col>4</xdr:col>
      <xdr:colOff>1600200</xdr:colOff>
      <xdr:row>102</xdr:row>
      <xdr:rowOff>438150</xdr:rowOff>
    </xdr:from>
    <xdr:ext cx="3508461" cy="275717"/>
    <xdr:sp macro="" textlink="">
      <xdr:nvSpPr>
        <xdr:cNvPr id="4" name="テキスト ボックス 3">
          <a:extLst>
            <a:ext uri="{FF2B5EF4-FFF2-40B4-BE49-F238E27FC236}">
              <a16:creationId xmlns:a16="http://schemas.microsoft.com/office/drawing/2014/main" id="{00000000-0008-0000-2300-000004000000}"/>
            </a:ext>
          </a:extLst>
        </xdr:cNvPr>
        <xdr:cNvSpPr txBox="1"/>
      </xdr:nvSpPr>
      <xdr:spPr>
        <a:xfrm>
          <a:off x="2819400" y="43424475"/>
          <a:ext cx="3508461"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法律を超える事項</a:t>
          </a:r>
          <a:r>
            <a:rPr kumimoji="1" lang="en-US" altLang="ja-JP" sz="1100">
              <a:solidFill>
                <a:srgbClr val="FF0000"/>
              </a:solidFill>
            </a:rPr>
            <a:t>】</a:t>
          </a:r>
          <a:r>
            <a:rPr kumimoji="1" lang="ja-JP" altLang="en-US" sz="1100">
              <a:solidFill>
                <a:srgbClr val="FF0000"/>
              </a:solidFill>
            </a:rPr>
            <a:t>就業規則等記入（該当箇所に下線）</a:t>
          </a:r>
        </a:p>
      </xdr:txBody>
    </xdr:sp>
    <xdr:clientData/>
  </xdr:oneCellAnchor>
  <xdr:oneCellAnchor>
    <xdr:from>
      <xdr:col>9</xdr:col>
      <xdr:colOff>47625</xdr:colOff>
      <xdr:row>8</xdr:row>
      <xdr:rowOff>169157</xdr:rowOff>
    </xdr:from>
    <xdr:ext cx="2983702" cy="559127"/>
    <xdr:sp macro="" textlink="">
      <xdr:nvSpPr>
        <xdr:cNvPr id="5" name="テキスト ボックス 4">
          <a:extLst>
            <a:ext uri="{FF2B5EF4-FFF2-40B4-BE49-F238E27FC236}">
              <a16:creationId xmlns:a16="http://schemas.microsoft.com/office/drawing/2014/main" id="{00000000-0008-0000-2300-000005000000}"/>
            </a:ext>
          </a:extLst>
        </xdr:cNvPr>
        <xdr:cNvSpPr txBox="1"/>
      </xdr:nvSpPr>
      <xdr:spPr>
        <a:xfrm>
          <a:off x="8651875" y="2635074"/>
          <a:ext cx="2983702" cy="559127"/>
        </a:xfrm>
        <a:prstGeom prst="rect">
          <a:avLst/>
        </a:prstGeom>
        <a:solidFill>
          <a:srgbClr val="FFFF99"/>
        </a:solidFill>
        <a:ln w="12700" cmpd="sng">
          <a:solidFill>
            <a:sysClr val="windowText" lastClr="000000"/>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400" b="1">
              <a:solidFill>
                <a:srgbClr val="FF0000"/>
              </a:solidFill>
            </a:rPr>
            <a:t>本表の内容を確認するため、</a:t>
          </a:r>
          <a:endParaRPr kumimoji="1" lang="en-US" altLang="ja-JP" sz="1400" b="1">
            <a:solidFill>
              <a:srgbClr val="FF0000"/>
            </a:solidFill>
          </a:endParaRPr>
        </a:p>
        <a:p>
          <a:pPr algn="l"/>
          <a:r>
            <a:rPr kumimoji="1" lang="ja-JP" altLang="en-US" sz="1400" b="1">
              <a:solidFill>
                <a:srgbClr val="FF0000"/>
              </a:solidFill>
            </a:rPr>
            <a:t>就業規則等の全文添付は必要です。</a:t>
          </a:r>
          <a:endParaRPr kumimoji="1" lang="en-US" altLang="ja-JP" sz="1400" b="1">
            <a:solidFill>
              <a:srgbClr val="FF0000"/>
            </a:solidFill>
          </a:endParaRPr>
        </a:p>
      </xdr:txBody>
    </xdr:sp>
    <xdr:clientData fPrintsWithSheet="0"/>
  </xdr:oneCellAnchor>
  <xdr:oneCellAnchor>
    <xdr:from>
      <xdr:col>4</xdr:col>
      <xdr:colOff>1914525</xdr:colOff>
      <xdr:row>101</xdr:row>
      <xdr:rowOff>390525</xdr:rowOff>
    </xdr:from>
    <xdr:ext cx="2856616" cy="275717"/>
    <xdr:sp macro="" textlink="">
      <xdr:nvSpPr>
        <xdr:cNvPr id="6" name="テキスト ボックス 5">
          <a:extLst>
            <a:ext uri="{FF2B5EF4-FFF2-40B4-BE49-F238E27FC236}">
              <a16:creationId xmlns:a16="http://schemas.microsoft.com/office/drawing/2014/main" id="{00000000-0008-0000-2300-000006000000}"/>
            </a:ext>
          </a:extLst>
        </xdr:cNvPr>
        <xdr:cNvSpPr txBox="1"/>
      </xdr:nvSpPr>
      <xdr:spPr>
        <a:xfrm>
          <a:off x="3032125" y="25847675"/>
          <a:ext cx="2856616"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法定事項</a:t>
          </a:r>
          <a:r>
            <a:rPr kumimoji="1" lang="en-US" altLang="ja-JP" sz="1100">
              <a:solidFill>
                <a:srgbClr val="FF0000"/>
              </a:solidFill>
            </a:rPr>
            <a:t>】</a:t>
          </a:r>
          <a:r>
            <a:rPr kumimoji="1" lang="ja-JP" altLang="en-US" sz="1100">
              <a:solidFill>
                <a:srgbClr val="FF0000"/>
              </a:solidFill>
            </a:rPr>
            <a:t>法律条文記入（該当箇所に下線）</a:t>
          </a:r>
        </a:p>
      </xdr:txBody>
    </xdr:sp>
    <xdr:clientData/>
  </xdr:oneCellAnchor>
  <xdr:oneCellAnchor>
    <xdr:from>
      <xdr:col>4</xdr:col>
      <xdr:colOff>1914525</xdr:colOff>
      <xdr:row>101</xdr:row>
      <xdr:rowOff>390525</xdr:rowOff>
    </xdr:from>
    <xdr:ext cx="2856616" cy="275717"/>
    <xdr:sp macro="" textlink="">
      <xdr:nvSpPr>
        <xdr:cNvPr id="7" name="テキスト ボックス 6">
          <a:extLst>
            <a:ext uri="{FF2B5EF4-FFF2-40B4-BE49-F238E27FC236}">
              <a16:creationId xmlns:a16="http://schemas.microsoft.com/office/drawing/2014/main" id="{00000000-0008-0000-2300-000007000000}"/>
            </a:ext>
          </a:extLst>
        </xdr:cNvPr>
        <xdr:cNvSpPr txBox="1"/>
      </xdr:nvSpPr>
      <xdr:spPr>
        <a:xfrm>
          <a:off x="3032125" y="25847675"/>
          <a:ext cx="2856616"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法定事項</a:t>
          </a:r>
          <a:r>
            <a:rPr kumimoji="1" lang="en-US" altLang="ja-JP" sz="1100">
              <a:solidFill>
                <a:srgbClr val="FF0000"/>
              </a:solidFill>
            </a:rPr>
            <a:t>】</a:t>
          </a:r>
          <a:r>
            <a:rPr kumimoji="1" lang="ja-JP" altLang="en-US" sz="1100">
              <a:solidFill>
                <a:srgbClr val="FF0000"/>
              </a:solidFill>
            </a:rPr>
            <a:t>法律条文記入（該当箇所に下線）</a:t>
          </a:r>
        </a:p>
      </xdr:txBody>
    </xdr:sp>
    <xdr:clientData/>
  </xdr:oneCellAnchor>
</xdr:wsDr>
</file>

<file path=xl/drawings/drawing13.xml><?xml version="1.0" encoding="utf-8"?>
<xdr:wsDr xmlns:xdr="http://schemas.openxmlformats.org/drawingml/2006/spreadsheetDrawing" xmlns:a="http://schemas.openxmlformats.org/drawingml/2006/main">
  <xdr:oneCellAnchor>
    <xdr:from>
      <xdr:col>9</xdr:col>
      <xdr:colOff>15875</xdr:colOff>
      <xdr:row>6</xdr:row>
      <xdr:rowOff>5149</xdr:rowOff>
    </xdr:from>
    <xdr:ext cx="2986074" cy="659155"/>
    <xdr:sp macro="" textlink="">
      <xdr:nvSpPr>
        <xdr:cNvPr id="2" name="テキスト ボックス 1">
          <a:extLst>
            <a:ext uri="{FF2B5EF4-FFF2-40B4-BE49-F238E27FC236}">
              <a16:creationId xmlns:a16="http://schemas.microsoft.com/office/drawing/2014/main" id="{00000000-0008-0000-2400-000002000000}"/>
            </a:ext>
          </a:extLst>
        </xdr:cNvPr>
        <xdr:cNvSpPr txBox="1"/>
      </xdr:nvSpPr>
      <xdr:spPr>
        <a:xfrm>
          <a:off x="8620125" y="1656149"/>
          <a:ext cx="2986074" cy="659155"/>
        </a:xfrm>
        <a:prstGeom prst="rect">
          <a:avLst/>
        </a:prstGeom>
        <a:solidFill>
          <a:srgbClr val="FFFF99"/>
        </a:solidFill>
        <a:ln w="12700" cmpd="sng">
          <a:solidFill>
            <a:sysClr val="windowText" lastClr="000000"/>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400" b="1">
              <a:solidFill>
                <a:srgbClr val="FF0000"/>
              </a:solidFill>
            </a:rPr>
            <a:t>黄着色セルにご記入ください。</a:t>
          </a:r>
          <a:endParaRPr kumimoji="1" lang="en-US" altLang="ja-JP" sz="1400" b="1">
            <a:solidFill>
              <a:srgbClr val="FF0000"/>
            </a:solidFill>
          </a:endParaRPr>
        </a:p>
        <a:p>
          <a:pPr algn="l"/>
          <a:r>
            <a:rPr kumimoji="1" lang="ja-JP" altLang="en-US" sz="1000">
              <a:solidFill>
                <a:srgbClr val="FF0000"/>
              </a:solidFill>
            </a:rPr>
            <a:t>（選択肢のプルダウンメニュー▼による■□の選択、</a:t>
          </a:r>
          <a:endParaRPr kumimoji="1" lang="en-US" altLang="ja-JP" sz="1000">
            <a:solidFill>
              <a:srgbClr val="FF0000"/>
            </a:solidFill>
          </a:endParaRPr>
        </a:p>
        <a:p>
          <a:pPr algn="l"/>
          <a:r>
            <a:rPr kumimoji="1" lang="ja-JP" altLang="en-US" sz="1000">
              <a:solidFill>
                <a:srgbClr val="FF0000"/>
              </a:solidFill>
            </a:rPr>
            <a:t>人員補充方法、内容、該当条文など）</a:t>
          </a:r>
        </a:p>
      </xdr:txBody>
    </xdr:sp>
    <xdr:clientData fPrintsWithSheet="0"/>
  </xdr:oneCellAnchor>
  <xdr:oneCellAnchor>
    <xdr:from>
      <xdr:col>4</xdr:col>
      <xdr:colOff>1914525</xdr:colOff>
      <xdr:row>101</xdr:row>
      <xdr:rowOff>390525</xdr:rowOff>
    </xdr:from>
    <xdr:ext cx="2856616" cy="275717"/>
    <xdr:sp macro="" textlink="">
      <xdr:nvSpPr>
        <xdr:cNvPr id="3" name="テキスト ボックス 2">
          <a:extLst>
            <a:ext uri="{FF2B5EF4-FFF2-40B4-BE49-F238E27FC236}">
              <a16:creationId xmlns:a16="http://schemas.microsoft.com/office/drawing/2014/main" id="{00000000-0008-0000-2400-000003000000}"/>
            </a:ext>
          </a:extLst>
        </xdr:cNvPr>
        <xdr:cNvSpPr txBox="1"/>
      </xdr:nvSpPr>
      <xdr:spPr>
        <a:xfrm>
          <a:off x="3133725" y="42538650"/>
          <a:ext cx="2856616"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法定事項</a:t>
          </a:r>
          <a:r>
            <a:rPr kumimoji="1" lang="en-US" altLang="ja-JP" sz="1100">
              <a:solidFill>
                <a:srgbClr val="FF0000"/>
              </a:solidFill>
            </a:rPr>
            <a:t>】</a:t>
          </a:r>
          <a:r>
            <a:rPr kumimoji="1" lang="ja-JP" altLang="en-US" sz="1100">
              <a:solidFill>
                <a:srgbClr val="FF0000"/>
              </a:solidFill>
            </a:rPr>
            <a:t>法律条文記入（該当箇所に下線）</a:t>
          </a:r>
        </a:p>
      </xdr:txBody>
    </xdr:sp>
    <xdr:clientData/>
  </xdr:oneCellAnchor>
  <xdr:oneCellAnchor>
    <xdr:from>
      <xdr:col>4</xdr:col>
      <xdr:colOff>1600200</xdr:colOff>
      <xdr:row>102</xdr:row>
      <xdr:rowOff>438150</xdr:rowOff>
    </xdr:from>
    <xdr:ext cx="3508461" cy="275717"/>
    <xdr:sp macro="" textlink="">
      <xdr:nvSpPr>
        <xdr:cNvPr id="4" name="テキスト ボックス 3">
          <a:extLst>
            <a:ext uri="{FF2B5EF4-FFF2-40B4-BE49-F238E27FC236}">
              <a16:creationId xmlns:a16="http://schemas.microsoft.com/office/drawing/2014/main" id="{00000000-0008-0000-2400-000004000000}"/>
            </a:ext>
          </a:extLst>
        </xdr:cNvPr>
        <xdr:cNvSpPr txBox="1"/>
      </xdr:nvSpPr>
      <xdr:spPr>
        <a:xfrm>
          <a:off x="2819400" y="43424475"/>
          <a:ext cx="3508461"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法律を超える事項</a:t>
          </a:r>
          <a:r>
            <a:rPr kumimoji="1" lang="en-US" altLang="ja-JP" sz="1100">
              <a:solidFill>
                <a:srgbClr val="FF0000"/>
              </a:solidFill>
            </a:rPr>
            <a:t>】</a:t>
          </a:r>
          <a:r>
            <a:rPr kumimoji="1" lang="ja-JP" altLang="en-US" sz="1100">
              <a:solidFill>
                <a:srgbClr val="FF0000"/>
              </a:solidFill>
            </a:rPr>
            <a:t>就業規則等記入（該当箇所に下線）</a:t>
          </a:r>
        </a:p>
      </xdr:txBody>
    </xdr:sp>
    <xdr:clientData/>
  </xdr:oneCellAnchor>
  <xdr:oneCellAnchor>
    <xdr:from>
      <xdr:col>9</xdr:col>
      <xdr:colOff>26458</xdr:colOff>
      <xdr:row>8</xdr:row>
      <xdr:rowOff>158573</xdr:rowOff>
    </xdr:from>
    <xdr:ext cx="2983702" cy="559127"/>
    <xdr:sp macro="" textlink="">
      <xdr:nvSpPr>
        <xdr:cNvPr id="5" name="テキスト ボックス 4">
          <a:extLst>
            <a:ext uri="{FF2B5EF4-FFF2-40B4-BE49-F238E27FC236}">
              <a16:creationId xmlns:a16="http://schemas.microsoft.com/office/drawing/2014/main" id="{00000000-0008-0000-2400-000005000000}"/>
            </a:ext>
          </a:extLst>
        </xdr:cNvPr>
        <xdr:cNvSpPr txBox="1"/>
      </xdr:nvSpPr>
      <xdr:spPr>
        <a:xfrm>
          <a:off x="8630708" y="2624490"/>
          <a:ext cx="2983702" cy="559127"/>
        </a:xfrm>
        <a:prstGeom prst="rect">
          <a:avLst/>
        </a:prstGeom>
        <a:solidFill>
          <a:srgbClr val="FFFF99"/>
        </a:solidFill>
        <a:ln w="12700" cmpd="sng">
          <a:solidFill>
            <a:sysClr val="windowText" lastClr="000000"/>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400" b="1">
              <a:solidFill>
                <a:srgbClr val="FF0000"/>
              </a:solidFill>
            </a:rPr>
            <a:t>本表の内容を確認するため、</a:t>
          </a:r>
          <a:endParaRPr kumimoji="1" lang="en-US" altLang="ja-JP" sz="1400" b="1">
            <a:solidFill>
              <a:srgbClr val="FF0000"/>
            </a:solidFill>
          </a:endParaRPr>
        </a:p>
        <a:p>
          <a:pPr algn="l"/>
          <a:r>
            <a:rPr kumimoji="1" lang="ja-JP" altLang="en-US" sz="1400" b="1">
              <a:solidFill>
                <a:srgbClr val="FF0000"/>
              </a:solidFill>
            </a:rPr>
            <a:t>就業規則等の全文添付は必要です。</a:t>
          </a:r>
          <a:endParaRPr kumimoji="1" lang="en-US" altLang="ja-JP" sz="1400" b="1">
            <a:solidFill>
              <a:srgbClr val="FF0000"/>
            </a:solidFill>
          </a:endParaRPr>
        </a:p>
      </xdr:txBody>
    </xdr:sp>
    <xdr:clientData fPrintsWithSheet="0"/>
  </xdr:oneCellAnchor>
  <xdr:oneCellAnchor>
    <xdr:from>
      <xdr:col>4</xdr:col>
      <xdr:colOff>1914525</xdr:colOff>
      <xdr:row>101</xdr:row>
      <xdr:rowOff>390525</xdr:rowOff>
    </xdr:from>
    <xdr:ext cx="2856616" cy="275717"/>
    <xdr:sp macro="" textlink="">
      <xdr:nvSpPr>
        <xdr:cNvPr id="6" name="テキスト ボックス 5">
          <a:extLst>
            <a:ext uri="{FF2B5EF4-FFF2-40B4-BE49-F238E27FC236}">
              <a16:creationId xmlns:a16="http://schemas.microsoft.com/office/drawing/2014/main" id="{00000000-0008-0000-2400-000006000000}"/>
            </a:ext>
          </a:extLst>
        </xdr:cNvPr>
        <xdr:cNvSpPr txBox="1"/>
      </xdr:nvSpPr>
      <xdr:spPr>
        <a:xfrm>
          <a:off x="3032125" y="25847675"/>
          <a:ext cx="2856616"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法定事項</a:t>
          </a:r>
          <a:r>
            <a:rPr kumimoji="1" lang="en-US" altLang="ja-JP" sz="1100">
              <a:solidFill>
                <a:srgbClr val="FF0000"/>
              </a:solidFill>
            </a:rPr>
            <a:t>】</a:t>
          </a:r>
          <a:r>
            <a:rPr kumimoji="1" lang="ja-JP" altLang="en-US" sz="1100">
              <a:solidFill>
                <a:srgbClr val="FF0000"/>
              </a:solidFill>
            </a:rPr>
            <a:t>法律条文記入（該当箇所に下線）</a:t>
          </a:r>
        </a:p>
      </xdr:txBody>
    </xdr:sp>
    <xdr:clientData/>
  </xdr:oneCellAnchor>
  <xdr:oneCellAnchor>
    <xdr:from>
      <xdr:col>4</xdr:col>
      <xdr:colOff>1914525</xdr:colOff>
      <xdr:row>101</xdr:row>
      <xdr:rowOff>390525</xdr:rowOff>
    </xdr:from>
    <xdr:ext cx="2856616" cy="275717"/>
    <xdr:sp macro="" textlink="">
      <xdr:nvSpPr>
        <xdr:cNvPr id="7" name="テキスト ボックス 6">
          <a:extLst>
            <a:ext uri="{FF2B5EF4-FFF2-40B4-BE49-F238E27FC236}">
              <a16:creationId xmlns:a16="http://schemas.microsoft.com/office/drawing/2014/main" id="{00000000-0008-0000-2400-000007000000}"/>
            </a:ext>
          </a:extLst>
        </xdr:cNvPr>
        <xdr:cNvSpPr txBox="1"/>
      </xdr:nvSpPr>
      <xdr:spPr>
        <a:xfrm>
          <a:off x="3032125" y="25847675"/>
          <a:ext cx="2856616"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法定事項</a:t>
          </a:r>
          <a:r>
            <a:rPr kumimoji="1" lang="en-US" altLang="ja-JP" sz="1100">
              <a:solidFill>
                <a:srgbClr val="FF0000"/>
              </a:solidFill>
            </a:rPr>
            <a:t>】</a:t>
          </a:r>
          <a:r>
            <a:rPr kumimoji="1" lang="ja-JP" altLang="en-US" sz="1100">
              <a:solidFill>
                <a:srgbClr val="FF0000"/>
              </a:solidFill>
            </a:rPr>
            <a:t>法律条文記入（該当箇所に下線）</a:t>
          </a:r>
        </a:p>
      </xdr:txBody>
    </xdr:sp>
    <xdr:clientData/>
  </xdr:oneCellAnchor>
</xdr:wsDr>
</file>

<file path=xl/drawings/drawing14.xml><?xml version="1.0" encoding="utf-8"?>
<xdr:wsDr xmlns:xdr="http://schemas.openxmlformats.org/drawingml/2006/spreadsheetDrawing" xmlns:a="http://schemas.openxmlformats.org/drawingml/2006/main">
  <xdr:twoCellAnchor editAs="oneCell">
    <xdr:from>
      <xdr:col>18</xdr:col>
      <xdr:colOff>514350</xdr:colOff>
      <xdr:row>14</xdr:row>
      <xdr:rowOff>57150</xdr:rowOff>
    </xdr:from>
    <xdr:to>
      <xdr:col>25</xdr:col>
      <xdr:colOff>142501</xdr:colOff>
      <xdr:row>47</xdr:row>
      <xdr:rowOff>8105</xdr:rowOff>
    </xdr:to>
    <xdr:pic>
      <xdr:nvPicPr>
        <xdr:cNvPr id="4" name="図 3">
          <a:extLst>
            <a:ext uri="{FF2B5EF4-FFF2-40B4-BE49-F238E27FC236}">
              <a16:creationId xmlns:a16="http://schemas.microsoft.com/office/drawing/2014/main" id="{C0693738-96EB-485F-BCDC-29D5F300F780}"/>
            </a:ext>
          </a:extLst>
        </xdr:cNvPr>
        <xdr:cNvPicPr>
          <a:picLocks noChangeAspect="1"/>
        </xdr:cNvPicPr>
      </xdr:nvPicPr>
      <xdr:blipFill>
        <a:blip xmlns:r="http://schemas.openxmlformats.org/officeDocument/2006/relationships" r:embed="rId1"/>
        <a:stretch>
          <a:fillRect/>
        </a:stretch>
      </xdr:blipFill>
      <xdr:spPr>
        <a:xfrm>
          <a:off x="6896100" y="2857500"/>
          <a:ext cx="4028701" cy="6647030"/>
        </a:xfrm>
        <a:prstGeom prst="rect">
          <a:avLst/>
        </a:prstGeom>
      </xdr:spPr>
    </xdr:pic>
    <xdr:clientData/>
  </xdr:twoCellAnchor>
  <xdr:twoCellAnchor editAs="oneCell">
    <xdr:from>
      <xdr:col>21</xdr:col>
      <xdr:colOff>48329</xdr:colOff>
      <xdr:row>36</xdr:row>
      <xdr:rowOff>131314</xdr:rowOff>
    </xdr:from>
    <xdr:to>
      <xdr:col>24</xdr:col>
      <xdr:colOff>342670</xdr:colOff>
      <xdr:row>40</xdr:row>
      <xdr:rowOff>77332</xdr:rowOff>
    </xdr:to>
    <xdr:pic>
      <xdr:nvPicPr>
        <xdr:cNvPr id="5" name="図 4">
          <a:extLst>
            <a:ext uri="{FF2B5EF4-FFF2-40B4-BE49-F238E27FC236}">
              <a16:creationId xmlns:a16="http://schemas.microsoft.com/office/drawing/2014/main" id="{6BD16796-5749-4C3D-AAEE-61C0A9CEF8CD}"/>
            </a:ext>
          </a:extLst>
        </xdr:cNvPr>
        <xdr:cNvPicPr>
          <a:picLocks noChangeAspect="1"/>
        </xdr:cNvPicPr>
      </xdr:nvPicPr>
      <xdr:blipFill>
        <a:blip xmlns:r="http://schemas.openxmlformats.org/officeDocument/2006/relationships" r:embed="rId2"/>
        <a:stretch>
          <a:fillRect/>
        </a:stretch>
      </xdr:blipFill>
      <xdr:spPr>
        <a:xfrm>
          <a:off x="8316029" y="7427464"/>
          <a:ext cx="2180291" cy="746118"/>
        </a:xfrm>
        <a:prstGeom prst="rect">
          <a:avLst/>
        </a:prstGeom>
      </xdr:spPr>
    </xdr:pic>
    <xdr:clientData/>
  </xdr:twoCellAnchor>
  <xdr:oneCellAnchor>
    <xdr:from>
      <xdr:col>18</xdr:col>
      <xdr:colOff>53975</xdr:colOff>
      <xdr:row>28</xdr:row>
      <xdr:rowOff>25400</xdr:rowOff>
    </xdr:from>
    <xdr:ext cx="4981575" cy="267381"/>
    <xdr:sp macro="" textlink="">
      <xdr:nvSpPr>
        <xdr:cNvPr id="3" name="テキスト ボックス 2">
          <a:extLst>
            <a:ext uri="{FF2B5EF4-FFF2-40B4-BE49-F238E27FC236}">
              <a16:creationId xmlns:a16="http://schemas.microsoft.com/office/drawing/2014/main" id="{00000000-0008-0000-2C00-000004000000}"/>
            </a:ext>
          </a:extLst>
        </xdr:cNvPr>
        <xdr:cNvSpPr txBox="1"/>
      </xdr:nvSpPr>
      <xdr:spPr>
        <a:xfrm>
          <a:off x="6492875" y="5638800"/>
          <a:ext cx="4981575" cy="267381"/>
        </a:xfrm>
        <a:prstGeom prst="rect">
          <a:avLst/>
        </a:prstGeom>
        <a:solidFill>
          <a:srgbClr val="66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en-US" altLang="ja-JP" sz="1050" b="0">
              <a:solidFill>
                <a:srgbClr val="FF0000"/>
              </a:solidFill>
              <a:latin typeface="BIZ UDPゴシック" panose="020B0400000000000000" pitchFamily="50" charset="-128"/>
              <a:ea typeface="BIZ UDPゴシック" panose="020B0400000000000000" pitchFamily="50" charset="-128"/>
            </a:rPr>
            <a:t>※</a:t>
          </a:r>
          <a:r>
            <a:rPr kumimoji="1" lang="ja-JP" altLang="en-US" sz="1050" b="0">
              <a:solidFill>
                <a:srgbClr val="FF0000"/>
              </a:solidFill>
              <a:latin typeface="BIZ UDPゴシック" panose="020B0400000000000000" pitchFamily="50" charset="-128"/>
              <a:ea typeface="BIZ UDPゴシック" panose="020B0400000000000000" pitchFamily="50" charset="-128"/>
            </a:rPr>
            <a:t>島根県建設工事等入札参加資格者名簿に記載の住所と異なる場合は提出</a:t>
          </a: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R04/060%20&#20837;&#26413;&#26989;&#21209;/01%20&#26412;&#24193;&#22519;&#34892;&#65288;&#24037;&#20107;&#65289;/030%20&#20844;&#23433;&#22996;&#21729;&#20250;&#65288;10&#24180;&#65289;/0101%20&#27161;&#28310;&#22411;&#32207;&#21512;&#35413;&#20385;/01%20&#20986;&#38642;&#35686;&#23519;&#32626;&#24193;&#33294;&#26032;&#31689;&#65288;&#24314;&#31689;&#65289;&#24037;&#20107;/05%20&#20837;&#26413;&#20844;&#21578;/PPI&#25522;&#36617;/02%20&#12304;&#27161;&#28310;&#22411;&#12305;(&#24314;&#31689;&#38306;&#36899;)(3&#31038;JV)&#27096;&#24335;&#32207;&#21512;&#35413;&#20385;&#25216;&#34899;&#36039;&#26009;&#65288;R4.08.01_Ver1.0&#65289;&#65288;&#20986;&#38642;&#35686;&#23519;&#32626;&#24193;&#33294;&#26032;&#31689;&#65288;&#24314;&#31689;&#65289;&#24037;&#20107;&#65289;.xlsx" TargetMode="External"/><Relationship Id="rId1" Type="http://schemas.openxmlformats.org/officeDocument/2006/relationships/externalLinkPath" Target="/&#21942;&#32341;&#35506;/R04/060%20&#20837;&#26413;&#26989;&#21209;/01%20&#26412;&#24193;&#22519;&#34892;&#65288;&#24037;&#20107;&#65289;/030%20&#20844;&#23433;&#22996;&#21729;&#20250;&#65288;10&#24180;&#65289;/0101%20&#27161;&#28310;&#22411;&#32207;&#21512;&#35413;&#20385;/01%20&#20986;&#38642;&#35686;&#23519;&#32626;&#24193;&#33294;&#26032;&#31689;&#65288;&#24314;&#31689;&#65289;&#24037;&#20107;/05%20&#20837;&#26413;&#20844;&#21578;/PPI&#25522;&#36617;/02%20&#12304;&#27161;&#28310;&#22411;&#12305;(&#24314;&#31689;&#38306;&#36899;)(3&#31038;JV)&#27096;&#24335;&#32207;&#21512;&#35413;&#20385;&#25216;&#34899;&#36039;&#26009;&#65288;R4.08.01_Ver1.0&#65289;&#65288;&#20986;&#38642;&#35686;&#23519;&#32626;&#24193;&#33294;&#26032;&#31689;&#65288;&#24314;&#31689;&#65289;&#24037;&#20107;&#65289;.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010%20&#21942;&#32341;&#35201;&#38936;/08%20&#21942;&#32341;&#26360;&#24335;/040%20&#20837;&#26413;&#26360;&#24335;&#65288;&#24120;&#29992;&#65289;/&#21942;&#32341;&#35506;&#29992;/R8.8.1&#65374;/&#9733;&#25216;&#34899;&#36039;&#26009;&#27096;&#24335;&#65288;&#20316;&#25104;&#20013;&#65289;/&#12304;&#38651;&#27671;&#24037;&#20107;&#12305;02%20&#12304;&#29305;&#21029;&#31777;&#26131;&#22411;&#12305;(&#24314;&#31689;&#38306;&#36899;&#29992;)&#27096;&#24335;&#32207;&#21512;&#35413;&#20385;&#25216;&#34899;&#36039;&#26009;&#65288;R7.08.01_Ver1.7&#65289;&#27996;&#30000;&#39178;&#35703;&#23398;&#26657;&#25972;&#20633;&#65288;&#38651;&#27671;&#65289;&#24037;&#20107;.xlsx" TargetMode="External"/><Relationship Id="rId2" Type="http://schemas.openxmlformats.org/officeDocument/2006/relationships/externalLinkPath" Target="file:///\\fs.ad.pref.shimane.jp\&#32207;&#21209;&#37096;\&#21942;&#32341;&#35506;\R08\010%20&#21942;&#32341;&#35201;&#38936;\08%20&#21942;&#32341;&#26360;&#24335;\040%20&#20837;&#26413;&#26360;&#24335;&#65288;&#24120;&#29992;&#65289;\&#21942;&#32341;&#35506;&#29992;\R8.8.1&#65374;\&#9733;&#25216;&#34899;&#36039;&#26009;&#27096;&#24335;&#65288;&#20316;&#25104;&#20013;&#65289;\&#12304;&#38651;&#27671;&#24037;&#20107;&#12305;02%20&#12304;&#29305;&#21029;&#31777;&#26131;&#22411;&#12305;(&#24314;&#31689;&#38306;&#36899;&#29992;)&#27096;&#24335;&#32207;&#21512;&#35413;&#20385;&#25216;&#34899;&#36039;&#26009;&#65288;R7.08.01_Ver1.7&#65289;&#27996;&#30000;&#39178;&#35703;&#23398;&#26657;&#25972;&#20633;&#65288;&#38651;&#27671;&#65289;&#24037;&#20107;.xlsx" TargetMode="External"/><Relationship Id="rId1" Type="http://schemas.openxmlformats.org/officeDocument/2006/relationships/externalLinkPath" Target="/&#21942;&#32341;&#35506;/R08/010%20&#21942;&#32341;&#35201;&#38936;/08%20&#21942;&#32341;&#26360;&#24335;/040%20&#20837;&#26413;&#26360;&#24335;&#65288;&#24120;&#29992;&#65289;/&#21942;&#32341;&#35506;&#29992;/R8.8.1&#65374;/&#9733;&#25216;&#34899;&#36039;&#26009;&#27096;&#24335;&#65288;&#20316;&#25104;&#20013;&#65289;/&#12304;&#38651;&#27671;&#24037;&#20107;&#12305;02%20&#12304;&#29305;&#21029;&#31777;&#26131;&#22411;&#12305;(&#24314;&#31689;&#38306;&#36899;&#29992;)&#27096;&#24335;&#32207;&#21512;&#35413;&#20385;&#25216;&#34899;&#36039;&#26009;&#65288;R7.08.01_Ver1.7&#65289;&#27996;&#30000;&#39178;&#35703;&#23398;&#26657;&#25972;&#20633;&#65288;&#38651;&#27671;&#65289;&#24037;&#20107;.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0102%20&#29305;&#21029;&#31777;&#26131;&#22411;&#32207;&#21512;&#35413;&#20385;/19%20&#27996;&#23665;&#20844;&#22290;&#38520;&#19978;&#31478;&#25216;&#22580;&#12513;&#12452;&#12531;&#12473;&#12479;&#12531;&#12489;&#22679;&#31689;&#22806;&#65288;&#38651;&#27671;&#35373;&#20633;&#65289;&#24037;&#20107;/05%20&#20837;&#26413;&#20844;&#21578;/&#12304;&#8251;&#20170;&#22238;&#24037;&#20107;&#12399;&#29305;&#21029;&#31777;&#26131;&#22411;&#12305;&#9320;&#12304;&#27161;&#28310;&#22411;&#12305;(&#24314;&#31689;&#38306;&#36899;)(3&#31038;JV)&#27096;&#24335;&#32207;&#21512;&#35413;&#20385;&#25216;&#34899;&#36039;&#26009;&#65288;R8.08.01_Ver.1.1&#65289;&#65288;&#27996;&#23665;&#20844;&#22290;&#38520;&#19978;&#31478;&#25216;&#22580;&#12513;&#12452;&#12531;&#12473;&#12479;&#12531;&#12489;&#22679;&#31689;&#22806;&#65288;&#38651;&#27671;&#35373;&#20633;&#65289;&#24037;&#20107;&#65289;.xlsx" TargetMode="External"/><Relationship Id="rId2" Type="http://schemas.openxmlformats.org/officeDocument/2006/relationships/externalLinkPath" Target="file:///\\fs.ad.pref.shimane.jp\&#32207;&#21209;&#37096;\&#21942;&#32341;&#35506;\R08\060%20&#20837;&#26413;&#26989;&#21209;\01%20&#26412;&#24193;&#22519;&#34892;&#65288;&#24037;&#20107;&#65289;\010%20&#30693;&#20107;&#37096;&#23616;&#65288;10&#24180;&#65289;\0102%20&#29305;&#21029;&#31777;&#26131;&#22411;&#32207;&#21512;&#35413;&#20385;\19%20&#27996;&#23665;&#20844;&#22290;&#38520;&#19978;&#31478;&#25216;&#22580;&#12513;&#12452;&#12531;&#12473;&#12479;&#12531;&#12489;&#22679;&#31689;&#22806;&#65288;&#38651;&#27671;&#35373;&#20633;&#65289;&#24037;&#20107;\05%20&#20837;&#26413;&#20844;&#21578;\&#12304;&#8251;&#20170;&#22238;&#24037;&#20107;&#12399;&#29305;&#21029;&#31777;&#26131;&#22411;&#12305;&#9320;&#12304;&#27161;&#28310;&#22411;&#12305;(&#24314;&#31689;&#38306;&#36899;)(3&#31038;JV)&#27096;&#24335;&#32207;&#21512;&#35413;&#20385;&#25216;&#34899;&#36039;&#26009;&#65288;R8.08.01_Ver.1.1&#65289;&#65288;&#27996;&#23665;&#20844;&#22290;&#38520;&#19978;&#31478;&#25216;&#22580;&#12513;&#12452;&#12531;&#12473;&#12479;&#12531;&#12489;&#22679;&#31689;&#22806;&#65288;&#38651;&#27671;&#35373;&#20633;&#65289;&#24037;&#20107;&#65289;.xlsx" TargetMode="External"/><Relationship Id="rId1" Type="http://schemas.openxmlformats.org/officeDocument/2006/relationships/externalLinkPath" Target="/&#21942;&#32341;&#35506;/R08/060%20&#20837;&#26413;&#26989;&#21209;/01%20&#26412;&#24193;&#22519;&#34892;&#65288;&#24037;&#20107;&#65289;/010%20&#30693;&#20107;&#37096;&#23616;&#65288;10&#24180;&#65289;/0102%20&#29305;&#21029;&#31777;&#26131;&#22411;&#32207;&#21512;&#35413;&#20385;/19%20&#27996;&#23665;&#20844;&#22290;&#38520;&#19978;&#31478;&#25216;&#22580;&#12513;&#12452;&#12531;&#12473;&#12479;&#12531;&#12489;&#22679;&#31689;&#22806;&#65288;&#38651;&#27671;&#35373;&#20633;&#65289;&#24037;&#20107;/05%20&#20837;&#26413;&#20844;&#21578;/&#12304;&#8251;&#20170;&#22238;&#24037;&#20107;&#12399;&#29305;&#21029;&#31777;&#26131;&#22411;&#12305;&#9320;&#12304;&#27161;&#28310;&#22411;&#12305;(&#24314;&#31689;&#38306;&#36899;)(3&#31038;JV)&#27096;&#24335;&#32207;&#21512;&#35413;&#20385;&#25216;&#34899;&#36039;&#26009;&#65288;R8.08.01_Ver.1.1&#65289;&#65288;&#27996;&#23665;&#20844;&#22290;&#38520;&#19978;&#31478;&#25216;&#22580;&#12513;&#12452;&#12531;&#12473;&#12479;&#12531;&#12489;&#22679;&#31689;&#22806;&#65288;&#38651;&#27671;&#35373;&#20633;&#65289;&#24037;&#20107;&#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s.ad.pref.shimane.jp\&#22303;&#26408;&#37096;\&#25216;&#34899;&#31649;&#29702;&#35506;\014%20&#32207;&#21512;&#35413;&#20385;\01%20&#19968;&#33324;\010%20&#32207;&#21512;&#35413;&#20385;&#65288;&#24037;&#20107;&#65289;\05&#12304;&#24037;&#20107;&#12305;&#32207;&#21512;&#35413;&#20385;&#26041;&#24335;&#20837;&#26413;&#21046;&#24230;\&#12304;&#25216;&#34899;&#36039;&#26009;&#27096;&#24335;&#12539;&#25216;&#34899;&#23529;&#26619;&#12501;&#12449;&#12452;&#12523;&#12305;&#32207;&#21512;&#35413;&#20385;&#26041;&#24335;\&#9733;&#25216;&#34899;&#36039;&#26009;&#27096;&#24335;\R07&#25216;&#34899;&#36039;&#26009;&#27096;&#24335;\00_&#20107;&#21069;&#23529;&#26619;&#29992;\&#9312;&#20316;&#26989;&#20013;&#12510;&#12473;&#12479;&#12304;&#29305;&#21029;&#31777;&#26131;&#22411;&#12305;&#27096;&#24335;&#32207;&#21512;&#35413;&#20385;&#25216;&#34899;&#36039;&#26009;&#65288;R7.08.01_Ver&#65289;.xlsx" TargetMode="External"/></Relationships>
</file>

<file path=xl/externalLinks/_rels/externalLink5.xml.rels><?xml version="1.0" encoding="UTF-8" standalone="yes"?>
<Relationships xmlns="http://schemas.openxmlformats.org/package/2006/relationships"><Relationship Id="rId3" Type="http://schemas.openxmlformats.org/officeDocument/2006/relationships/externalLinkPath" Target="file:///C:\Users\10411574\AppData\Local\Temp\22ea7ec2-ffbb-440a-ab64-7f03bdf93239_09-2&#65288;R7.10.1&#20197;&#38477;&#65289;_&#12304;&#27161;&#28310;&#22411;&#65291;&#26045;&#24037;&#20307;&#21046;&#30906;&#35469;&#22411;&#12305;&#27096;&#24335;&#32207;&#21512;&#35413;&#20385;&#25216;&#34899;&#36039;&#26009;(R7.08.01_ver.1.6)%20(1).zip.239\09-2&#65288;R7.10.1&#20197;&#38477;&#65289;_&#12304;&#27161;&#28310;&#22411;&#65291;&#26045;&#24037;&#20307;&#21046;&#30906;&#35469;&#22411;&#12305;&#27096;&#24335;&#32207;&#21512;&#35413;&#20385;&#25216;&#34899;&#36039;&#26009;(R7.08.01_ver.1.6)\&#9316;&#12304;&#27161;&#28310;&#22411;&#12305;(2&#31038;JV)&#27096;&#24335;&#32207;&#21512;&#35413;&#20385;&#25216;&#34899;&#36039;&#26009;&#65288;R7.08.01_Ver.1.6&#65289;.xlsx" TargetMode="External"/><Relationship Id="rId2" Type="http://schemas.microsoft.com/office/2019/04/relationships/externalLinkLongPath" Target="file:///C:\Users\10411574\AppData\Local\Temp\22ea7ec2-ffbb-440a-ab64-7f03bdf93239_09-2&#65288;R7.10.1&#20197;&#38477;&#65289;_&#12304;&#27161;&#28310;&#22411;&#65291;&#26045;&#24037;&#20307;&#21046;&#30906;&#35469;&#22411;&#12305;&#27096;&#24335;&#32207;&#21512;&#35413;&#20385;&#25216;&#34899;&#36039;&#26009;(R7.08.01_ver.1.6)%20(1).zip.239\09-2&#65288;R7.10.1&#20197;&#38477;&#65289;_&#12304;&#27161;&#28310;&#22411;&#65291;&#26045;&#24037;&#20307;&#21046;&#30906;&#35469;&#22411;&#12305;&#27096;&#24335;&#32207;&#21512;&#35413;&#20385;&#25216;&#34899;&#36039;&#26009;(R7.08.01_ver.1.6)\&#9316;&#12304;&#27161;&#28310;&#22411;&#12305;(2&#31038;JV)&#27096;&#24335;&#32207;&#21512;&#35413;&#20385;&#25216;&#34899;&#36039;&#26009;&#65288;R7.08.01_Ver.1.6&#65289;.xlsx?C26A4CE0" TargetMode="External"/><Relationship Id="rId1" Type="http://schemas.openxmlformats.org/officeDocument/2006/relationships/externalLinkPath" Target="file:///\\C26A4CE0\&#9316;&#12304;&#27161;&#28310;&#22411;&#12305;(2&#31038;JV)&#27096;&#24335;&#32207;&#21512;&#35413;&#20385;&#25216;&#34899;&#36039;&#26009;&#65288;R7.08.01_Ver.1.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発注者入力シート"/>
      <sheetName val="企業入力シート"/>
      <sheetName val="ファイル使用上の注意事項"/>
      <sheetName val="発注者設定内容確認シート"/>
      <sheetName val="発注者審査作業用シート (技術提案)"/>
      <sheetName val="発注者審査作業用シート（提案以外）"/>
      <sheetName val="表紙"/>
      <sheetName val="技術提案ｂ①"/>
      <sheetName val="技術提案ｂ②"/>
      <sheetName val="技術提案ｂ③"/>
      <sheetName val="技術提案ｂ④"/>
      <sheetName val="技術提案①"/>
      <sheetName val="技術提案②"/>
      <sheetName val="技術提案③"/>
      <sheetName val="【建築】技術提案（技能士活用）"/>
      <sheetName val="企業成績評定点 (JV用) "/>
      <sheetName val="評定点一覧(第1G用) "/>
      <sheetName val="評定点一覧(第2G用)  "/>
      <sheetName val="評定点一覧(第3G用) "/>
      <sheetName val="同種工事施工実績"/>
      <sheetName val="優良工事表彰"/>
      <sheetName val="優良工事表彰（JV）"/>
      <sheetName val="【建築】継続能力開発（CPD）制度"/>
      <sheetName val="【建築】技術者成績評定点 (JV第1G用) "/>
      <sheetName val="【建築】技術者評定点一覧表 (JV第1G用)"/>
      <sheetName val="【建築】技術者成績評定点 (JV第2G用)"/>
      <sheetName val="【建築】技術者評定一覧表(JV第2G用) "/>
      <sheetName val="【建築】技術者成績評定点 (JV第3G用) "/>
      <sheetName val="【建築】技術者評定一覧表(JV第3G用) "/>
      <sheetName val="同種工事施工経験"/>
      <sheetName val="ボランティア (JV)"/>
      <sheetName val="高齢者雇用 (JV)"/>
      <sheetName val="障がい者雇用 (JV)"/>
      <sheetName val="育児・介護休業 (JV) "/>
      <sheetName val="育児介護チェック表（第1G用）"/>
      <sheetName val="育児介護チェック表（第2G用）"/>
      <sheetName val="育児介護チェック表（第3G用）"/>
      <sheetName val="若手技術者・従業員新規雇用（JV)"/>
      <sheetName val="消防団"/>
      <sheetName val="若手・中堅技術者の配置"/>
      <sheetName val="【建築】応急危険度判定士"/>
      <sheetName val="建設キャリアアップシステム(CCUS)"/>
      <sheetName val="登録基幹技能者"/>
      <sheetName val="会社所在地"/>
      <sheetName val="【建築】応急復旧相談員"/>
      <sheetName val="質問書"/>
      <sheetName val="回答書"/>
      <sheetName val="採否通知"/>
      <sheetName val="不採用説明要求書"/>
      <sheetName val="不採用理由回答書"/>
      <sheetName val="評価内容説明要求"/>
      <sheetName val="評価内容回答"/>
      <sheetName val="改善要請"/>
      <sheetName val="改善提案"/>
    </sheetNames>
    <sheetDataSet>
      <sheetData sheetId="0">
        <row r="6">
          <cell r="L6" t="str">
            <v>工事成績</v>
          </cell>
          <cell r="M6" t="str">
            <v>保有資格</v>
          </cell>
          <cell r="N6" t="str">
            <v>防災協定</v>
          </cell>
          <cell r="O6" t="str">
            <v>近隣施工実績</v>
          </cell>
          <cell r="P6" t="str">
            <v>２</v>
          </cell>
          <cell r="Q6" t="str">
            <v>（１）</v>
          </cell>
          <cell r="R6" t="str">
            <v>①</v>
          </cell>
          <cell r="T6" t="str">
            <v>一般建築工事</v>
          </cell>
          <cell r="U6" t="str">
            <v>建築一式工事</v>
          </cell>
          <cell r="V6" t="str">
            <v>有</v>
          </cell>
          <cell r="W6" t="str">
            <v>国局長</v>
          </cell>
          <cell r="Y6" t="str">
            <v>契約工事名</v>
          </cell>
          <cell r="Z6" t="str">
            <v>単体</v>
          </cell>
          <cell r="AA6" t="str">
            <v>監理技術者</v>
          </cell>
          <cell r="AB6" t="str">
            <v>本店</v>
          </cell>
          <cell r="AE6" t="str">
            <v>第1ｸﾞﾙｰﾌﾟ</v>
          </cell>
          <cell r="AG6" t="str">
            <v>国局長</v>
          </cell>
        </row>
        <row r="7">
          <cell r="L7" t="str">
            <v>同種工事実績</v>
          </cell>
          <cell r="M7" t="str">
            <v>同種工事経験</v>
          </cell>
          <cell r="N7" t="str">
            <v>家畜伝染病防疫協定</v>
          </cell>
          <cell r="O7" t="str">
            <v>会社所在地</v>
          </cell>
          <cell r="P7" t="str">
            <v>３</v>
          </cell>
          <cell r="Q7" t="str">
            <v>（２）</v>
          </cell>
          <cell r="R7" t="str">
            <v>②</v>
          </cell>
          <cell r="T7" t="str">
            <v>電気工事</v>
          </cell>
          <cell r="U7" t="str">
            <v>とび・土工・コンクリート工事</v>
          </cell>
          <cell r="V7" t="str">
            <v>無</v>
          </cell>
          <cell r="W7" t="str">
            <v>国事務所長</v>
          </cell>
          <cell r="Y7" t="str">
            <v>表彰状記載工事名</v>
          </cell>
          <cell r="Z7" t="str">
            <v>特別（特定）JV</v>
          </cell>
          <cell r="AA7" t="str">
            <v>主任技術者</v>
          </cell>
          <cell r="AB7" t="str">
            <v>支店</v>
          </cell>
          <cell r="AE7" t="str">
            <v>第2ｸﾞﾙｰﾌﾟ</v>
          </cell>
          <cell r="AG7" t="str">
            <v>国部長</v>
          </cell>
        </row>
        <row r="8">
          <cell r="L8" t="str">
            <v>優良工事表彰</v>
          </cell>
          <cell r="M8" t="str">
            <v>技術者の表彰</v>
          </cell>
          <cell r="N8" t="str">
            <v>維持管理業務</v>
          </cell>
          <cell r="O8" t="str">
            <v>工場・会社所在地</v>
          </cell>
          <cell r="P8" t="str">
            <v>４</v>
          </cell>
          <cell r="Q8" t="str">
            <v>（３）</v>
          </cell>
          <cell r="R8" t="str">
            <v>③</v>
          </cell>
          <cell r="T8" t="str">
            <v>冷暖房衛生設備工事</v>
          </cell>
          <cell r="U8" t="str">
            <v>防水工事</v>
          </cell>
          <cell r="V8"/>
          <cell r="W8" t="str">
            <v>知事</v>
          </cell>
          <cell r="Y8"/>
          <cell r="Z8" t="str">
            <v>一般（経常）JV</v>
          </cell>
          <cell r="AA8" t="str">
            <v>特例監理技術者</v>
          </cell>
          <cell r="AB8" t="str">
            <v>営業所</v>
          </cell>
          <cell r="AE8" t="str">
            <v>第3ｸﾞﾙｰﾌﾟ</v>
          </cell>
          <cell r="AG8" t="str">
            <v>国事務所長</v>
          </cell>
        </row>
        <row r="9">
          <cell r="L9" t="str">
            <v>プラント保有</v>
          </cell>
          <cell r="M9" t="str">
            <v>継続学習</v>
          </cell>
          <cell r="N9" t="str">
            <v>除雪業務</v>
          </cell>
          <cell r="O9" t="str">
            <v>サポート拠点</v>
          </cell>
          <cell r="P9" t="str">
            <v>５</v>
          </cell>
          <cell r="Q9" t="str">
            <v>（４）</v>
          </cell>
          <cell r="R9" t="str">
            <v>④</v>
          </cell>
          <cell r="T9" t="str">
            <v>塗装工事</v>
          </cell>
          <cell r="U9" t="str">
            <v>電気工事</v>
          </cell>
          <cell r="W9" t="str">
            <v>県課長</v>
          </cell>
          <cell r="Z9"/>
          <cell r="AA9" t="str">
            <v>監理技術者補佐</v>
          </cell>
          <cell r="AB9"/>
          <cell r="AE9"/>
          <cell r="AG9" t="str">
            <v>知事</v>
          </cell>
        </row>
        <row r="10">
          <cell r="L10" t="str">
            <v>法面機械保有</v>
          </cell>
          <cell r="M10" t="str">
            <v>技術者の成績</v>
          </cell>
          <cell r="N10" t="str">
            <v>ボランティア活動</v>
          </cell>
          <cell r="O10" t="str">
            <v>-</v>
          </cell>
          <cell r="P10" t="str">
            <v>６</v>
          </cell>
          <cell r="Q10" t="str">
            <v>（５）</v>
          </cell>
          <cell r="R10" t="str">
            <v>⑤</v>
          </cell>
          <cell r="T10"/>
          <cell r="U10" t="str">
            <v>管工事</v>
          </cell>
          <cell r="W10" t="str">
            <v>県事務所長</v>
          </cell>
          <cell r="AA10"/>
        </row>
        <row r="11">
          <cell r="L11" t="str">
            <v>CPD制度参加登録</v>
          </cell>
          <cell r="M11" t="str">
            <v>-</v>
          </cell>
          <cell r="N11" t="str">
            <v>労働福祉（高齢者雇用）</v>
          </cell>
          <cell r="O11"/>
          <cell r="P11" t="str">
            <v>７</v>
          </cell>
          <cell r="Q11" t="str">
            <v>（６）</v>
          </cell>
          <cell r="R11" t="str">
            <v>⑥</v>
          </cell>
          <cell r="T11"/>
          <cell r="U11" t="str">
            <v>塗装工事</v>
          </cell>
          <cell r="W11"/>
        </row>
        <row r="12">
          <cell r="L12" t="str">
            <v>-</v>
          </cell>
          <cell r="M12"/>
          <cell r="N12" t="str">
            <v>労働福祉（障がい者雇用）</v>
          </cell>
          <cell r="P12" t="str">
            <v>８</v>
          </cell>
          <cell r="Q12"/>
          <cell r="R12" t="str">
            <v>⑦</v>
          </cell>
          <cell r="U12"/>
        </row>
        <row r="13">
          <cell r="L13"/>
          <cell r="N13" t="str">
            <v>労働福祉（育児介護制度）</v>
          </cell>
          <cell r="P13" t="str">
            <v>９</v>
          </cell>
          <cell r="R13" t="str">
            <v>⑧</v>
          </cell>
          <cell r="U13"/>
        </row>
        <row r="14">
          <cell r="N14" t="str">
            <v>育児介護チェック表</v>
          </cell>
          <cell r="P14" t="str">
            <v>１０</v>
          </cell>
          <cell r="R14" t="str">
            <v>⑨</v>
          </cell>
        </row>
        <row r="15">
          <cell r="N15" t="str">
            <v>若手技術者・従業員の新規雇用</v>
          </cell>
          <cell r="P15" t="str">
            <v>１１</v>
          </cell>
          <cell r="R15" t="str">
            <v>⑩</v>
          </cell>
        </row>
        <row r="16">
          <cell r="N16" t="str">
            <v>消防団協力事業所</v>
          </cell>
          <cell r="P16" t="str">
            <v>１２</v>
          </cell>
          <cell r="R16"/>
        </row>
        <row r="17">
          <cell r="N17" t="str">
            <v>海上援助活動</v>
          </cell>
          <cell r="P17" t="str">
            <v>１３</v>
          </cell>
        </row>
        <row r="18">
          <cell r="N18" t="str">
            <v>応急危険度判定士</v>
          </cell>
          <cell r="P18" t="str">
            <v>１４</v>
          </cell>
        </row>
        <row r="19">
          <cell r="N19" t="str">
            <v>若手・中堅技術者配置</v>
          </cell>
          <cell r="P19" t="str">
            <v>１５</v>
          </cell>
        </row>
        <row r="20">
          <cell r="N20" t="str">
            <v>建設機械保有状況</v>
          </cell>
          <cell r="P20" t="str">
            <v>１６</v>
          </cell>
        </row>
        <row r="21">
          <cell r="N21" t="str">
            <v>BCP認定</v>
          </cell>
          <cell r="P21" t="str">
            <v>１７</v>
          </cell>
        </row>
        <row r="22">
          <cell r="N22" t="str">
            <v>登録基幹技能者</v>
          </cell>
          <cell r="P22" t="str">
            <v>１８</v>
          </cell>
        </row>
        <row r="23">
          <cell r="N23" t="str">
            <v>CCUSの活用</v>
          </cell>
          <cell r="P23" t="str">
            <v>１９</v>
          </cell>
        </row>
        <row r="24">
          <cell r="N24" t="str">
            <v>-</v>
          </cell>
          <cell r="P24" t="str">
            <v>２０</v>
          </cell>
        </row>
        <row r="25">
          <cell r="N25" t="str">
            <v>応急復旧相談員</v>
          </cell>
          <cell r="P25" t="str">
            <v>２１</v>
          </cell>
        </row>
        <row r="26">
          <cell r="P26" t="str">
            <v>２２</v>
          </cell>
        </row>
        <row r="27">
          <cell r="P27" t="str">
            <v>２３</v>
          </cell>
        </row>
        <row r="28">
          <cell r="P28" t="str">
            <v>２４</v>
          </cell>
        </row>
        <row r="29">
          <cell r="P29" t="str">
            <v>２５</v>
          </cell>
        </row>
        <row r="30">
          <cell r="P30" t="str">
            <v>２６</v>
          </cell>
        </row>
        <row r="31">
          <cell r="P31" t="str">
            <v>２７</v>
          </cell>
        </row>
        <row r="32">
          <cell r="P32"/>
        </row>
      </sheetData>
      <sheetData sheetId="1">
        <row r="5">
          <cell r="C5"/>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発注者入力シート"/>
      <sheetName val="企業入力シート"/>
      <sheetName val="ファイル使用上の注意事項"/>
      <sheetName val="発注者設定内容確認シート"/>
      <sheetName val="発注者審査作業用シート（提案以外）"/>
      <sheetName val="表紙"/>
      <sheetName val="事前審査・証明書の申出書様式"/>
      <sheetName val="企業成績評定点 (5年用)"/>
      <sheetName val="評定点一覧(5年用) "/>
      <sheetName val="同種工事施工実績"/>
      <sheetName val="優良工事表彰"/>
      <sheetName val="【建築】技術者成績評定点"/>
      <sheetName val="【建築】技術者評定点一覧表"/>
      <sheetName val="同種工事施工経験"/>
      <sheetName val="技術者継続学習"/>
      <sheetName val="ボランティア"/>
      <sheetName val="障がい者雇用"/>
      <sheetName val="育児・介護休業"/>
      <sheetName val="【建築】応急危険度判定士"/>
      <sheetName val="育児介護チェック表"/>
      <sheetName val="消防団"/>
      <sheetName val="登録基幹技能者"/>
      <sheetName val="【建築】応急復旧相談員"/>
      <sheetName val="建設キャリアアップシステム(CCUS)"/>
      <sheetName val="若手技術者・従業員新規雇用"/>
      <sheetName val="会社所在地"/>
      <sheetName val="質問書"/>
      <sheetName val="回答書"/>
      <sheetName val="評価内容説明要求"/>
      <sheetName val="評価内容回答"/>
    </sheetNames>
    <sheetDataSet>
      <sheetData sheetId="0">
        <row r="6">
          <cell r="C6" t="str">
            <v>総務部営繕課</v>
          </cell>
          <cell r="L6" t="str">
            <v>工事成績</v>
          </cell>
          <cell r="M6" t="str">
            <v>保有資格</v>
          </cell>
          <cell r="N6" t="str">
            <v>防災協定</v>
          </cell>
          <cell r="O6" t="str">
            <v>近隣施工実績</v>
          </cell>
          <cell r="P6" t="str">
            <v>２</v>
          </cell>
          <cell r="Q6" t="str">
            <v>（１）</v>
          </cell>
          <cell r="R6" t="str">
            <v>①</v>
          </cell>
          <cell r="T6" t="str">
            <v>一般建築工事</v>
          </cell>
          <cell r="U6" t="str">
            <v>建築一式工事</v>
          </cell>
          <cell r="V6" t="str">
            <v>有</v>
          </cell>
          <cell r="W6" t="str">
            <v>国局長</v>
          </cell>
          <cell r="X6" t="str">
            <v>国局長の表彰</v>
          </cell>
          <cell r="AA6" t="str">
            <v>監理技術者</v>
          </cell>
          <cell r="AB6" t="str">
            <v>本店</v>
          </cell>
          <cell r="AC6" t="str">
            <v>ｼｮﾍﾞﾙ系掘削機(ｼｮﾍﾞﾙ)</v>
          </cell>
          <cell r="AD6" t="str">
            <v>保有</v>
          </cell>
          <cell r="AF6" t="str">
            <v>□</v>
          </cell>
        </row>
        <row r="7">
          <cell r="L7" t="str">
            <v>同種工事実績</v>
          </cell>
          <cell r="M7" t="str">
            <v>同種工事経験</v>
          </cell>
          <cell r="N7" t="str">
            <v>家畜伝染病防疫協定</v>
          </cell>
          <cell r="O7" t="str">
            <v>会社所在地</v>
          </cell>
          <cell r="P7" t="str">
            <v>３</v>
          </cell>
          <cell r="Q7" t="str">
            <v>（２）</v>
          </cell>
          <cell r="R7" t="str">
            <v>②</v>
          </cell>
          <cell r="T7" t="str">
            <v>電気工事</v>
          </cell>
          <cell r="U7" t="str">
            <v>とび・土工・コンクリート工事</v>
          </cell>
          <cell r="V7" t="str">
            <v>無</v>
          </cell>
          <cell r="W7" t="str">
            <v>国整備局部長</v>
          </cell>
          <cell r="X7" t="str">
            <v>国整備局部長の表彰</v>
          </cell>
          <cell r="AA7" t="str">
            <v>主任技術者</v>
          </cell>
          <cell r="AB7" t="str">
            <v>支店</v>
          </cell>
          <cell r="AC7" t="str">
            <v>ｼｮﾍﾞﾙ系掘削機(ﾊﾞｯｸﾎｳ)</v>
          </cell>
          <cell r="AD7" t="str">
            <v>リース契約</v>
          </cell>
          <cell r="AF7" t="str">
            <v>■</v>
          </cell>
        </row>
        <row r="8">
          <cell r="L8" t="str">
            <v>優良工事表彰</v>
          </cell>
          <cell r="M8" t="str">
            <v>技術者の表彰</v>
          </cell>
          <cell r="N8" t="str">
            <v>維持管理業務</v>
          </cell>
          <cell r="O8" t="str">
            <v>工場・会社所在地</v>
          </cell>
          <cell r="P8" t="str">
            <v>４</v>
          </cell>
          <cell r="Q8" t="str">
            <v>（３）</v>
          </cell>
          <cell r="R8" t="str">
            <v>③</v>
          </cell>
          <cell r="T8" t="str">
            <v>冷暖房衛生設備工事</v>
          </cell>
          <cell r="U8" t="str">
            <v>消防施設工事</v>
          </cell>
          <cell r="W8" t="str">
            <v>国事務所長</v>
          </cell>
          <cell r="X8" t="str">
            <v>国事務所長の表彰</v>
          </cell>
          <cell r="AA8" t="str">
            <v>担当技術者</v>
          </cell>
          <cell r="AB8" t="str">
            <v>営業所</v>
          </cell>
          <cell r="AC8" t="str">
            <v>ｼｮﾍﾞﾙ系掘削機(ﾄﾞﾗｸﾞﾗｲﾝ)</v>
          </cell>
        </row>
        <row r="9">
          <cell r="L9" t="str">
            <v>プラント保有</v>
          </cell>
          <cell r="M9" t="str">
            <v>継続学習</v>
          </cell>
          <cell r="N9" t="str">
            <v>除雪業務</v>
          </cell>
          <cell r="O9" t="str">
            <v>サポート拠点</v>
          </cell>
          <cell r="P9" t="str">
            <v>５</v>
          </cell>
          <cell r="Q9" t="str">
            <v>（４）</v>
          </cell>
          <cell r="R9" t="str">
            <v>④</v>
          </cell>
          <cell r="T9" t="str">
            <v>塗装工事</v>
          </cell>
          <cell r="U9" t="str">
            <v>電気工事</v>
          </cell>
          <cell r="W9" t="str">
            <v>知事</v>
          </cell>
          <cell r="X9" t="str">
            <v>知事表彰該当工事の表彰</v>
          </cell>
          <cell r="AA9" t="str">
            <v>特例監理技術者</v>
          </cell>
          <cell r="AC9" t="str">
            <v>ｼｮﾍﾞﾙ系掘削機(ｸﾗﾑｼｪﾙ)</v>
          </cell>
        </row>
        <row r="10">
          <cell r="L10" t="str">
            <v>法面機械保有</v>
          </cell>
          <cell r="M10" t="str">
            <v>技術者の成績</v>
          </cell>
          <cell r="N10" t="str">
            <v>ボランティア活動</v>
          </cell>
          <cell r="O10" t="str">
            <v>-</v>
          </cell>
          <cell r="P10" t="str">
            <v>６</v>
          </cell>
          <cell r="Q10" t="str">
            <v>（５）</v>
          </cell>
          <cell r="R10" t="str">
            <v>⑤</v>
          </cell>
          <cell r="U10" t="str">
            <v>管工事</v>
          </cell>
          <cell r="W10" t="str">
            <v>県課長</v>
          </cell>
          <cell r="X10" t="str">
            <v>県課長表彰該当工事の表彰</v>
          </cell>
          <cell r="AA10" t="str">
            <v>監理技術者補佐</v>
          </cell>
          <cell r="AC10" t="str">
            <v>ｼｮﾍﾞﾙ系掘削機(ｸﾚｰﾝ)</v>
          </cell>
        </row>
        <row r="11">
          <cell r="L11" t="str">
            <v>CPD制度参加登録</v>
          </cell>
          <cell r="M11" t="str">
            <v>-</v>
          </cell>
          <cell r="N11" t="str">
            <v>労働福祉（高齢者雇用）</v>
          </cell>
          <cell r="P11" t="str">
            <v>７</v>
          </cell>
          <cell r="Q11" t="str">
            <v>（６）</v>
          </cell>
          <cell r="R11" t="str">
            <v>⑥</v>
          </cell>
          <cell r="U11" t="str">
            <v>塗装工事</v>
          </cell>
          <cell r="W11" t="str">
            <v>県事務所長</v>
          </cell>
          <cell r="X11" t="str">
            <v>県事務所長表彰該当工事の表彰</v>
          </cell>
          <cell r="AC11" t="str">
            <v>ｼｮﾍﾞﾙ系掘削機(ﾊﾟｲﾙﾄﾞﾗｲﾊﾞｰ)</v>
          </cell>
        </row>
        <row r="12">
          <cell r="L12" t="str">
            <v>-</v>
          </cell>
          <cell r="N12" t="str">
            <v>労働福祉（障がい者雇用）</v>
          </cell>
          <cell r="P12" t="str">
            <v>８</v>
          </cell>
          <cell r="R12" t="str">
            <v>⑦</v>
          </cell>
          <cell r="U12" t="str">
            <v>熱絶縁工事</v>
          </cell>
          <cell r="AC12" t="str">
            <v>ﾌﾞﾙﾄﾞｰｻﾞ</v>
          </cell>
        </row>
        <row r="13">
          <cell r="N13" t="str">
            <v>労働福祉（育児介護制度）</v>
          </cell>
          <cell r="P13" t="str">
            <v>９</v>
          </cell>
          <cell r="R13" t="str">
            <v>⑧</v>
          </cell>
          <cell r="AC13" t="str">
            <v>ﾄﾗｸﾀｰｼｮﾍﾞﾙ</v>
          </cell>
        </row>
        <row r="14">
          <cell r="N14" t="str">
            <v>育児介護チェック表</v>
          </cell>
          <cell r="P14" t="str">
            <v>１０</v>
          </cell>
          <cell r="R14" t="str">
            <v>⑨</v>
          </cell>
        </row>
        <row r="15">
          <cell r="N15" t="str">
            <v>労働福祉（若手技術者雇用）</v>
          </cell>
          <cell r="P15" t="str">
            <v>１１</v>
          </cell>
          <cell r="R15" t="str">
            <v>⑩</v>
          </cell>
        </row>
        <row r="16">
          <cell r="N16" t="str">
            <v>消防団協力事業所</v>
          </cell>
          <cell r="P16" t="str">
            <v>１２</v>
          </cell>
        </row>
        <row r="17">
          <cell r="N17" t="str">
            <v>海上援助活動</v>
          </cell>
          <cell r="P17" t="str">
            <v>１３</v>
          </cell>
        </row>
        <row r="18">
          <cell r="N18" t="str">
            <v>応急危険度判定士派遣協力事業者</v>
          </cell>
          <cell r="P18" t="str">
            <v>１４</v>
          </cell>
        </row>
        <row r="19">
          <cell r="N19" t="str">
            <v>若手・中堅技術者配置</v>
          </cell>
          <cell r="P19" t="str">
            <v>１５</v>
          </cell>
        </row>
        <row r="20">
          <cell r="N20" t="str">
            <v>建設機械保有状況</v>
          </cell>
          <cell r="P20" t="str">
            <v>１６</v>
          </cell>
        </row>
        <row r="21">
          <cell r="N21" t="str">
            <v>BCP認定</v>
          </cell>
          <cell r="P21" t="str">
            <v>１７</v>
          </cell>
        </row>
        <row r="22">
          <cell r="N22" t="str">
            <v>登録基幹技能者</v>
          </cell>
          <cell r="P22" t="str">
            <v>１８</v>
          </cell>
        </row>
        <row r="23">
          <cell r="N23" t="str">
            <v>応急復旧相談員</v>
          </cell>
          <cell r="P23" t="str">
            <v>１９</v>
          </cell>
        </row>
        <row r="24">
          <cell r="N24" t="str">
            <v>CCUSの活用</v>
          </cell>
          <cell r="P24" t="str">
            <v>２０</v>
          </cell>
        </row>
        <row r="25">
          <cell r="N25" t="str">
            <v>若手技術者・若手従業員の新規雇用</v>
          </cell>
          <cell r="P25" t="str">
            <v>２１</v>
          </cell>
        </row>
        <row r="26">
          <cell r="N26" t="str">
            <v>-</v>
          </cell>
        </row>
      </sheetData>
      <sheetData sheetId="1">
        <row r="7">
          <cell r="C7" t="str">
            <v>○○建設</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発注者入力シート"/>
      <sheetName val="企業入力シート"/>
      <sheetName val="ファイル使用上の注意事項"/>
      <sheetName val="発注者設定内容確認シート"/>
      <sheetName val="発注者審査作業用シート (技術提案)"/>
      <sheetName val="発注者審査作業用シート（提案以外）"/>
      <sheetName val="表紙"/>
      <sheetName val="技術提案ｂ①"/>
      <sheetName val="技術提案ｂ②"/>
      <sheetName val="技術提案ｂ③"/>
      <sheetName val="技術提案ｂ④"/>
      <sheetName val="技術提案①"/>
      <sheetName val="技術提案②"/>
      <sheetName val="技術提案③"/>
      <sheetName val="【建築】技術提案（技能士活用）"/>
      <sheetName val="企業成績評定点 (JV用) "/>
      <sheetName val="評定点一覧(第1G用) "/>
      <sheetName val="評定点一覧(第2G用)  "/>
      <sheetName val="評定点一覧(第3G用) "/>
      <sheetName val="同種工事施工実績"/>
      <sheetName val="優良工事表彰"/>
      <sheetName val="優良工事表彰（JV）"/>
      <sheetName val="【建築】継続能力開発（CPD）制度"/>
      <sheetName val="【建築】技術者成績評定点 (JV第1G用) "/>
      <sheetName val="【建築】技術者評定点一覧表 (JV第1G用)"/>
      <sheetName val="【建築】技術者成績評定点 (JV第2G用)"/>
      <sheetName val="【建築】技術者評定一覧表(JV第2G用) "/>
      <sheetName val="【建築】技術者成績評定点 (JV第3G用) "/>
      <sheetName val="【建築】技術者評定一覧表(JV第3G用) "/>
      <sheetName val="同種工事施工経験"/>
      <sheetName val="技術者継続学習"/>
      <sheetName val="ボランティア (JV)"/>
      <sheetName val="障がい者雇用 (JV)"/>
      <sheetName val="育児・介護休業 (JV) "/>
      <sheetName val="育児介護チェック表（第1G用）"/>
      <sheetName val="育児介護チェック表（第2G用）"/>
      <sheetName val="育児介護チェック表（第3G用）"/>
      <sheetName val="登録基幹技能者"/>
      <sheetName val="【建築】応急復旧相談員"/>
      <sheetName val="若手技術者・従業員新規雇用（JV)"/>
      <sheetName val="消防団"/>
      <sheetName val="【建築】応急危険度判定士"/>
      <sheetName val="建設キャリアアップシステム(CCUS)"/>
      <sheetName val="会社所在地"/>
      <sheetName val="近隣施工実績"/>
      <sheetName val="質問書"/>
      <sheetName val="回答書"/>
      <sheetName val="不採用説明要求書"/>
      <sheetName val="採否通知"/>
      <sheetName val="不採用理由回答書"/>
      <sheetName val="評価内容説明要求"/>
      <sheetName val="評価内容回答"/>
      <sheetName val="改善要請"/>
      <sheetName val="改善提案"/>
    </sheetNames>
    <sheetDataSet>
      <sheetData sheetId="0">
        <row r="6">
          <cell r="AE6" t="str">
            <v>第1ｸﾞﾙｰﾌﾟ</v>
          </cell>
          <cell r="AG6" t="str">
            <v>国局長</v>
          </cell>
        </row>
        <row r="7">
          <cell r="AE7" t="str">
            <v>第2ｸﾞﾙｰﾌﾟ</v>
          </cell>
          <cell r="AG7" t="str">
            <v>国事務所長</v>
          </cell>
        </row>
        <row r="8">
          <cell r="AE8" t="str">
            <v>第3ｸﾞﾙｰﾌﾟ</v>
          </cell>
          <cell r="AG8" t="str">
            <v>知事</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発注者入力シート"/>
      <sheetName val="企業入力シート"/>
      <sheetName val="ファイル使用上の注意事項"/>
      <sheetName val="発注者設定内容確認シート"/>
      <sheetName val="発注者審査作業用シート（提案以外）"/>
      <sheetName val="表紙"/>
      <sheetName val="事前審査・証明書の申出書様式"/>
      <sheetName val="企業成績評定点"/>
      <sheetName val="評定点一覧(R４年度完成工事)"/>
      <sheetName val="評定点一覧(R５年度完成工事)"/>
      <sheetName val="評定点一覧(R６年度完成工事)"/>
      <sheetName val="企業成績評定点 (5年用)"/>
      <sheetName val="評定点一覧(5年用) "/>
      <sheetName val="同種工事施工実績"/>
      <sheetName val="優良工事表彰"/>
      <sheetName val="【隠岐県土】アスファルト合材"/>
      <sheetName val="【隠岐県土】法面機械保有"/>
      <sheetName val="技術者継続学習"/>
      <sheetName val="技術者資格"/>
      <sheetName val="同種工事施工経験"/>
      <sheetName val="優秀技術者表彰"/>
      <sheetName val="技術者成績評定点"/>
      <sheetName val="技術者評定点一覧表"/>
      <sheetName val="防災協定・家畜伝染病防疫協定"/>
      <sheetName val="維持管理業務"/>
      <sheetName val="除雪業務"/>
      <sheetName val="災害復旧実績"/>
      <sheetName val="ボランティア"/>
      <sheetName val="障がい者雇用"/>
      <sheetName val="育児・介護休業"/>
      <sheetName val="育児介護チェック表（R7.8.1適用）"/>
      <sheetName val="育児介護チェック表（R7.10.1適用）"/>
      <sheetName val="育児介護チェック表"/>
      <sheetName val="若手技術者・従業員新規雇用"/>
      <sheetName val="若手・中堅技術者の配置"/>
      <sheetName val="消防団"/>
      <sheetName val="建設機械の保有状況（土木一式用）"/>
      <sheetName val="建設機械の保有状況 (舗装用)"/>
      <sheetName val="登録基幹技能者"/>
      <sheetName val="橋梁維持修繕工事実績"/>
      <sheetName val="建設キャリアアップシステム(CCUS)"/>
      <sheetName val="ＩＣＴ施工実績"/>
      <sheetName val="【水産】海上援助活動"/>
      <sheetName val="近隣施工実績"/>
      <sheetName val="会社所在地"/>
      <sheetName val="【鋼橋上部】工場会社所在地"/>
      <sheetName val="サポート拠点"/>
      <sheetName val="質問書"/>
      <sheetName val="回答書"/>
      <sheetName val="評価内容説明要求"/>
      <sheetName val="評価内容回答"/>
    </sheetNames>
    <sheetDataSet>
      <sheetData sheetId="0">
        <row r="6">
          <cell r="L6" t="str">
            <v>工事成績</v>
          </cell>
          <cell r="AH6" t="str">
            <v>元請</v>
          </cell>
          <cell r="AI6" t="str">
            <v>除雪業務</v>
          </cell>
        </row>
        <row r="7">
          <cell r="AH7" t="str">
            <v>下請</v>
          </cell>
          <cell r="AI7" t="str">
            <v>散布業務</v>
          </cell>
        </row>
        <row r="8">
          <cell r="AI8" t="str">
            <v>除雪・散布業務</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発注者入力シート"/>
      <sheetName val="企業入力シート"/>
      <sheetName val="ファイル使用上の注意事項"/>
      <sheetName val="発注者設定内容確認シート"/>
      <sheetName val="発注者審査作業用シート (技術提案)"/>
      <sheetName val="発注者審査作業用シート（提案以外）"/>
      <sheetName val="事前審査・証明書の申出書様式"/>
      <sheetName val="表紙"/>
      <sheetName val="技術提案①"/>
      <sheetName val="技術提案②"/>
      <sheetName val="技術提案③"/>
      <sheetName val="技術提案④"/>
      <sheetName val="技術提案⑤"/>
      <sheetName val="技術提案ｂ①"/>
      <sheetName val="技術提案ｂ②"/>
      <sheetName val="企業成績評定点 (JV3年用)"/>
      <sheetName val="評定点一覧(第1G用_Ｒ４年度3年用)"/>
      <sheetName val="評定点一覧(第1G用_Ｒ５年度3年用)"/>
      <sheetName val="評定点一覧(第1G用_R６年度3年用)"/>
      <sheetName val="評定点一覧(第2G用_Ｒ４年度3年用)"/>
      <sheetName val="評定点一覧(第2G用_R５年度3年用)"/>
      <sheetName val="評定点一覧(第2G用_R６年度3年用)"/>
      <sheetName val="企業成績評定点 (JV5年用) "/>
      <sheetName val="評定点一覧(5年用第1G用) "/>
      <sheetName val="評定点一覧(5年用第2G用)"/>
      <sheetName val="同種工事施工実績"/>
      <sheetName val="優良工事表彰"/>
      <sheetName val="優良工事表彰 (JV) "/>
      <sheetName val="技術者継続学習"/>
      <sheetName val="技術者資格"/>
      <sheetName val="同種工事施工経験"/>
      <sheetName val="優秀技術者表彰"/>
      <sheetName val="技術者成績評定点 (第1G用) "/>
      <sheetName val="技術者評定点一覧表 (JV第1G用)"/>
      <sheetName val="技術者成績評定点 (第2Ｇ用)"/>
      <sheetName val="技術者評定点一覧表 (JV第2G用)"/>
      <sheetName val="防災協定"/>
      <sheetName val="BCP&amp;防災協定"/>
      <sheetName val="BCP&amp;防災協定 (JV用)"/>
      <sheetName val="家畜伝染防疫協定"/>
      <sheetName val="BCP&amp;家畜伝染病防疫協定"/>
      <sheetName val="BCP&amp;家畜伝染病防疫協定 (JV用)"/>
      <sheetName val="維持管理業務"/>
      <sheetName val="維持管理業務 (JV)"/>
      <sheetName val="除雪業務"/>
      <sheetName val="除雪業務 (JV)"/>
      <sheetName val="ボランティア"/>
      <sheetName val="ボランティア (JV)"/>
      <sheetName val="障がい者雇用（第1G用）"/>
      <sheetName val="障がい者雇用（第2G用）"/>
      <sheetName val="育児・介護休業 (JV) "/>
      <sheetName val="育児介護チェック表（第1G用）"/>
      <sheetName val="育児介護チェック表（第2G用）"/>
      <sheetName val="若手技術者・従業員新規雇用（JV)"/>
      <sheetName val="若手・中堅技術者の配置"/>
      <sheetName val="消防団"/>
      <sheetName val="建設キャリアアップシステム(CCUS)"/>
      <sheetName val="ＩＣＴ施工実績"/>
      <sheetName val="【水産】海上援助活動"/>
      <sheetName val="建設機械の保有状況"/>
      <sheetName val="登録基幹技能者"/>
      <sheetName val="近隣施工実績"/>
      <sheetName val="会社所在地"/>
      <sheetName val="【鋼橋上部】工場会社所在地"/>
      <sheetName val="サポート拠点"/>
      <sheetName val="質問書"/>
      <sheetName val="回答書"/>
      <sheetName val="採否通知"/>
      <sheetName val="不採用説明要求書"/>
      <sheetName val="不採用理由回答書"/>
      <sheetName val="評価内容説明要求"/>
      <sheetName val="評価内容回答"/>
      <sheetName val="改善要請"/>
      <sheetName val="改善提案"/>
    </sheetNames>
    <sheetDataSet>
      <sheetData sheetId="0">
        <row r="6">
          <cell r="L6" t="str">
            <v>工事成績</v>
          </cell>
          <cell r="AI6" t="str">
            <v>元請</v>
          </cell>
        </row>
        <row r="7">
          <cell r="AI7" t="str">
            <v>下請</v>
          </cell>
        </row>
      </sheetData>
      <sheetData sheetId="1">
        <row r="5">
          <cell r="C5" t="str">
            <v>○○共同企業体</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8.bin"/><Relationship Id="rId4" Type="http://schemas.openxmlformats.org/officeDocument/2006/relationships/comments" Target="../comments4.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10.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1.bin"/><Relationship Id="rId4" Type="http://schemas.openxmlformats.org/officeDocument/2006/relationships/comments" Target="../comments7.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2.bin"/><Relationship Id="rId4" Type="http://schemas.openxmlformats.org/officeDocument/2006/relationships/comments" Target="../comments8.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3.bin"/><Relationship Id="rId4" Type="http://schemas.openxmlformats.org/officeDocument/2006/relationships/comments" Target="../comments9.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4.bin"/><Relationship Id="rId4" Type="http://schemas.openxmlformats.org/officeDocument/2006/relationships/comments" Target="../comments10.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printerSettings" Target="../printerSettings/printerSettings39.bin"/><Relationship Id="rId1" Type="http://schemas.openxmlformats.org/officeDocument/2006/relationships/hyperlink" Target="https://www.pref.shimane.lg.jp/admin/bid/seido/seido_doboku/jyoukinseikakuninsiryou.html" TargetMode="External"/><Relationship Id="rId4" Type="http://schemas.openxmlformats.org/officeDocument/2006/relationships/comments" Target="../comments25.xml"/></Relationships>
</file>

<file path=xl/worksheets/_rels/sheet40.xml.rels><?xml version="1.0" encoding="UTF-8" standalone="yes"?>
<Relationships xmlns="http://schemas.openxmlformats.org/package/2006/relationships"><Relationship Id="rId3" Type="http://schemas.openxmlformats.org/officeDocument/2006/relationships/comments" Target="../comments26.xml"/><Relationship Id="rId2" Type="http://schemas.openxmlformats.org/officeDocument/2006/relationships/vmlDrawing" Target="../drawings/vmlDrawing26.v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7.v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comments" Target="../comments28.xml"/><Relationship Id="rId2" Type="http://schemas.openxmlformats.org/officeDocument/2006/relationships/vmlDrawing" Target="../drawings/vmlDrawing28.v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14.xml"/><Relationship Id="rId1" Type="http://schemas.openxmlformats.org/officeDocument/2006/relationships/printerSettings" Target="../printerSettings/printerSettings44.bin"/><Relationship Id="rId4" Type="http://schemas.openxmlformats.org/officeDocument/2006/relationships/comments" Target="../comments29.xml"/></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E102"/>
  <sheetViews>
    <sheetView zoomScale="85" zoomScaleNormal="85" workbookViewId="0">
      <selection activeCell="C7" sqref="C7"/>
    </sheetView>
  </sheetViews>
  <sheetFormatPr defaultRowHeight="13"/>
  <cols>
    <col min="1" max="1" width="3.6328125" customWidth="1"/>
    <col min="2" max="2" width="15.6328125" customWidth="1"/>
    <col min="3" max="3" width="31.26953125" customWidth="1"/>
    <col min="4" max="4" width="10.90625" customWidth="1"/>
    <col min="5" max="5" width="9.7265625" customWidth="1"/>
    <col min="6" max="6" width="10" customWidth="1"/>
    <col min="7" max="7" width="13" customWidth="1"/>
    <col min="8" max="8" width="16.36328125" bestFit="1" customWidth="1"/>
    <col min="9" max="9" width="10.90625" customWidth="1"/>
    <col min="10" max="10" width="16.90625" customWidth="1"/>
    <col min="11" max="11" width="16.6328125" customWidth="1"/>
    <col min="12" max="12" width="16.26953125" customWidth="1"/>
    <col min="13" max="13" width="17.453125" customWidth="1"/>
    <col min="14" max="14" width="23.90625" customWidth="1"/>
    <col min="15" max="15" width="16.90625" customWidth="1"/>
    <col min="16" max="16" width="8.453125" customWidth="1"/>
    <col min="17" max="17" width="6.7265625" customWidth="1"/>
    <col min="18" max="18" width="10.08984375" customWidth="1"/>
    <col min="19" max="19" width="7.26953125" customWidth="1"/>
    <col min="20" max="20" width="14.90625" customWidth="1"/>
    <col min="21" max="21" width="13.6328125" style="7" customWidth="1"/>
    <col min="22" max="22" width="7.453125" customWidth="1"/>
    <col min="23" max="23" width="11" customWidth="1"/>
    <col min="24" max="24" width="10.08984375" customWidth="1"/>
    <col min="25" max="25" width="7.08984375" customWidth="1"/>
    <col min="26" max="26" width="6.90625" customWidth="1"/>
    <col min="27" max="27" width="13.90625" customWidth="1"/>
    <col min="28" max="28" width="9.90625" customWidth="1"/>
    <col min="29" max="30" width="8.08984375" customWidth="1"/>
    <col min="48" max="48" width="18.90625" customWidth="1"/>
    <col min="49" max="49" width="15" customWidth="1"/>
    <col min="50" max="50" width="25.36328125" customWidth="1"/>
    <col min="51" max="51" width="35.453125" customWidth="1"/>
    <col min="52" max="52" width="15.90625" customWidth="1"/>
    <col min="53" max="53" width="25.08984375" customWidth="1"/>
  </cols>
  <sheetData>
    <row r="1" spans="1:57" ht="16.5">
      <c r="A1" s="38" t="s">
        <v>420</v>
      </c>
      <c r="B1" s="39"/>
      <c r="C1" s="39"/>
      <c r="D1" s="39"/>
      <c r="E1" s="39"/>
      <c r="F1" s="39"/>
      <c r="G1" s="39"/>
      <c r="H1" s="39"/>
      <c r="I1" s="39"/>
      <c r="J1" s="39"/>
      <c r="K1" s="39"/>
      <c r="L1" s="38" t="s">
        <v>397</v>
      </c>
      <c r="M1" s="39"/>
      <c r="N1" s="39"/>
      <c r="O1" s="39"/>
      <c r="P1" s="39"/>
      <c r="Q1" s="39"/>
      <c r="R1" s="39"/>
      <c r="S1" s="39"/>
      <c r="T1" s="39"/>
      <c r="U1" s="39"/>
      <c r="V1" s="39"/>
      <c r="W1" s="200"/>
      <c r="X1" s="39"/>
      <c r="Y1" s="39"/>
      <c r="Z1" s="39"/>
      <c r="AA1" s="39"/>
      <c r="AB1" s="39"/>
      <c r="AC1" s="39"/>
      <c r="AD1" s="39"/>
      <c r="AE1" s="39"/>
      <c r="AF1" s="39"/>
      <c r="AG1" s="39"/>
      <c r="AH1" s="39"/>
      <c r="AI1" s="39"/>
      <c r="AJ1" s="39"/>
      <c r="AK1" s="428"/>
      <c r="AL1" s="428"/>
      <c r="AM1" s="428"/>
      <c r="AN1" s="428"/>
      <c r="AO1" s="428"/>
      <c r="AP1" s="428"/>
      <c r="AQ1" s="428"/>
      <c r="AR1" s="428"/>
      <c r="AS1" s="428"/>
      <c r="AT1" s="428"/>
      <c r="AU1" s="428"/>
      <c r="AV1" s="428"/>
      <c r="AW1" s="428"/>
      <c r="AX1" s="427" t="s">
        <v>1017</v>
      </c>
      <c r="AY1" s="428"/>
      <c r="AZ1" s="428"/>
      <c r="BA1" s="428"/>
      <c r="BB1" s="428"/>
      <c r="BC1" s="428"/>
      <c r="BD1" s="428"/>
    </row>
    <row r="2" spans="1:57" ht="14">
      <c r="A2" s="40" t="s">
        <v>424</v>
      </c>
      <c r="B2" s="39"/>
      <c r="C2" s="39"/>
      <c r="D2" s="39"/>
      <c r="E2" s="39"/>
      <c r="F2" s="39"/>
      <c r="G2" s="39"/>
      <c r="H2" s="39"/>
      <c r="I2" s="39"/>
      <c r="J2" s="39"/>
      <c r="K2" s="39"/>
      <c r="L2" s="39" t="s">
        <v>469</v>
      </c>
      <c r="M2" s="39"/>
      <c r="N2" s="39"/>
      <c r="O2" s="39"/>
      <c r="P2" s="39"/>
      <c r="Q2" s="39"/>
      <c r="R2" s="39"/>
      <c r="S2" s="39"/>
      <c r="T2" s="39"/>
      <c r="U2" s="39"/>
      <c r="V2" s="39"/>
      <c r="W2" s="200"/>
      <c r="X2" s="39"/>
      <c r="Y2" s="39"/>
      <c r="Z2" s="39"/>
      <c r="AA2" s="39"/>
      <c r="AB2" s="39"/>
      <c r="AC2" s="39"/>
      <c r="AD2" s="39"/>
      <c r="AE2" s="39"/>
      <c r="AF2" s="39"/>
      <c r="AG2" s="39"/>
      <c r="AH2" s="39"/>
      <c r="AI2" s="39"/>
      <c r="AJ2" s="39"/>
      <c r="AK2" s="427"/>
      <c r="AL2" s="428"/>
      <c r="AM2" s="428"/>
      <c r="AN2" s="428"/>
      <c r="AO2" s="428"/>
      <c r="AP2" s="428"/>
      <c r="AQ2" s="428"/>
      <c r="AR2" s="428"/>
      <c r="AS2" s="428"/>
      <c r="AT2" s="428"/>
      <c r="AU2" s="428"/>
      <c r="AV2" s="428"/>
      <c r="AW2" s="428"/>
      <c r="AX2" s="429" t="s">
        <v>1018</v>
      </c>
      <c r="AY2" s="430" t="str">
        <f>C8&amp;C9</f>
        <v>一般建築工事建築一式工事</v>
      </c>
      <c r="AZ2" s="428"/>
      <c r="BA2" s="428"/>
      <c r="BB2" s="428"/>
      <c r="BC2" s="428"/>
      <c r="BD2" s="428"/>
    </row>
    <row r="3" spans="1:57" ht="30" customHeight="1">
      <c r="A3" s="38"/>
      <c r="B3" s="40" t="s">
        <v>466</v>
      </c>
      <c r="C3" s="39"/>
      <c r="D3" s="39"/>
      <c r="E3" s="39"/>
      <c r="F3" s="39"/>
      <c r="G3" s="39"/>
      <c r="H3" s="39"/>
      <c r="I3" s="39"/>
      <c r="J3" s="39"/>
      <c r="K3" s="39"/>
      <c r="L3" s="39" t="s">
        <v>443</v>
      </c>
      <c r="M3" s="39"/>
      <c r="N3" s="39"/>
      <c r="O3" s="39"/>
      <c r="P3" s="39"/>
      <c r="Q3" s="39"/>
      <c r="R3" s="39"/>
      <c r="S3" s="39"/>
      <c r="T3" s="39"/>
      <c r="U3" s="39"/>
      <c r="V3" s="39"/>
      <c r="W3" s="200"/>
      <c r="X3" s="39"/>
      <c r="Y3" s="39"/>
      <c r="Z3" s="39"/>
      <c r="AA3" s="39"/>
      <c r="AB3" s="39"/>
      <c r="AC3" s="39"/>
      <c r="AD3" s="39"/>
      <c r="AE3" s="39"/>
      <c r="AF3" s="39"/>
      <c r="AG3" s="39"/>
      <c r="AH3" s="39"/>
      <c r="AI3" s="39"/>
      <c r="AJ3" s="39"/>
      <c r="AK3" s="889"/>
      <c r="AL3" s="889"/>
      <c r="AM3" s="428"/>
      <c r="AN3" s="428"/>
      <c r="AO3" s="428"/>
      <c r="AP3" s="428"/>
      <c r="AQ3" s="428"/>
      <c r="AR3" s="428"/>
      <c r="AS3" s="428"/>
      <c r="AT3" s="428"/>
      <c r="AU3" s="428"/>
      <c r="AV3" s="428"/>
      <c r="AW3" s="428"/>
      <c r="AX3" s="431" t="s">
        <v>155</v>
      </c>
      <c r="AY3" s="431" t="s">
        <v>209</v>
      </c>
      <c r="AZ3" s="431" t="s">
        <v>1019</v>
      </c>
      <c r="BA3" s="431" t="s">
        <v>1020</v>
      </c>
      <c r="BB3" s="431" t="s">
        <v>1021</v>
      </c>
      <c r="BC3" s="431" t="s">
        <v>1022</v>
      </c>
      <c r="BD3" s="428"/>
    </row>
    <row r="4" spans="1:57" ht="30" customHeight="1" thickBot="1">
      <c r="A4" s="38"/>
      <c r="B4" s="39" t="s">
        <v>417</v>
      </c>
      <c r="C4" s="39"/>
      <c r="D4" s="39"/>
      <c r="E4" s="39"/>
      <c r="F4" s="39"/>
      <c r="G4" s="39"/>
      <c r="H4" s="39"/>
      <c r="I4" s="39"/>
      <c r="J4" s="39"/>
      <c r="K4" s="39"/>
      <c r="L4" s="39" t="s">
        <v>416</v>
      </c>
      <c r="M4" s="39"/>
      <c r="N4" s="39"/>
      <c r="O4" s="39"/>
      <c r="P4" s="39"/>
      <c r="Q4" s="39"/>
      <c r="R4" s="39"/>
      <c r="S4" s="39"/>
      <c r="T4" s="39"/>
      <c r="U4" s="39"/>
      <c r="V4" s="39"/>
      <c r="W4" s="200"/>
      <c r="X4" s="39"/>
      <c r="Y4" s="39"/>
      <c r="Z4" s="39"/>
      <c r="AA4" s="39"/>
      <c r="AB4" s="39"/>
      <c r="AC4" s="39"/>
      <c r="AD4" s="39"/>
      <c r="AE4" s="39"/>
      <c r="AF4" s="39"/>
      <c r="AG4" s="39"/>
      <c r="AH4" s="39"/>
      <c r="AI4" s="39"/>
      <c r="AJ4" s="39"/>
      <c r="AK4" s="428"/>
      <c r="AL4" s="428"/>
      <c r="AM4" s="428"/>
      <c r="AN4" s="428"/>
      <c r="AO4" s="428"/>
      <c r="AP4" s="428"/>
      <c r="AQ4" s="428"/>
      <c r="AR4" s="428"/>
      <c r="AS4" s="428"/>
      <c r="AT4" s="428"/>
      <c r="AU4" s="428"/>
      <c r="AV4" s="428"/>
      <c r="AW4" s="428"/>
      <c r="AX4" s="432" t="s">
        <v>652</v>
      </c>
      <c r="AY4" s="432" t="s">
        <v>654</v>
      </c>
      <c r="AZ4" s="432" t="str">
        <f t="shared" ref="AZ4:BA9" si="0">AX4&amp;AY4</f>
        <v>一般建築工事建築一式工事</v>
      </c>
      <c r="BA4" s="432" t="s">
        <v>652</v>
      </c>
      <c r="BB4" s="432" t="s">
        <v>654</v>
      </c>
      <c r="BC4" s="432" t="s">
        <v>1023</v>
      </c>
      <c r="BD4" s="428"/>
    </row>
    <row r="5" spans="1:57" ht="30" customHeight="1" thickBot="1">
      <c r="A5" s="39"/>
      <c r="B5" s="15" t="s">
        <v>162</v>
      </c>
      <c r="C5" s="361" t="s">
        <v>163</v>
      </c>
      <c r="D5" s="172"/>
      <c r="E5" s="39"/>
      <c r="F5" s="39"/>
      <c r="G5" s="39"/>
      <c r="H5" s="39"/>
      <c r="I5" s="39"/>
      <c r="J5" s="39"/>
      <c r="K5" s="39"/>
      <c r="L5" s="170" t="s">
        <v>169</v>
      </c>
      <c r="M5" s="24" t="s">
        <v>170</v>
      </c>
      <c r="N5" s="24" t="s">
        <v>1233</v>
      </c>
      <c r="O5" s="24" t="s">
        <v>171</v>
      </c>
      <c r="P5" s="24" t="s">
        <v>350</v>
      </c>
      <c r="Q5" s="24" t="s">
        <v>371</v>
      </c>
      <c r="R5" s="24" t="s">
        <v>372</v>
      </c>
      <c r="S5" s="24" t="s">
        <v>580</v>
      </c>
      <c r="T5" s="94" t="s">
        <v>155</v>
      </c>
      <c r="U5" s="94" t="s">
        <v>209</v>
      </c>
      <c r="V5" s="92" t="s">
        <v>564</v>
      </c>
      <c r="W5" s="94" t="s">
        <v>565</v>
      </c>
      <c r="X5" s="94" t="s">
        <v>568</v>
      </c>
      <c r="Y5" s="94" t="s">
        <v>569</v>
      </c>
      <c r="Z5" s="207" t="s">
        <v>600</v>
      </c>
      <c r="AA5" s="94" t="s">
        <v>605</v>
      </c>
      <c r="AB5" s="92" t="s">
        <v>606</v>
      </c>
      <c r="AC5" s="94" t="s">
        <v>635</v>
      </c>
      <c r="AD5" s="94" t="s">
        <v>636</v>
      </c>
      <c r="AE5" s="94" t="s">
        <v>720</v>
      </c>
      <c r="AF5" s="446" t="s">
        <v>869</v>
      </c>
      <c r="AG5" s="94" t="s">
        <v>1053</v>
      </c>
      <c r="AH5" s="446" t="s">
        <v>1054</v>
      </c>
      <c r="AI5" s="441" t="s">
        <v>1055</v>
      </c>
      <c r="AJ5" s="39"/>
      <c r="AK5" s="428"/>
      <c r="AL5" s="428"/>
      <c r="AM5" s="428"/>
      <c r="AN5" s="428"/>
      <c r="AO5" s="428"/>
      <c r="AP5" s="428"/>
      <c r="AQ5" s="428"/>
      <c r="AR5" s="428"/>
      <c r="AS5" s="428"/>
      <c r="AT5" s="428"/>
      <c r="AU5" s="428"/>
      <c r="AV5" s="428"/>
      <c r="AW5" s="428"/>
      <c r="AX5" s="432" t="s">
        <v>652</v>
      </c>
      <c r="AY5" s="432" t="s">
        <v>1014</v>
      </c>
      <c r="AZ5" s="432" t="str">
        <f t="shared" si="0"/>
        <v>一般建築工事防水工事</v>
      </c>
      <c r="BA5" s="432" t="s">
        <v>652</v>
      </c>
      <c r="BB5" s="432" t="s">
        <v>1014</v>
      </c>
      <c r="BC5" s="432" t="s">
        <v>1023</v>
      </c>
      <c r="BD5" s="428"/>
    </row>
    <row r="6" spans="1:57" ht="30" customHeight="1">
      <c r="A6" s="39"/>
      <c r="B6" s="41" t="s">
        <v>143</v>
      </c>
      <c r="C6" s="362" t="s">
        <v>1420</v>
      </c>
      <c r="D6" s="39" t="s">
        <v>347</v>
      </c>
      <c r="E6" s="39"/>
      <c r="F6" s="39"/>
      <c r="G6" s="39"/>
      <c r="H6" s="39"/>
      <c r="I6" s="39"/>
      <c r="J6" s="39"/>
      <c r="K6" s="39"/>
      <c r="L6" s="16" t="s">
        <v>172</v>
      </c>
      <c r="M6" s="17" t="s">
        <v>173</v>
      </c>
      <c r="N6" s="17" t="s">
        <v>390</v>
      </c>
      <c r="O6" s="17" t="s">
        <v>176</v>
      </c>
      <c r="P6" s="18" t="s">
        <v>352</v>
      </c>
      <c r="Q6" s="18" t="s">
        <v>351</v>
      </c>
      <c r="R6" s="17" t="s">
        <v>373</v>
      </c>
      <c r="S6" s="17"/>
      <c r="T6" s="424" t="s">
        <v>652</v>
      </c>
      <c r="U6" s="424" t="s">
        <v>654</v>
      </c>
      <c r="V6" t="s">
        <v>518</v>
      </c>
      <c r="W6" s="169" t="s">
        <v>566</v>
      </c>
      <c r="X6" s="169" t="s">
        <v>573</v>
      </c>
      <c r="Y6" s="169" t="s">
        <v>570</v>
      </c>
      <c r="Z6" s="208" t="s">
        <v>601</v>
      </c>
      <c r="AA6" s="169" t="s">
        <v>607</v>
      </c>
      <c r="AB6" s="7" t="s">
        <v>602</v>
      </c>
      <c r="AC6" s="95" t="s">
        <v>637</v>
      </c>
      <c r="AD6" s="169" t="s">
        <v>645</v>
      </c>
      <c r="AE6" s="169" t="s">
        <v>721</v>
      </c>
      <c r="AF6" s="439" t="s">
        <v>870</v>
      </c>
      <c r="AG6" s="442" t="s">
        <v>566</v>
      </c>
      <c r="AH6" s="447" t="s">
        <v>573</v>
      </c>
      <c r="AI6" s="443" t="s">
        <v>1056</v>
      </c>
      <c r="AJ6" s="39"/>
      <c r="AK6" s="428"/>
      <c r="AL6" s="428"/>
      <c r="AM6" s="428"/>
      <c r="AN6" s="428"/>
      <c r="AO6" s="428"/>
      <c r="AP6" s="428"/>
      <c r="AQ6" s="428"/>
      <c r="AR6" s="428"/>
      <c r="AS6" s="428"/>
      <c r="AT6" s="428"/>
      <c r="AU6" s="428"/>
      <c r="AV6" s="428"/>
      <c r="AW6" s="428"/>
      <c r="AX6" s="428"/>
      <c r="AY6" s="432" t="s">
        <v>652</v>
      </c>
      <c r="AZ6" s="432" t="s">
        <v>1043</v>
      </c>
      <c r="BA6" s="432" t="str">
        <f t="shared" si="0"/>
        <v>一般建築工事とび・土工・コンクリート工事</v>
      </c>
      <c r="BB6" s="432" t="s">
        <v>652</v>
      </c>
      <c r="BC6" s="432" t="s">
        <v>1045</v>
      </c>
      <c r="BD6" s="432" t="s">
        <v>1023</v>
      </c>
      <c r="BE6" s="428"/>
    </row>
    <row r="7" spans="1:57" ht="30" customHeight="1">
      <c r="A7" s="39"/>
      <c r="B7" s="41" t="s">
        <v>144</v>
      </c>
      <c r="C7" s="709">
        <v>46310</v>
      </c>
      <c r="D7" s="233" t="s">
        <v>647</v>
      </c>
      <c r="E7" s="39"/>
      <c r="F7" s="39"/>
      <c r="G7" s="234" t="s">
        <v>634</v>
      </c>
      <c r="H7" s="710">
        <f>C7-1</f>
        <v>46309</v>
      </c>
      <c r="I7" s="39" t="s">
        <v>648</v>
      </c>
      <c r="J7" s="39"/>
      <c r="K7" s="39"/>
      <c r="L7" s="25" t="s">
        <v>174</v>
      </c>
      <c r="M7" s="17" t="s">
        <v>175</v>
      </c>
      <c r="N7" s="17" t="s">
        <v>1202</v>
      </c>
      <c r="O7" s="17" t="s">
        <v>182</v>
      </c>
      <c r="P7" s="18" t="s">
        <v>353</v>
      </c>
      <c r="Q7" s="18" t="s">
        <v>275</v>
      </c>
      <c r="R7" s="17" t="s">
        <v>374</v>
      </c>
      <c r="S7" s="171"/>
      <c r="T7" s="425" t="s">
        <v>1013</v>
      </c>
      <c r="U7" s="425" t="s">
        <v>1043</v>
      </c>
      <c r="V7" t="s">
        <v>519</v>
      </c>
      <c r="W7" s="169" t="s">
        <v>824</v>
      </c>
      <c r="X7" s="169" t="s">
        <v>572</v>
      </c>
      <c r="Y7" s="169" t="s">
        <v>571</v>
      </c>
      <c r="Z7" s="208" t="s">
        <v>744</v>
      </c>
      <c r="AA7" s="169" t="s">
        <v>608</v>
      </c>
      <c r="AB7" s="7" t="s">
        <v>603</v>
      </c>
      <c r="AC7" s="95" t="s">
        <v>638</v>
      </c>
      <c r="AD7" s="169" t="s">
        <v>646</v>
      </c>
      <c r="AE7" s="169" t="s">
        <v>722</v>
      </c>
      <c r="AF7" s="439" t="s">
        <v>871</v>
      </c>
      <c r="AG7" s="95" t="s">
        <v>824</v>
      </c>
      <c r="AH7" s="439" t="s">
        <v>572</v>
      </c>
      <c r="AI7" s="443" t="s">
        <v>1057</v>
      </c>
      <c r="AJ7" s="39"/>
      <c r="AK7" s="428"/>
      <c r="AL7" s="428"/>
      <c r="AM7" s="428"/>
      <c r="AN7" s="428"/>
      <c r="AO7" s="428"/>
      <c r="AP7" s="428"/>
      <c r="AQ7" s="428"/>
      <c r="AR7" s="428"/>
      <c r="AS7" s="428"/>
      <c r="AT7" s="428"/>
      <c r="AU7" s="428"/>
      <c r="AV7" s="428"/>
      <c r="AW7" s="428"/>
      <c r="AX7" s="428"/>
      <c r="AY7" s="432" t="s">
        <v>1015</v>
      </c>
      <c r="AZ7" s="432" t="s">
        <v>1016</v>
      </c>
      <c r="BA7" s="432" t="str">
        <f t="shared" si="0"/>
        <v>冷暖房衛生設備工事管工事</v>
      </c>
      <c r="BB7" s="432" t="s">
        <v>1024</v>
      </c>
      <c r="BC7" s="432" t="s">
        <v>1016</v>
      </c>
      <c r="BD7" s="432" t="s">
        <v>1023</v>
      </c>
      <c r="BE7" s="428"/>
    </row>
    <row r="8" spans="1:57" ht="30" customHeight="1">
      <c r="A8" s="39"/>
      <c r="B8" s="41" t="s">
        <v>155</v>
      </c>
      <c r="C8" s="422" t="s">
        <v>652</v>
      </c>
      <c r="D8" s="39" t="s">
        <v>1011</v>
      </c>
      <c r="E8" s="39"/>
      <c r="F8" s="39"/>
      <c r="G8" s="234"/>
      <c r="H8" s="235"/>
      <c r="I8" s="39"/>
      <c r="J8" s="39"/>
      <c r="K8" s="39"/>
      <c r="L8" s="25" t="s">
        <v>177</v>
      </c>
      <c r="M8" s="17" t="s">
        <v>178</v>
      </c>
      <c r="N8" s="17" t="s">
        <v>1364</v>
      </c>
      <c r="O8" s="17" t="s">
        <v>394</v>
      </c>
      <c r="P8" s="18" t="s">
        <v>354</v>
      </c>
      <c r="Q8" s="18" t="s">
        <v>276</v>
      </c>
      <c r="R8" s="17" t="s">
        <v>375</v>
      </c>
      <c r="S8" s="17"/>
      <c r="T8" s="425" t="s">
        <v>1015</v>
      </c>
      <c r="U8" s="425" t="s">
        <v>1014</v>
      </c>
      <c r="W8" s="169" t="s">
        <v>567</v>
      </c>
      <c r="X8" s="169" t="s">
        <v>574</v>
      </c>
      <c r="Y8" s="395"/>
      <c r="Z8" s="208" t="s">
        <v>745</v>
      </c>
      <c r="AA8" s="169" t="s">
        <v>1203</v>
      </c>
      <c r="AB8" s="231" t="s">
        <v>604</v>
      </c>
      <c r="AC8" s="95" t="s">
        <v>639</v>
      </c>
      <c r="AD8" s="262"/>
      <c r="AE8" s="169" t="s">
        <v>723</v>
      </c>
      <c r="AF8" s="448" t="s">
        <v>875</v>
      </c>
      <c r="AG8" s="95" t="s">
        <v>567</v>
      </c>
      <c r="AH8" s="439" t="s">
        <v>574</v>
      </c>
      <c r="AI8" s="443"/>
      <c r="AJ8" s="39"/>
      <c r="AK8" s="428"/>
      <c r="AL8" s="428"/>
      <c r="AM8" s="428"/>
      <c r="AN8" s="428"/>
      <c r="AO8" s="428"/>
      <c r="AP8" s="428"/>
      <c r="AQ8" s="428"/>
      <c r="AR8" s="428"/>
      <c r="AS8" s="428"/>
      <c r="AT8" s="428"/>
      <c r="AU8" s="428"/>
      <c r="AV8" s="428"/>
      <c r="AW8" s="428"/>
      <c r="AX8" s="428"/>
      <c r="AY8" s="432" t="s">
        <v>1013</v>
      </c>
      <c r="AZ8" s="432" t="s">
        <v>1013</v>
      </c>
      <c r="BA8" s="432" t="str">
        <f t="shared" si="0"/>
        <v>電気工事電気工事</v>
      </c>
      <c r="BB8" s="432" t="s">
        <v>1046</v>
      </c>
      <c r="BC8" s="432" t="s">
        <v>1013</v>
      </c>
      <c r="BD8" s="432" t="s">
        <v>1023</v>
      </c>
      <c r="BE8" s="428"/>
    </row>
    <row r="9" spans="1:57" ht="30" customHeight="1" thickBot="1">
      <c r="A9" s="39"/>
      <c r="B9" s="41" t="s">
        <v>209</v>
      </c>
      <c r="C9" s="423" t="s">
        <v>654</v>
      </c>
      <c r="D9" s="433" t="str">
        <f>IF(INDEX(AX3:BC9,MATCH(AY2,AZ3:AZ9,0),3)=AY2,INDEX(AX3:BC9,MATCH(AY2,AZ3:AZ9,0),6),"err")</f>
        <v>工事成績（過去5年間で評価）</v>
      </c>
      <c r="E9" s="39"/>
      <c r="F9" s="39"/>
      <c r="G9" s="421" t="s">
        <v>1012</v>
      </c>
      <c r="H9" s="235"/>
      <c r="I9" s="39"/>
      <c r="J9" s="39"/>
      <c r="K9" s="39"/>
      <c r="L9" s="25" t="s">
        <v>180</v>
      </c>
      <c r="M9" s="17" t="s">
        <v>181</v>
      </c>
      <c r="N9" s="17" t="s">
        <v>179</v>
      </c>
      <c r="O9" s="17" t="s">
        <v>393</v>
      </c>
      <c r="P9" s="18" t="s">
        <v>355</v>
      </c>
      <c r="Q9" s="18" t="s">
        <v>277</v>
      </c>
      <c r="R9" s="17" t="s">
        <v>376</v>
      </c>
      <c r="S9" s="17"/>
      <c r="T9" s="425" t="s">
        <v>1044</v>
      </c>
      <c r="U9" s="425" t="s">
        <v>1013</v>
      </c>
      <c r="W9" s="169" t="s">
        <v>826</v>
      </c>
      <c r="X9" s="169" t="s">
        <v>827</v>
      </c>
      <c r="Y9" s="95"/>
      <c r="Z9" s="395"/>
      <c r="AA9" s="395"/>
      <c r="AB9" s="395"/>
      <c r="AC9" s="95" t="s">
        <v>640</v>
      </c>
      <c r="AD9" s="95"/>
      <c r="AE9" s="95"/>
      <c r="AF9" s="448"/>
      <c r="AG9" s="95"/>
      <c r="AH9" s="448"/>
      <c r="AI9" s="440"/>
      <c r="AJ9" s="39"/>
      <c r="AK9" s="428"/>
      <c r="AL9" s="428"/>
      <c r="AM9" s="428"/>
      <c r="AN9" s="428"/>
      <c r="AO9" s="428"/>
      <c r="AP9" s="428"/>
      <c r="AQ9" s="428"/>
      <c r="AR9" s="428"/>
      <c r="AS9" s="428"/>
      <c r="AT9" s="428"/>
      <c r="AU9" s="428"/>
      <c r="AV9" s="428"/>
      <c r="AW9" s="428"/>
      <c r="AX9" s="428"/>
      <c r="AY9" s="432" t="s">
        <v>1044</v>
      </c>
      <c r="AZ9" s="432" t="s">
        <v>1044</v>
      </c>
      <c r="BA9" s="432" t="str">
        <f t="shared" si="0"/>
        <v>塗装工事塗装工事</v>
      </c>
      <c r="BB9" s="432" t="s">
        <v>1047</v>
      </c>
      <c r="BC9" s="432" t="s">
        <v>1044</v>
      </c>
      <c r="BD9" s="432" t="s">
        <v>1023</v>
      </c>
      <c r="BE9" s="428"/>
    </row>
    <row r="10" spans="1:57" ht="30" customHeight="1" thickBot="1">
      <c r="A10" s="39"/>
      <c r="B10" s="41" t="s">
        <v>145</v>
      </c>
      <c r="C10" s="868" t="s">
        <v>1369</v>
      </c>
      <c r="D10" s="869"/>
      <c r="E10" s="869"/>
      <c r="F10" s="869"/>
      <c r="G10" s="869"/>
      <c r="H10" s="869"/>
      <c r="I10" s="870"/>
      <c r="J10" s="39"/>
      <c r="K10" s="39"/>
      <c r="L10" s="25" t="s">
        <v>445</v>
      </c>
      <c r="M10" s="17" t="s">
        <v>183</v>
      </c>
      <c r="N10" s="17" t="s">
        <v>184</v>
      </c>
      <c r="O10" s="17" t="s">
        <v>185</v>
      </c>
      <c r="P10" s="18" t="s">
        <v>356</v>
      </c>
      <c r="Q10" s="18" t="s">
        <v>295</v>
      </c>
      <c r="R10" s="17" t="s">
        <v>377</v>
      </c>
      <c r="S10" s="17"/>
      <c r="T10" s="425"/>
      <c r="U10" s="425" t="s">
        <v>1016</v>
      </c>
      <c r="W10" s="169" t="s">
        <v>825</v>
      </c>
      <c r="X10" s="169" t="s">
        <v>575</v>
      </c>
      <c r="Y10" s="96"/>
      <c r="Z10" s="209"/>
      <c r="AA10" s="395"/>
      <c r="AB10" s="232"/>
      <c r="AC10" s="95" t="s">
        <v>641</v>
      </c>
      <c r="AD10" s="96"/>
      <c r="AE10" s="96"/>
      <c r="AF10" s="449"/>
      <c r="AG10" s="96"/>
      <c r="AH10" s="449"/>
      <c r="AI10" s="444"/>
      <c r="AJ10" s="39"/>
      <c r="AK10" s="428"/>
      <c r="AL10" s="428"/>
      <c r="AM10" s="428"/>
      <c r="AN10" s="428"/>
      <c r="AO10" s="428"/>
      <c r="AP10" s="428"/>
      <c r="AQ10" s="428"/>
      <c r="AR10" s="428"/>
      <c r="AS10" s="428"/>
      <c r="AT10" s="428"/>
      <c r="AU10" s="428"/>
      <c r="AV10" s="428"/>
      <c r="AW10" s="428"/>
      <c r="AX10" s="428"/>
      <c r="AY10" s="428"/>
      <c r="AZ10" s="428"/>
      <c r="BA10" s="428"/>
      <c r="BB10" s="428"/>
      <c r="BC10" s="428"/>
      <c r="BD10" s="428"/>
      <c r="BE10" s="428"/>
    </row>
    <row r="11" spans="1:57" ht="14.25" customHeight="1">
      <c r="A11" s="39"/>
      <c r="B11" s="39"/>
      <c r="C11" s="230"/>
      <c r="D11" s="39"/>
      <c r="E11" s="42"/>
      <c r="F11" s="39"/>
      <c r="G11" s="39"/>
      <c r="H11" s="39"/>
      <c r="I11" s="39"/>
      <c r="J11" s="39"/>
      <c r="K11" s="39"/>
      <c r="L11" s="25" t="s">
        <v>346</v>
      </c>
      <c r="M11" s="17" t="s">
        <v>185</v>
      </c>
      <c r="N11" s="17" t="s">
        <v>447</v>
      </c>
      <c r="O11" s="19"/>
      <c r="P11" s="18" t="s">
        <v>357</v>
      </c>
      <c r="Q11" s="18" t="s">
        <v>296</v>
      </c>
      <c r="R11" s="17" t="s">
        <v>378</v>
      </c>
      <c r="S11" s="17"/>
      <c r="T11" s="19"/>
      <c r="U11" s="425" t="s">
        <v>1044</v>
      </c>
      <c r="W11" s="395"/>
      <c r="X11" s="395"/>
      <c r="Y11" s="95"/>
      <c r="Z11" s="210"/>
      <c r="AA11" s="95"/>
      <c r="AC11" s="95" t="s">
        <v>642</v>
      </c>
      <c r="AD11" s="95"/>
      <c r="AE11" s="95"/>
      <c r="AF11" s="448"/>
      <c r="AG11" s="95"/>
      <c r="AH11" s="448"/>
      <c r="AI11" s="440"/>
      <c r="AJ11" s="39"/>
      <c r="AK11" s="428"/>
      <c r="AL11" s="428"/>
      <c r="AM11" s="428"/>
      <c r="AN11" s="428"/>
      <c r="AO11" s="428"/>
      <c r="AP11" s="428"/>
      <c r="AQ11" s="428"/>
      <c r="AR11" s="428"/>
      <c r="AS11" s="428"/>
      <c r="AT11" s="428"/>
      <c r="AU11" s="428"/>
      <c r="AV11" s="428"/>
      <c r="AW11" s="428"/>
      <c r="AX11" s="428"/>
      <c r="AY11" s="428"/>
      <c r="AZ11" s="428"/>
      <c r="BA11" s="428"/>
      <c r="BB11" s="428"/>
      <c r="BC11" s="428"/>
      <c r="BD11" s="428"/>
      <c r="BE11" s="428"/>
    </row>
    <row r="12" spans="1:57" ht="14.25" customHeight="1">
      <c r="A12" s="40" t="s">
        <v>425</v>
      </c>
      <c r="B12" s="39"/>
      <c r="C12" s="39"/>
      <c r="D12" s="39"/>
      <c r="E12" s="39"/>
      <c r="F12" s="39"/>
      <c r="G12" s="39"/>
      <c r="H12" s="39"/>
      <c r="I12" s="39"/>
      <c r="J12" s="39"/>
      <c r="K12" s="39"/>
      <c r="L12" s="25" t="s">
        <v>185</v>
      </c>
      <c r="M12" s="19"/>
      <c r="N12" s="17" t="s">
        <v>448</v>
      </c>
      <c r="O12" s="19"/>
      <c r="P12" s="18" t="s">
        <v>358</v>
      </c>
      <c r="Q12" s="19"/>
      <c r="R12" s="17" t="s">
        <v>379</v>
      </c>
      <c r="S12" s="17"/>
      <c r="T12" s="425"/>
      <c r="U12" s="425"/>
      <c r="W12" s="169"/>
      <c r="X12" s="95"/>
      <c r="Y12" s="95"/>
      <c r="Z12" s="210"/>
      <c r="AA12" s="95"/>
      <c r="AC12" s="95" t="s">
        <v>643</v>
      </c>
      <c r="AD12" s="95"/>
      <c r="AE12" s="95"/>
      <c r="AF12" s="448"/>
      <c r="AG12" s="95"/>
      <c r="AH12" s="448"/>
      <c r="AI12" s="440"/>
      <c r="AJ12" s="39"/>
      <c r="AK12" s="428"/>
      <c r="AL12" s="428"/>
      <c r="AM12" s="428"/>
      <c r="AN12" s="428"/>
      <c r="AO12" s="428"/>
      <c r="AP12" s="428"/>
      <c r="AQ12" s="428"/>
      <c r="AR12" s="428"/>
      <c r="AS12" s="428"/>
      <c r="AT12" s="428"/>
      <c r="AU12" s="428"/>
      <c r="AV12" s="428"/>
      <c r="AW12" s="428"/>
      <c r="AX12" s="428"/>
      <c r="AY12" s="428"/>
      <c r="AZ12" s="428"/>
      <c r="BA12" s="428"/>
      <c r="BB12" s="428"/>
      <c r="BC12" s="428"/>
      <c r="BD12" s="428"/>
      <c r="BE12" s="428"/>
    </row>
    <row r="13" spans="1:57" ht="14.25" customHeight="1">
      <c r="A13" s="39"/>
      <c r="B13" s="40" t="s">
        <v>467</v>
      </c>
      <c r="C13" s="39"/>
      <c r="D13" s="39"/>
      <c r="E13" s="39"/>
      <c r="F13" s="39"/>
      <c r="G13" s="39"/>
      <c r="H13" s="39"/>
      <c r="I13" s="39"/>
      <c r="J13" s="39"/>
      <c r="K13" s="39"/>
      <c r="L13" s="20"/>
      <c r="M13" s="17"/>
      <c r="N13" s="17" t="s">
        <v>449</v>
      </c>
      <c r="O13" s="17"/>
      <c r="P13" s="18" t="s">
        <v>359</v>
      </c>
      <c r="Q13" s="17"/>
      <c r="R13" s="17" t="s">
        <v>380</v>
      </c>
      <c r="S13" s="17"/>
      <c r="T13" s="425"/>
      <c r="U13" s="19"/>
      <c r="W13" s="169"/>
      <c r="X13" s="95"/>
      <c r="Y13" s="95"/>
      <c r="Z13" s="210"/>
      <c r="AA13" s="95"/>
      <c r="AC13" s="95" t="s">
        <v>644</v>
      </c>
      <c r="AD13" s="95"/>
      <c r="AE13" s="95"/>
      <c r="AF13" s="448"/>
      <c r="AG13" s="95"/>
      <c r="AH13" s="448"/>
      <c r="AI13" s="440"/>
      <c r="AJ13" s="39"/>
      <c r="AK13" s="428"/>
      <c r="AL13" s="428"/>
      <c r="AM13" s="428"/>
      <c r="AN13" s="428"/>
      <c r="AO13" s="428"/>
      <c r="AP13" s="428"/>
      <c r="AQ13" s="428"/>
      <c r="AR13" s="428"/>
      <c r="AS13" s="428"/>
      <c r="AT13" s="428"/>
      <c r="AU13" s="428"/>
      <c r="AV13" s="428"/>
      <c r="AW13" s="428"/>
      <c r="AX13" s="428"/>
      <c r="AY13" s="428"/>
      <c r="AZ13" s="428"/>
      <c r="BA13" s="428"/>
      <c r="BB13" s="428"/>
      <c r="BC13" s="428"/>
      <c r="BD13" s="428"/>
      <c r="BE13" s="428"/>
    </row>
    <row r="14" spans="1:57" ht="14.25" customHeight="1">
      <c r="A14" s="39"/>
      <c r="B14" s="39" t="s">
        <v>626</v>
      </c>
      <c r="C14" s="39"/>
      <c r="D14" s="39"/>
      <c r="E14" s="39"/>
      <c r="F14" s="39"/>
      <c r="G14" s="39"/>
      <c r="H14" s="39"/>
      <c r="I14" s="39"/>
      <c r="J14" s="39"/>
      <c r="K14" s="39"/>
      <c r="L14" s="16"/>
      <c r="M14" s="17"/>
      <c r="N14" s="17" t="s">
        <v>537</v>
      </c>
      <c r="O14" s="17"/>
      <c r="P14" s="18" t="s">
        <v>360</v>
      </c>
      <c r="Q14" s="17"/>
      <c r="R14" s="17" t="s">
        <v>381</v>
      </c>
      <c r="S14" s="17"/>
      <c r="T14" s="425"/>
      <c r="U14" s="425"/>
      <c r="W14" s="169"/>
      <c r="X14" s="95"/>
      <c r="Y14" s="95"/>
      <c r="Z14" s="210"/>
      <c r="AA14" s="95"/>
      <c r="AC14" s="19"/>
      <c r="AD14" s="95"/>
      <c r="AE14" s="95"/>
      <c r="AF14" s="448"/>
      <c r="AG14" s="95"/>
      <c r="AH14" s="448"/>
      <c r="AI14" s="440"/>
      <c r="AJ14" s="39"/>
      <c r="AK14" s="428"/>
      <c r="AL14" s="428"/>
      <c r="AM14" s="428"/>
      <c r="AN14" s="428"/>
      <c r="AO14" s="428"/>
      <c r="AP14" s="428"/>
      <c r="AQ14" s="428"/>
      <c r="AR14" s="428"/>
      <c r="AS14" s="428"/>
      <c r="AT14" s="428"/>
      <c r="AU14" s="428"/>
      <c r="AV14" s="428"/>
      <c r="AW14" s="428"/>
      <c r="AX14" s="428"/>
      <c r="AY14" s="428"/>
      <c r="AZ14" s="428"/>
      <c r="BA14" s="428"/>
      <c r="BB14" s="428"/>
      <c r="BC14" s="428"/>
      <c r="BD14" s="428"/>
      <c r="BE14" s="428"/>
    </row>
    <row r="15" spans="1:57" ht="14.25" customHeight="1">
      <c r="A15" s="39"/>
      <c r="B15" s="40" t="s">
        <v>591</v>
      </c>
      <c r="C15" s="39"/>
      <c r="D15" s="39"/>
      <c r="E15" s="39"/>
      <c r="F15" s="39"/>
      <c r="G15" s="39"/>
      <c r="H15" s="39"/>
      <c r="I15" s="39"/>
      <c r="J15" s="39"/>
      <c r="K15" s="39"/>
      <c r="L15" s="16"/>
      <c r="M15" s="17"/>
      <c r="N15" s="17" t="s">
        <v>1025</v>
      </c>
      <c r="O15" s="17"/>
      <c r="P15" s="18" t="s">
        <v>361</v>
      </c>
      <c r="Q15" s="17"/>
      <c r="R15" s="17" t="s">
        <v>382</v>
      </c>
      <c r="S15" s="17"/>
      <c r="T15" s="425"/>
      <c r="U15" s="425"/>
      <c r="W15" s="169"/>
      <c r="X15" s="95"/>
      <c r="Y15" s="95"/>
      <c r="Z15" s="210"/>
      <c r="AA15" s="95"/>
      <c r="AC15" s="95"/>
      <c r="AD15" s="95"/>
      <c r="AE15" s="95"/>
      <c r="AF15" s="448"/>
      <c r="AG15" s="95"/>
      <c r="AH15" s="448"/>
      <c r="AI15" s="440"/>
      <c r="AJ15" s="39"/>
      <c r="AK15" s="428"/>
      <c r="AL15" s="428"/>
      <c r="AM15" s="428"/>
      <c r="AN15" s="428"/>
      <c r="AO15" s="428"/>
      <c r="AP15" s="428"/>
      <c r="AQ15" s="428"/>
      <c r="AR15" s="428"/>
      <c r="AS15" s="428"/>
      <c r="AT15" s="428"/>
      <c r="AU15" s="428"/>
      <c r="AV15" s="428"/>
      <c r="AW15" s="428"/>
      <c r="AX15" s="428"/>
      <c r="AY15" s="428"/>
      <c r="AZ15" s="428"/>
      <c r="BA15" s="428"/>
      <c r="BB15" s="428"/>
      <c r="BC15" s="428"/>
      <c r="BD15" s="428"/>
      <c r="BE15" s="428"/>
    </row>
    <row r="16" spans="1:57" ht="14.25" customHeight="1">
      <c r="A16" s="39"/>
      <c r="B16" s="39" t="s">
        <v>415</v>
      </c>
      <c r="C16" s="39"/>
      <c r="D16" s="39"/>
      <c r="E16" s="39"/>
      <c r="F16" s="39"/>
      <c r="G16" s="39"/>
      <c r="H16" s="39"/>
      <c r="I16" s="39"/>
      <c r="J16" s="39"/>
      <c r="K16" s="39"/>
      <c r="L16" s="16"/>
      <c r="M16" s="17"/>
      <c r="N16" s="17" t="s">
        <v>186</v>
      </c>
      <c r="O16" s="17"/>
      <c r="P16" s="18" t="s">
        <v>362</v>
      </c>
      <c r="Q16" s="17"/>
      <c r="R16" s="19"/>
      <c r="S16" s="17"/>
      <c r="T16" s="425"/>
      <c r="U16" s="425"/>
      <c r="W16" s="169"/>
      <c r="X16" s="95"/>
      <c r="Y16" s="95"/>
      <c r="Z16" s="210"/>
      <c r="AA16" s="95"/>
      <c r="AC16" s="95"/>
      <c r="AD16" s="95"/>
      <c r="AE16" s="95"/>
      <c r="AF16" s="448"/>
      <c r="AG16" s="95"/>
      <c r="AH16" s="448"/>
      <c r="AI16" s="440"/>
      <c r="AJ16" s="39"/>
      <c r="AK16" s="428"/>
      <c r="AL16" s="428"/>
      <c r="AM16" s="428"/>
      <c r="AN16" s="428"/>
      <c r="AO16" s="428"/>
      <c r="AP16" s="428"/>
      <c r="AQ16" s="428"/>
      <c r="AR16" s="428"/>
      <c r="AS16" s="428"/>
      <c r="AT16" s="428"/>
      <c r="AU16" s="428"/>
      <c r="AV16" s="428"/>
      <c r="AW16" s="428"/>
      <c r="AX16" s="428"/>
      <c r="AY16" s="428"/>
      <c r="AZ16" s="428"/>
      <c r="BA16" s="428"/>
      <c r="BB16" s="428"/>
      <c r="BC16" s="428"/>
      <c r="BD16" s="428"/>
      <c r="BE16" s="428"/>
    </row>
    <row r="17" spans="1:57" ht="14.25" customHeight="1">
      <c r="A17" s="39"/>
      <c r="B17" s="40" t="s">
        <v>592</v>
      </c>
      <c r="C17" s="39"/>
      <c r="D17" s="39"/>
      <c r="E17" s="39"/>
      <c r="F17" s="39"/>
      <c r="G17" s="39"/>
      <c r="H17" s="39"/>
      <c r="I17" s="39"/>
      <c r="J17" s="39"/>
      <c r="K17" s="39"/>
      <c r="L17" s="16"/>
      <c r="M17" s="17"/>
      <c r="N17" s="17" t="s">
        <v>188</v>
      </c>
      <c r="O17" s="17"/>
      <c r="P17" s="18" t="s">
        <v>363</v>
      </c>
      <c r="Q17" s="17"/>
      <c r="R17" s="17"/>
      <c r="S17" s="17"/>
      <c r="T17" s="425"/>
      <c r="U17" s="425"/>
      <c r="W17" s="169"/>
      <c r="X17" s="95"/>
      <c r="Y17" s="95"/>
      <c r="Z17" s="210"/>
      <c r="AA17" s="95"/>
      <c r="AC17" s="95"/>
      <c r="AD17" s="95"/>
      <c r="AE17" s="95"/>
      <c r="AF17" s="448"/>
      <c r="AG17" s="95"/>
      <c r="AH17" s="448"/>
      <c r="AI17" s="440"/>
      <c r="AJ17" s="39"/>
      <c r="AK17" s="428"/>
      <c r="AL17" s="428"/>
      <c r="AM17" s="428"/>
      <c r="AN17" s="428"/>
      <c r="AO17" s="428"/>
      <c r="AP17" s="428"/>
      <c r="AQ17" s="428"/>
      <c r="AR17" s="428"/>
      <c r="AS17" s="428"/>
      <c r="AT17" s="428"/>
      <c r="AU17" s="428"/>
      <c r="AV17" s="428"/>
      <c r="AW17" s="428"/>
      <c r="AX17" s="428"/>
      <c r="AY17" s="428"/>
      <c r="AZ17" s="428"/>
      <c r="BA17" s="428"/>
      <c r="BB17" s="428"/>
      <c r="BC17" s="428"/>
      <c r="BD17" s="428"/>
      <c r="BE17" s="428"/>
    </row>
    <row r="18" spans="1:57" ht="14.25" customHeight="1">
      <c r="A18" s="39"/>
      <c r="B18" s="40" t="s">
        <v>418</v>
      </c>
      <c r="C18" s="39"/>
      <c r="D18" s="39"/>
      <c r="E18" s="39"/>
      <c r="F18" s="39" t="s">
        <v>350</v>
      </c>
      <c r="G18" s="39" t="s">
        <v>395</v>
      </c>
      <c r="H18" s="39"/>
      <c r="I18" s="39"/>
      <c r="J18" s="39"/>
      <c r="K18" s="39"/>
      <c r="L18" s="16"/>
      <c r="M18" s="17"/>
      <c r="N18" s="17" t="s">
        <v>1206</v>
      </c>
      <c r="O18" s="17"/>
      <c r="P18" s="18" t="s">
        <v>364</v>
      </c>
      <c r="Q18" s="17"/>
      <c r="R18" s="17"/>
      <c r="S18" s="17"/>
      <c r="T18" s="425"/>
      <c r="U18" s="425"/>
      <c r="W18" s="169"/>
      <c r="X18" s="95"/>
      <c r="Y18" s="95"/>
      <c r="Z18" s="210"/>
      <c r="AA18" s="95"/>
      <c r="AC18" s="95"/>
      <c r="AD18" s="95"/>
      <c r="AE18" s="95"/>
      <c r="AF18" s="448"/>
      <c r="AG18" s="95"/>
      <c r="AH18" s="448"/>
      <c r="AI18" s="440"/>
      <c r="AJ18" s="39"/>
      <c r="AK18" s="428"/>
      <c r="AL18" s="428"/>
      <c r="AM18" s="428"/>
      <c r="AN18" s="428"/>
      <c r="AO18" s="428"/>
      <c r="AP18" s="428"/>
      <c r="AQ18" s="428"/>
      <c r="AR18" s="428"/>
      <c r="AS18" s="428"/>
      <c r="AT18" s="428"/>
      <c r="AU18" s="428"/>
      <c r="AV18" s="428"/>
      <c r="AW18" s="428"/>
      <c r="AX18" s="428"/>
      <c r="AY18" s="428"/>
      <c r="AZ18" s="428"/>
      <c r="BA18" s="428"/>
      <c r="BB18" s="428"/>
      <c r="BC18" s="428"/>
      <c r="BD18" s="428"/>
      <c r="BE18" s="428"/>
    </row>
    <row r="19" spans="1:57" ht="14.25" customHeight="1" thickBot="1">
      <c r="A19" s="39"/>
      <c r="B19" s="393" t="s">
        <v>192</v>
      </c>
      <c r="C19" s="363" t="s">
        <v>191</v>
      </c>
      <c r="D19" s="364" t="s">
        <v>580</v>
      </c>
      <c r="E19" s="365" t="s">
        <v>349</v>
      </c>
      <c r="F19" s="365" t="s">
        <v>828</v>
      </c>
      <c r="G19" s="366"/>
      <c r="H19" s="39"/>
      <c r="I19" s="39"/>
      <c r="J19" s="39"/>
      <c r="K19" s="39"/>
      <c r="L19" s="16"/>
      <c r="M19" s="17"/>
      <c r="N19" s="17" t="s">
        <v>187</v>
      </c>
      <c r="O19" s="17"/>
      <c r="P19" s="18" t="s">
        <v>365</v>
      </c>
      <c r="Q19" s="17"/>
      <c r="R19" s="17"/>
      <c r="S19" s="17"/>
      <c r="T19" s="425"/>
      <c r="U19" s="425"/>
      <c r="W19" s="169"/>
      <c r="X19" s="95"/>
      <c r="Y19" s="95"/>
      <c r="Z19" s="210"/>
      <c r="AA19" s="95"/>
      <c r="AC19" s="95"/>
      <c r="AD19" s="95"/>
      <c r="AE19" s="95"/>
      <c r="AF19" s="448"/>
      <c r="AG19" s="95"/>
      <c r="AH19" s="448"/>
      <c r="AI19" s="440"/>
      <c r="AJ19" s="39"/>
      <c r="AK19" s="428"/>
      <c r="AL19" s="428"/>
      <c r="AM19" s="428"/>
      <c r="AN19" s="428"/>
      <c r="AO19" s="428"/>
      <c r="AP19" s="428"/>
      <c r="AQ19" s="428"/>
      <c r="AR19" s="428"/>
      <c r="AS19" s="428"/>
      <c r="AT19" s="428"/>
      <c r="AU19" s="428"/>
      <c r="AV19" s="428"/>
      <c r="AW19" s="428"/>
      <c r="AX19" s="428"/>
      <c r="AY19" s="428"/>
      <c r="AZ19" s="428"/>
      <c r="BA19" s="428"/>
      <c r="BB19" s="428"/>
      <c r="BC19" s="428"/>
      <c r="BD19" s="428"/>
      <c r="BE19" s="428"/>
    </row>
    <row r="20" spans="1:57" ht="14.25" customHeight="1" thickTop="1">
      <c r="A20" s="39"/>
      <c r="B20" s="392" t="s">
        <v>205</v>
      </c>
      <c r="C20" s="237"/>
      <c r="D20" s="181"/>
      <c r="E20" s="47"/>
      <c r="F20" s="48"/>
      <c r="G20" s="33"/>
      <c r="H20" s="39" t="s">
        <v>325</v>
      </c>
      <c r="I20" s="39"/>
      <c r="J20" s="39"/>
      <c r="K20" s="39"/>
      <c r="L20" s="16"/>
      <c r="M20" s="17"/>
      <c r="N20" s="17" t="s">
        <v>535</v>
      </c>
      <c r="O20" s="17"/>
      <c r="P20" s="18" t="s">
        <v>366</v>
      </c>
      <c r="Q20" s="17"/>
      <c r="R20" s="17"/>
      <c r="S20" s="17"/>
      <c r="T20" s="425"/>
      <c r="U20" s="425"/>
      <c r="W20" s="169"/>
      <c r="X20" s="95"/>
      <c r="Y20" s="95"/>
      <c r="Z20" s="210"/>
      <c r="AA20" s="95"/>
      <c r="AC20" s="95"/>
      <c r="AD20" s="95"/>
      <c r="AE20" s="95"/>
      <c r="AF20" s="448"/>
      <c r="AG20" s="95"/>
      <c r="AH20" s="448"/>
      <c r="AI20" s="440"/>
      <c r="AJ20" s="39"/>
      <c r="AK20" s="428"/>
      <c r="AL20" s="428"/>
      <c r="AM20" s="428"/>
      <c r="AN20" s="428"/>
      <c r="AO20" s="428"/>
      <c r="AP20" s="428"/>
      <c r="AQ20" s="428"/>
      <c r="AR20" s="428"/>
      <c r="AS20" s="428"/>
      <c r="AT20" s="428"/>
      <c r="AU20" s="428"/>
      <c r="AV20" s="428"/>
      <c r="AW20" s="428"/>
      <c r="AX20" s="428"/>
      <c r="AY20" s="428"/>
      <c r="AZ20" s="428"/>
      <c r="BA20" s="428"/>
      <c r="BB20" s="428"/>
      <c r="BC20" s="428"/>
      <c r="BD20" s="428"/>
      <c r="BE20" s="428"/>
    </row>
    <row r="21" spans="1:57" ht="14.25" customHeight="1">
      <c r="A21" s="39"/>
      <c r="B21" s="63" t="s">
        <v>205</v>
      </c>
      <c r="C21" s="292"/>
      <c r="D21" s="297"/>
      <c r="E21" s="51"/>
      <c r="F21" s="52"/>
      <c r="G21" s="35"/>
      <c r="H21" s="39" t="s">
        <v>401</v>
      </c>
      <c r="I21" s="39"/>
      <c r="J21" s="39"/>
      <c r="K21" s="39"/>
      <c r="L21" s="16"/>
      <c r="M21" s="17"/>
      <c r="N21" s="17" t="s">
        <v>446</v>
      </c>
      <c r="O21" s="17"/>
      <c r="P21" s="18" t="s">
        <v>367</v>
      </c>
      <c r="Q21" s="17"/>
      <c r="R21" s="17"/>
      <c r="S21" s="17"/>
      <c r="T21" s="425"/>
      <c r="U21" s="425"/>
      <c r="W21" s="169"/>
      <c r="X21" s="95"/>
      <c r="Y21" s="95"/>
      <c r="Z21" s="210"/>
      <c r="AA21" s="95"/>
      <c r="AC21" s="95"/>
      <c r="AD21" s="95"/>
      <c r="AE21" s="95"/>
      <c r="AF21" s="448"/>
      <c r="AG21" s="95"/>
      <c r="AH21" s="448"/>
      <c r="AI21" s="440"/>
      <c r="AJ21" s="39"/>
      <c r="AK21" s="428"/>
      <c r="AL21" s="428"/>
      <c r="AM21" s="428"/>
      <c r="AN21" s="428"/>
      <c r="AO21" s="428"/>
      <c r="AP21" s="428"/>
      <c r="AQ21" s="428"/>
      <c r="AR21" s="428"/>
      <c r="AS21" s="428"/>
      <c r="AT21" s="428"/>
      <c r="AU21" s="428"/>
      <c r="AV21" s="428"/>
      <c r="AW21" s="428"/>
      <c r="AX21" s="428"/>
      <c r="AY21" s="428"/>
      <c r="AZ21" s="428"/>
      <c r="BA21" s="428"/>
      <c r="BB21" s="428"/>
      <c r="BC21" s="428"/>
      <c r="BD21" s="428"/>
      <c r="BE21" s="428"/>
    </row>
    <row r="22" spans="1:57" ht="14.25" customHeight="1">
      <c r="A22" s="39"/>
      <c r="B22" s="61" t="s">
        <v>205</v>
      </c>
      <c r="C22" s="236"/>
      <c r="D22" s="180"/>
      <c r="E22" s="47"/>
      <c r="F22" s="48"/>
      <c r="G22" s="33"/>
      <c r="H22" s="39" t="s">
        <v>867</v>
      </c>
      <c r="I22" s="39"/>
      <c r="J22" s="39"/>
      <c r="K22" s="39"/>
      <c r="L22" s="16"/>
      <c r="M22" s="17"/>
      <c r="N22" s="17" t="s">
        <v>791</v>
      </c>
      <c r="O22" s="17"/>
      <c r="P22" s="18" t="s">
        <v>368</v>
      </c>
      <c r="Q22" s="17"/>
      <c r="R22" s="17"/>
      <c r="S22" s="17"/>
      <c r="T22" s="425"/>
      <c r="U22" s="425"/>
      <c r="W22" s="169"/>
      <c r="X22" s="95"/>
      <c r="Y22" s="95"/>
      <c r="Z22" s="210"/>
      <c r="AA22" s="95"/>
      <c r="AC22" s="95"/>
      <c r="AD22" s="95"/>
      <c r="AE22" s="95"/>
      <c r="AF22" s="448"/>
      <c r="AG22" s="95"/>
      <c r="AH22" s="448"/>
      <c r="AI22" s="440"/>
      <c r="AJ22" s="39"/>
      <c r="AK22" s="428"/>
      <c r="AL22" s="428"/>
      <c r="AM22" s="428"/>
      <c r="AN22" s="428"/>
      <c r="AO22" s="428"/>
      <c r="AP22" s="428"/>
      <c r="AQ22" s="428"/>
      <c r="AR22" s="428"/>
      <c r="AS22" s="428"/>
      <c r="AT22" s="428"/>
      <c r="AU22" s="428"/>
      <c r="AV22" s="428"/>
      <c r="AW22" s="428"/>
      <c r="AX22" s="428"/>
      <c r="AY22" s="428"/>
      <c r="AZ22" s="428"/>
      <c r="BA22" s="428"/>
      <c r="BB22" s="428"/>
      <c r="BC22" s="428"/>
      <c r="BD22" s="428"/>
      <c r="BE22" s="428"/>
    </row>
    <row r="23" spans="1:57" ht="14.25" customHeight="1">
      <c r="A23" s="39"/>
      <c r="B23" s="61" t="s">
        <v>205</v>
      </c>
      <c r="C23" s="237"/>
      <c r="D23" s="181"/>
      <c r="E23" s="47"/>
      <c r="F23" s="48"/>
      <c r="G23" s="33"/>
      <c r="H23" s="39" t="s">
        <v>868</v>
      </c>
      <c r="I23" s="39"/>
      <c r="J23" s="39"/>
      <c r="K23" s="39"/>
      <c r="L23" s="16"/>
      <c r="M23" s="17"/>
      <c r="N23" s="17" t="s">
        <v>185</v>
      </c>
      <c r="O23" s="17"/>
      <c r="P23" s="18" t="s">
        <v>369</v>
      </c>
      <c r="Q23" s="17"/>
      <c r="R23" s="17"/>
      <c r="S23" s="17"/>
      <c r="T23" s="425"/>
      <c r="U23" s="425"/>
      <c r="W23" s="169"/>
      <c r="X23" s="95"/>
      <c r="Y23" s="95"/>
      <c r="Z23" s="210"/>
      <c r="AA23" s="95"/>
      <c r="AC23" s="95"/>
      <c r="AD23" s="95"/>
      <c r="AE23" s="95"/>
      <c r="AF23" s="448"/>
      <c r="AG23" s="95"/>
      <c r="AH23" s="448"/>
      <c r="AI23" s="440"/>
      <c r="AJ23" s="39"/>
      <c r="AK23" s="428"/>
      <c r="AL23" s="428"/>
      <c r="AM23" s="428"/>
      <c r="AN23" s="428"/>
      <c r="AO23" s="428"/>
      <c r="AP23" s="428"/>
      <c r="AQ23" s="428"/>
      <c r="AR23" s="428"/>
      <c r="AS23" s="428"/>
      <c r="AT23" s="428"/>
      <c r="AU23" s="428"/>
      <c r="AV23" s="428"/>
      <c r="AW23" s="428"/>
      <c r="AX23" s="428"/>
      <c r="AY23" s="428"/>
      <c r="AZ23" s="428"/>
      <c r="BA23" s="428"/>
      <c r="BB23" s="428"/>
      <c r="BC23" s="428"/>
      <c r="BD23" s="428"/>
      <c r="BE23" s="428"/>
    </row>
    <row r="24" spans="1:57" ht="14.25" customHeight="1">
      <c r="A24" s="39"/>
      <c r="B24" s="394" t="s">
        <v>205</v>
      </c>
      <c r="C24" s="236" t="s">
        <v>1370</v>
      </c>
      <c r="D24" s="180"/>
      <c r="E24" s="47" t="s">
        <v>1373</v>
      </c>
      <c r="F24" s="48" t="s">
        <v>298</v>
      </c>
      <c r="G24" s="33" t="s">
        <v>8</v>
      </c>
      <c r="H24" s="39" t="s">
        <v>206</v>
      </c>
      <c r="I24" s="39"/>
      <c r="J24" s="39"/>
      <c r="K24" s="39"/>
      <c r="L24" s="16"/>
      <c r="M24" s="17"/>
      <c r="N24" s="17" t="s">
        <v>185</v>
      </c>
      <c r="O24" s="17"/>
      <c r="P24" s="18" t="s">
        <v>370</v>
      </c>
      <c r="Q24" s="17"/>
      <c r="R24" s="17"/>
      <c r="S24" s="17"/>
      <c r="T24" s="425"/>
      <c r="U24" s="425"/>
      <c r="W24" s="169"/>
      <c r="X24" s="95"/>
      <c r="Y24" s="95"/>
      <c r="Z24" s="210"/>
      <c r="AA24" s="95"/>
      <c r="AC24" s="95"/>
      <c r="AD24" s="95"/>
      <c r="AE24" s="95"/>
      <c r="AF24" s="448"/>
      <c r="AG24" s="95"/>
      <c r="AH24" s="448"/>
      <c r="AI24" s="440"/>
      <c r="AJ24" s="39"/>
      <c r="AK24" s="428"/>
      <c r="AL24" s="428"/>
      <c r="AM24" s="428"/>
      <c r="AN24" s="428"/>
      <c r="AO24" s="428"/>
      <c r="AP24" s="428"/>
      <c r="AQ24" s="428"/>
      <c r="AR24" s="428"/>
      <c r="AS24" s="428"/>
      <c r="AT24" s="428"/>
      <c r="AU24" s="428"/>
      <c r="AV24" s="428"/>
      <c r="AW24" s="428"/>
      <c r="AX24" s="428"/>
      <c r="AY24" s="428"/>
      <c r="AZ24" s="428"/>
      <c r="BA24" s="428"/>
      <c r="BB24" s="428"/>
      <c r="BC24" s="428"/>
      <c r="BD24" s="428"/>
      <c r="BE24" s="428"/>
    </row>
    <row r="25" spans="1:57" ht="14.25" customHeight="1">
      <c r="A25" s="39"/>
      <c r="B25" s="61" t="s">
        <v>205</v>
      </c>
      <c r="C25" s="236" t="s">
        <v>1371</v>
      </c>
      <c r="D25" s="180"/>
      <c r="E25" s="47" t="s">
        <v>1374</v>
      </c>
      <c r="F25" s="48" t="s">
        <v>298</v>
      </c>
      <c r="G25" s="33" t="s">
        <v>9</v>
      </c>
      <c r="H25" s="39" t="s">
        <v>207</v>
      </c>
      <c r="I25" s="39"/>
      <c r="J25" s="39"/>
      <c r="K25" s="39"/>
      <c r="L25" s="16"/>
      <c r="M25" s="17"/>
      <c r="N25" s="19" t="s">
        <v>1384</v>
      </c>
      <c r="O25" s="17"/>
      <c r="P25" s="18" t="s">
        <v>553</v>
      </c>
      <c r="Q25" s="17"/>
      <c r="R25" s="17"/>
      <c r="S25" s="17"/>
      <c r="T25" s="425"/>
      <c r="U25" s="425"/>
      <c r="W25" s="169"/>
      <c r="X25" s="95"/>
      <c r="Y25" s="95"/>
      <c r="Z25" s="210"/>
      <c r="AA25" s="95"/>
      <c r="AC25" s="95"/>
      <c r="AD25" s="95"/>
      <c r="AE25" s="95"/>
      <c r="AF25" s="448"/>
      <c r="AG25" s="95"/>
      <c r="AH25" s="448"/>
      <c r="AI25" s="440"/>
      <c r="AJ25" s="39"/>
      <c r="AK25" s="428"/>
      <c r="AL25" s="428"/>
      <c r="AM25" s="428"/>
      <c r="AN25" s="428"/>
      <c r="AO25" s="428"/>
      <c r="AP25" s="428"/>
      <c r="AQ25" s="428"/>
      <c r="AR25" s="428"/>
      <c r="AS25" s="428"/>
      <c r="AT25" s="428"/>
      <c r="AU25" s="428"/>
      <c r="AV25" s="428"/>
      <c r="AW25" s="428"/>
      <c r="AX25" s="428"/>
      <c r="AY25" s="428"/>
      <c r="AZ25" s="428"/>
      <c r="BA25" s="428"/>
      <c r="BB25" s="428"/>
      <c r="BC25" s="428"/>
      <c r="BD25" s="428"/>
      <c r="BE25" s="428"/>
    </row>
    <row r="26" spans="1:57" ht="14.25" customHeight="1">
      <c r="A26" s="39"/>
      <c r="B26" s="61" t="s">
        <v>205</v>
      </c>
      <c r="C26" s="236" t="s">
        <v>1372</v>
      </c>
      <c r="D26" s="180"/>
      <c r="E26" s="47" t="s">
        <v>1375</v>
      </c>
      <c r="F26" s="48" t="s">
        <v>298</v>
      </c>
      <c r="G26" s="33" t="s">
        <v>10</v>
      </c>
      <c r="H26" s="39" t="s">
        <v>208</v>
      </c>
      <c r="I26" s="39"/>
      <c r="J26" s="39"/>
      <c r="K26" s="39"/>
      <c r="L26" s="16"/>
      <c r="M26" s="17"/>
      <c r="N26" s="17"/>
      <c r="O26" s="17"/>
      <c r="P26" s="18" t="s">
        <v>554</v>
      </c>
      <c r="Q26" s="17"/>
      <c r="R26" s="17"/>
      <c r="S26" s="17"/>
      <c r="T26" s="425"/>
      <c r="U26" s="425"/>
      <c r="W26" s="169"/>
      <c r="X26" s="95"/>
      <c r="Y26" s="95"/>
      <c r="Z26" s="210"/>
      <c r="AA26" s="95"/>
      <c r="AC26" s="95"/>
      <c r="AD26" s="95"/>
      <c r="AE26" s="95"/>
      <c r="AF26" s="448"/>
      <c r="AG26" s="95"/>
      <c r="AH26" s="448"/>
      <c r="AI26" s="440"/>
      <c r="AJ26" s="39"/>
      <c r="AK26" s="428"/>
      <c r="AL26" s="428"/>
      <c r="AM26" s="428"/>
      <c r="AN26" s="428"/>
      <c r="AO26" s="428"/>
      <c r="AP26" s="428"/>
      <c r="AQ26" s="428"/>
      <c r="AR26" s="428"/>
      <c r="AS26" s="428"/>
      <c r="AT26" s="428"/>
      <c r="AU26" s="428"/>
      <c r="AV26" s="428"/>
      <c r="AW26" s="428"/>
      <c r="AX26" s="428"/>
      <c r="AY26" s="428"/>
      <c r="AZ26" s="428"/>
      <c r="BA26" s="428"/>
      <c r="BB26" s="428"/>
      <c r="BC26" s="428"/>
      <c r="BD26" s="428"/>
      <c r="BE26" s="428"/>
    </row>
    <row r="27" spans="1:57" ht="14.25" customHeight="1">
      <c r="A27" s="39"/>
      <c r="B27" s="298" t="s">
        <v>205</v>
      </c>
      <c r="C27" s="299"/>
      <c r="D27" s="300"/>
      <c r="E27" s="301"/>
      <c r="F27" s="302"/>
      <c r="G27" s="303"/>
      <c r="H27" s="39" t="s">
        <v>813</v>
      </c>
      <c r="I27" s="39"/>
      <c r="J27" s="39"/>
      <c r="K27" s="39"/>
      <c r="L27" s="16"/>
      <c r="M27" s="17"/>
      <c r="N27" s="17"/>
      <c r="O27" s="17"/>
      <c r="P27" s="18" t="s">
        <v>555</v>
      </c>
      <c r="Q27" s="17"/>
      <c r="R27" s="17"/>
      <c r="S27" s="17"/>
      <c r="T27" s="425"/>
      <c r="U27" s="425"/>
      <c r="W27" s="169"/>
      <c r="X27" s="95"/>
      <c r="Y27" s="95"/>
      <c r="Z27" s="210"/>
      <c r="AA27" s="95"/>
      <c r="AC27" s="95"/>
      <c r="AD27" s="95"/>
      <c r="AE27" s="95"/>
      <c r="AF27" s="448"/>
      <c r="AG27" s="95"/>
      <c r="AH27" s="448"/>
      <c r="AI27" s="440"/>
      <c r="AJ27" s="39"/>
      <c r="AK27" s="428"/>
      <c r="AL27" s="428"/>
      <c r="AM27" s="428"/>
      <c r="AN27" s="428"/>
      <c r="AO27" s="428"/>
      <c r="AP27" s="428"/>
      <c r="AQ27" s="428"/>
      <c r="AR27" s="428"/>
      <c r="AS27" s="428"/>
      <c r="AT27" s="428"/>
      <c r="AU27" s="428"/>
      <c r="AV27" s="428"/>
      <c r="AW27" s="428"/>
      <c r="AX27" s="428"/>
      <c r="AY27" s="428"/>
      <c r="AZ27" s="428"/>
      <c r="BA27" s="428"/>
      <c r="BB27" s="428"/>
      <c r="BC27" s="428"/>
      <c r="BD27" s="428"/>
      <c r="BE27" s="428"/>
    </row>
    <row r="28" spans="1:57" ht="14.25" customHeight="1">
      <c r="A28" s="39"/>
      <c r="B28" s="293" t="s">
        <v>168</v>
      </c>
      <c r="C28" s="294" t="s">
        <v>172</v>
      </c>
      <c r="D28" s="396"/>
      <c r="E28" s="56" t="s">
        <v>1376</v>
      </c>
      <c r="F28" s="295" t="s">
        <v>275</v>
      </c>
      <c r="G28" s="296" t="s">
        <v>8</v>
      </c>
      <c r="H28" s="39"/>
      <c r="I28" s="39"/>
      <c r="J28" s="39"/>
      <c r="K28" s="39"/>
      <c r="L28" s="16"/>
      <c r="M28" s="17"/>
      <c r="N28" s="17"/>
      <c r="O28" s="17"/>
      <c r="P28" s="18" t="s">
        <v>556</v>
      </c>
      <c r="Q28" s="17"/>
      <c r="R28" s="17"/>
      <c r="S28" s="17"/>
      <c r="T28" s="425"/>
      <c r="U28" s="425"/>
      <c r="W28" s="169"/>
      <c r="X28" s="95"/>
      <c r="Y28" s="95"/>
      <c r="Z28" s="210"/>
      <c r="AA28" s="95"/>
      <c r="AC28" s="95"/>
      <c r="AD28" s="95"/>
      <c r="AE28" s="95"/>
      <c r="AF28" s="448"/>
      <c r="AG28" s="95"/>
      <c r="AH28" s="448"/>
      <c r="AI28" s="440"/>
      <c r="AJ28" s="39"/>
      <c r="AK28" s="428"/>
      <c r="AL28" s="428"/>
      <c r="AM28" s="428"/>
      <c r="AN28" s="428"/>
      <c r="AO28" s="428"/>
      <c r="AP28" s="428"/>
      <c r="AQ28" s="428"/>
      <c r="AR28" s="428"/>
      <c r="AS28" s="428"/>
      <c r="AT28" s="428"/>
      <c r="AU28" s="428"/>
      <c r="AV28" s="428"/>
      <c r="AW28" s="428"/>
      <c r="AX28" s="428"/>
      <c r="AY28" s="428"/>
      <c r="AZ28" s="428"/>
      <c r="BA28" s="428"/>
      <c r="BB28" s="428"/>
      <c r="BC28" s="428"/>
      <c r="BD28" s="428"/>
      <c r="BE28" s="428"/>
    </row>
    <row r="29" spans="1:57" ht="14.25" customHeight="1">
      <c r="A29" s="39"/>
      <c r="B29" s="61" t="s">
        <v>168</v>
      </c>
      <c r="C29" s="174" t="s">
        <v>174</v>
      </c>
      <c r="D29" s="180"/>
      <c r="E29" s="47" t="s">
        <v>1377</v>
      </c>
      <c r="F29" s="48" t="s">
        <v>275</v>
      </c>
      <c r="G29" s="33" t="s">
        <v>9</v>
      </c>
      <c r="H29" s="39"/>
      <c r="I29" s="39"/>
      <c r="J29" s="39"/>
      <c r="K29" s="39"/>
      <c r="L29" s="16"/>
      <c r="M29" s="17"/>
      <c r="N29" s="17"/>
      <c r="O29" s="17"/>
      <c r="P29" s="18" t="s">
        <v>557</v>
      </c>
      <c r="Q29" s="17"/>
      <c r="R29" s="17"/>
      <c r="S29" s="17"/>
      <c r="T29" s="425"/>
      <c r="U29" s="425"/>
      <c r="W29" s="169"/>
      <c r="X29" s="95"/>
      <c r="Y29" s="95"/>
      <c r="Z29" s="210"/>
      <c r="AA29" s="95"/>
      <c r="AC29" s="95"/>
      <c r="AD29" s="95"/>
      <c r="AE29" s="95"/>
      <c r="AF29" s="448"/>
      <c r="AG29" s="95"/>
      <c r="AH29" s="448"/>
      <c r="AI29" s="440"/>
      <c r="AJ29" s="39"/>
      <c r="AK29" s="428"/>
      <c r="AL29" s="428"/>
      <c r="AM29" s="428"/>
      <c r="AN29" s="428"/>
      <c r="AO29" s="428"/>
      <c r="AP29" s="428"/>
      <c r="AQ29" s="428"/>
      <c r="AR29" s="428"/>
      <c r="AS29" s="428"/>
      <c r="AT29" s="428"/>
      <c r="AU29" s="428"/>
      <c r="AV29" s="428"/>
      <c r="AW29" s="428"/>
      <c r="AX29" s="428"/>
      <c r="AY29" s="428"/>
      <c r="AZ29" s="428"/>
      <c r="BA29" s="428"/>
      <c r="BB29" s="428"/>
      <c r="BC29" s="428"/>
      <c r="BD29" s="428"/>
      <c r="BE29" s="428"/>
    </row>
    <row r="30" spans="1:57" ht="14.25" customHeight="1">
      <c r="A30" s="39"/>
      <c r="B30" s="61" t="s">
        <v>168</v>
      </c>
      <c r="C30" s="174" t="s">
        <v>177</v>
      </c>
      <c r="D30" s="180"/>
      <c r="E30" s="47" t="s">
        <v>1378</v>
      </c>
      <c r="F30" s="48" t="s">
        <v>275</v>
      </c>
      <c r="G30" s="33" t="s">
        <v>10</v>
      </c>
      <c r="H30" s="39"/>
      <c r="I30" s="39"/>
      <c r="J30" s="39"/>
      <c r="K30" s="39"/>
      <c r="L30" s="16"/>
      <c r="M30" s="17"/>
      <c r="N30" s="17"/>
      <c r="O30" s="17"/>
      <c r="P30" s="18" t="s">
        <v>558</v>
      </c>
      <c r="Q30" s="17"/>
      <c r="R30" s="17"/>
      <c r="S30" s="17"/>
      <c r="T30" s="425"/>
      <c r="U30" s="425"/>
      <c r="W30" s="169"/>
      <c r="X30" s="95"/>
      <c r="Y30" s="95"/>
      <c r="Z30" s="210"/>
      <c r="AA30" s="95"/>
      <c r="AC30" s="95"/>
      <c r="AD30" s="95"/>
      <c r="AE30" s="95"/>
      <c r="AF30" s="448"/>
      <c r="AG30" s="95"/>
      <c r="AH30" s="448"/>
      <c r="AI30" s="440"/>
      <c r="AJ30" s="39"/>
      <c r="AK30" s="428"/>
      <c r="AL30" s="428"/>
      <c r="AM30" s="428"/>
      <c r="AN30" s="428"/>
      <c r="AO30" s="428"/>
      <c r="AP30" s="428"/>
      <c r="AQ30" s="428"/>
      <c r="AR30" s="428"/>
      <c r="AS30" s="428"/>
      <c r="AT30" s="428"/>
      <c r="AU30" s="428"/>
      <c r="AV30" s="428"/>
      <c r="AW30" s="428"/>
      <c r="AX30" s="428"/>
      <c r="AY30" s="428"/>
      <c r="AZ30" s="428"/>
      <c r="BA30" s="428"/>
      <c r="BB30" s="428"/>
      <c r="BC30" s="428"/>
      <c r="BD30" s="428"/>
      <c r="BE30" s="428"/>
    </row>
    <row r="31" spans="1:57" ht="14.25" customHeight="1">
      <c r="A31" s="39"/>
      <c r="B31" s="61" t="s">
        <v>168</v>
      </c>
      <c r="C31" s="174" t="s">
        <v>346</v>
      </c>
      <c r="D31" s="180"/>
      <c r="E31" s="47" t="s">
        <v>1379</v>
      </c>
      <c r="F31" s="48" t="s">
        <v>275</v>
      </c>
      <c r="G31" s="33" t="s">
        <v>11</v>
      </c>
      <c r="H31" s="39"/>
      <c r="I31" s="39"/>
      <c r="J31" s="39"/>
      <c r="K31" s="39"/>
      <c r="L31" s="16"/>
      <c r="M31" s="17"/>
      <c r="N31" s="17"/>
      <c r="O31" s="17"/>
      <c r="P31" s="18" t="s">
        <v>559</v>
      </c>
      <c r="Q31" s="17"/>
      <c r="R31" s="17"/>
      <c r="S31" s="17"/>
      <c r="T31" s="425"/>
      <c r="U31" s="425"/>
      <c r="W31" s="169"/>
      <c r="X31" s="95"/>
      <c r="Y31" s="95"/>
      <c r="Z31" s="210"/>
      <c r="AA31" s="95"/>
      <c r="AC31" s="95"/>
      <c r="AD31" s="95"/>
      <c r="AE31" s="95"/>
      <c r="AF31" s="448"/>
      <c r="AG31" s="95"/>
      <c r="AH31" s="448"/>
      <c r="AI31" s="440"/>
      <c r="AJ31" s="39"/>
      <c r="AK31" s="428"/>
      <c r="AL31" s="428"/>
      <c r="AM31" s="428"/>
      <c r="AN31" s="428"/>
      <c r="AO31" s="428"/>
      <c r="AP31" s="428"/>
      <c r="AQ31" s="428"/>
      <c r="AR31" s="428"/>
      <c r="AS31" s="428"/>
      <c r="AT31" s="428"/>
      <c r="AU31" s="428"/>
      <c r="AV31" s="428"/>
      <c r="AW31" s="428"/>
      <c r="AX31" s="428"/>
      <c r="AY31" s="428"/>
      <c r="AZ31" s="428"/>
      <c r="BA31" s="428"/>
      <c r="BB31" s="428"/>
      <c r="BC31" s="428"/>
      <c r="BD31" s="428"/>
      <c r="BE31" s="428"/>
    </row>
    <row r="32" spans="1:57" ht="14.25" customHeight="1" thickBot="1">
      <c r="A32" s="39"/>
      <c r="B32" s="62" t="s">
        <v>168</v>
      </c>
      <c r="C32" s="176"/>
      <c r="D32" s="397"/>
      <c r="E32" s="49"/>
      <c r="F32" s="50"/>
      <c r="G32" s="34"/>
      <c r="H32" s="39"/>
      <c r="I32" s="39"/>
      <c r="J32" s="39"/>
      <c r="K32" s="39"/>
      <c r="L32" s="21"/>
      <c r="M32" s="22"/>
      <c r="N32" s="22"/>
      <c r="O32" s="22"/>
      <c r="P32" s="91"/>
      <c r="Q32" s="22"/>
      <c r="R32" s="22"/>
      <c r="S32" s="22"/>
      <c r="T32" s="426"/>
      <c r="U32" s="426"/>
      <c r="V32" s="93"/>
      <c r="W32" s="325"/>
      <c r="X32" s="97"/>
      <c r="Y32" s="97"/>
      <c r="Z32" s="211"/>
      <c r="AA32" s="97"/>
      <c r="AB32" s="93"/>
      <c r="AC32" s="93"/>
      <c r="AD32" s="97"/>
      <c r="AE32" s="97"/>
      <c r="AF32" s="450"/>
      <c r="AG32" s="97"/>
      <c r="AH32" s="450"/>
      <c r="AI32" s="445"/>
      <c r="AJ32" s="39"/>
      <c r="AK32" s="428"/>
      <c r="AL32" s="428"/>
      <c r="AM32" s="428"/>
      <c r="AN32" s="428"/>
      <c r="AO32" s="428"/>
      <c r="AP32" s="428"/>
      <c r="AQ32" s="428"/>
      <c r="AR32" s="428"/>
      <c r="AS32" s="428"/>
      <c r="AT32" s="428"/>
      <c r="AU32" s="428"/>
      <c r="AV32" s="428"/>
      <c r="AW32" s="428"/>
      <c r="AX32" s="428"/>
      <c r="AY32" s="428"/>
      <c r="AZ32" s="428"/>
      <c r="BA32" s="428"/>
      <c r="BB32" s="428"/>
      <c r="BC32" s="428"/>
      <c r="BD32" s="428"/>
      <c r="BE32" s="428"/>
    </row>
    <row r="33" spans="1:54" ht="14.25" customHeight="1">
      <c r="A33" s="39"/>
      <c r="B33" s="60" t="s">
        <v>189</v>
      </c>
      <c r="C33" s="173" t="s">
        <v>183</v>
      </c>
      <c r="D33" s="398"/>
      <c r="E33" s="45" t="s">
        <v>1380</v>
      </c>
      <c r="F33" s="46" t="s">
        <v>276</v>
      </c>
      <c r="G33" s="32" t="s">
        <v>8</v>
      </c>
      <c r="H33" s="39"/>
      <c r="I33" s="39"/>
      <c r="J33" s="39"/>
      <c r="K33" s="39"/>
      <c r="L33" s="39"/>
      <c r="M33" s="39"/>
      <c r="N33" s="39"/>
      <c r="O33" s="39"/>
      <c r="P33" s="39"/>
      <c r="Q33" s="39"/>
      <c r="R33" s="39"/>
      <c r="S33" s="39"/>
      <c r="T33" s="39"/>
      <c r="U33" s="39"/>
      <c r="V33" s="39"/>
      <c r="W33" s="200"/>
      <c r="X33" s="39"/>
      <c r="Y33" s="39"/>
      <c r="Z33" s="39"/>
      <c r="AA33" s="39"/>
      <c r="AB33" s="39"/>
      <c r="AC33" s="39"/>
      <c r="AD33" s="39"/>
      <c r="AE33" s="39"/>
      <c r="AF33" s="39"/>
      <c r="AG33" s="39"/>
      <c r="AH33" s="39"/>
      <c r="AI33" s="428"/>
      <c r="AJ33" s="428"/>
      <c r="AK33" s="428"/>
      <c r="AL33" s="428"/>
      <c r="AM33" s="428"/>
      <c r="AN33" s="428"/>
      <c r="AO33" s="428"/>
      <c r="AP33" s="428"/>
      <c r="AQ33" s="428"/>
      <c r="AR33" s="428"/>
      <c r="AS33" s="428"/>
      <c r="AT33" s="428"/>
      <c r="AU33" s="428"/>
      <c r="AV33" s="428"/>
      <c r="AW33" s="428"/>
      <c r="AX33" s="428"/>
      <c r="AY33" s="428"/>
      <c r="AZ33" s="428"/>
      <c r="BA33" s="428"/>
      <c r="BB33" s="428"/>
    </row>
    <row r="34" spans="1:54" ht="14.25" customHeight="1">
      <c r="A34" s="39"/>
      <c r="B34" s="61" t="s">
        <v>189</v>
      </c>
      <c r="C34" s="174" t="s">
        <v>175</v>
      </c>
      <c r="D34" s="180"/>
      <c r="E34" s="47" t="s">
        <v>1381</v>
      </c>
      <c r="F34" s="48" t="s">
        <v>276</v>
      </c>
      <c r="G34" s="33" t="s">
        <v>9</v>
      </c>
      <c r="H34" s="39"/>
      <c r="I34" s="39"/>
      <c r="J34" s="39"/>
      <c r="K34" s="39"/>
      <c r="L34" s="39"/>
      <c r="M34" s="39"/>
      <c r="N34" s="39"/>
      <c r="O34" s="39"/>
      <c r="P34" s="39"/>
      <c r="Q34" s="39"/>
      <c r="R34" s="39"/>
      <c r="S34" s="39"/>
      <c r="T34" s="39"/>
      <c r="U34" s="39"/>
      <c r="V34" s="39"/>
      <c r="W34" s="200"/>
      <c r="X34" s="39"/>
      <c r="Y34" s="39"/>
      <c r="Z34" s="39"/>
      <c r="AA34" s="39"/>
      <c r="AB34" s="39"/>
      <c r="AC34" s="39"/>
      <c r="AD34" s="39"/>
      <c r="AE34" s="39"/>
      <c r="AF34" s="39"/>
      <c r="AG34" s="39"/>
      <c r="AH34" s="39"/>
      <c r="AI34" s="428"/>
      <c r="AJ34" s="428"/>
      <c r="AK34" s="428"/>
      <c r="AL34" s="428"/>
      <c r="AM34" s="428"/>
      <c r="AN34" s="428"/>
      <c r="AO34" s="428"/>
      <c r="AP34" s="428"/>
      <c r="AQ34" s="428"/>
      <c r="AR34" s="428"/>
      <c r="AS34" s="428"/>
      <c r="AT34" s="428"/>
      <c r="AU34" s="428"/>
      <c r="AV34" s="428"/>
      <c r="AW34" s="428"/>
      <c r="AX34" s="428"/>
      <c r="AY34" s="428"/>
      <c r="AZ34" s="428"/>
      <c r="BA34" s="428"/>
      <c r="BB34" s="428"/>
    </row>
    <row r="35" spans="1:54" ht="14.25" customHeight="1">
      <c r="A35" s="39"/>
      <c r="B35" s="61" t="s">
        <v>189</v>
      </c>
      <c r="C35" s="174" t="s">
        <v>181</v>
      </c>
      <c r="D35" s="180"/>
      <c r="E35" s="47" t="s">
        <v>1382</v>
      </c>
      <c r="F35" s="48" t="s">
        <v>276</v>
      </c>
      <c r="G35" s="33" t="s">
        <v>10</v>
      </c>
      <c r="H35" s="39"/>
      <c r="I35" s="39"/>
      <c r="J35" s="39"/>
      <c r="K35" s="39"/>
      <c r="L35" s="38" t="s">
        <v>444</v>
      </c>
      <c r="M35" s="39"/>
      <c r="N35" s="39"/>
      <c r="O35" s="39"/>
      <c r="P35" s="39"/>
      <c r="Q35" s="39"/>
      <c r="R35" s="39"/>
      <c r="S35" s="39"/>
      <c r="T35" s="39"/>
      <c r="U35" s="200"/>
      <c r="V35" s="39"/>
      <c r="W35" s="39"/>
      <c r="X35" s="39"/>
      <c r="Y35" s="39"/>
      <c r="Z35" s="39"/>
      <c r="AA35" s="39"/>
      <c r="AB35" s="39"/>
      <c r="AC35" s="39"/>
      <c r="AD35" s="39"/>
      <c r="AE35" s="39"/>
      <c r="AF35" s="39"/>
      <c r="AG35" s="39"/>
      <c r="AH35" s="39"/>
      <c r="AI35" s="428"/>
      <c r="AJ35" s="428"/>
      <c r="AK35" s="428"/>
      <c r="AL35" s="428"/>
      <c r="AM35" s="428"/>
      <c r="AN35" s="428"/>
      <c r="AO35" s="428"/>
      <c r="AP35" s="428"/>
      <c r="AQ35" s="428"/>
      <c r="AR35" s="428"/>
      <c r="AS35" s="428"/>
      <c r="AT35" s="428"/>
      <c r="AU35" s="428"/>
      <c r="AV35" s="428"/>
      <c r="AW35" s="428"/>
      <c r="AX35" s="428"/>
      <c r="AY35" s="428"/>
      <c r="AZ35" s="428"/>
      <c r="BA35" s="428"/>
      <c r="BB35" s="428"/>
    </row>
    <row r="36" spans="1:54" ht="14.25" customHeight="1">
      <c r="A36" s="39"/>
      <c r="B36" s="62" t="s">
        <v>189</v>
      </c>
      <c r="C36" s="176"/>
      <c r="D36" s="399"/>
      <c r="E36" s="49"/>
      <c r="F36" s="50"/>
      <c r="G36" s="34"/>
      <c r="H36" s="39"/>
      <c r="I36" s="39"/>
      <c r="J36" s="39"/>
      <c r="K36" s="39"/>
      <c r="L36" s="39" t="s">
        <v>452</v>
      </c>
      <c r="M36" s="39"/>
      <c r="N36" s="39"/>
      <c r="O36" s="39"/>
      <c r="P36" s="39"/>
      <c r="Q36" s="39"/>
      <c r="R36" s="39"/>
      <c r="S36" s="39"/>
      <c r="T36" s="39"/>
      <c r="U36" s="200"/>
      <c r="V36" s="39"/>
      <c r="W36" s="39"/>
      <c r="X36" s="39"/>
      <c r="Y36" s="39"/>
      <c r="Z36" s="39"/>
      <c r="AA36" s="39"/>
      <c r="AB36" s="39"/>
      <c r="AC36" s="39"/>
      <c r="AD36" s="39"/>
      <c r="AE36" s="39"/>
      <c r="AF36" s="39"/>
      <c r="AG36" s="39"/>
      <c r="AH36" s="39"/>
      <c r="AI36" s="428"/>
      <c r="AJ36" s="428"/>
      <c r="AK36" s="428"/>
      <c r="AL36" s="428"/>
      <c r="AM36" s="428"/>
      <c r="AN36" s="428"/>
      <c r="AO36" s="428"/>
      <c r="AP36" s="428"/>
      <c r="AQ36" s="428"/>
      <c r="AR36" s="428"/>
      <c r="AS36" s="428"/>
      <c r="AT36" s="428"/>
      <c r="AU36" s="428"/>
      <c r="AV36" s="428"/>
      <c r="AW36" s="428"/>
      <c r="AX36" s="428"/>
      <c r="AY36" s="428"/>
      <c r="AZ36" s="428"/>
      <c r="BA36" s="428"/>
      <c r="BB36" s="428"/>
    </row>
    <row r="37" spans="1:54" ht="14.25" customHeight="1">
      <c r="A37" s="39"/>
      <c r="B37" s="63" t="s">
        <v>1235</v>
      </c>
      <c r="C37" s="175" t="s">
        <v>1364</v>
      </c>
      <c r="D37" s="398"/>
      <c r="E37" s="51" t="s">
        <v>1385</v>
      </c>
      <c r="F37" s="52" t="s">
        <v>277</v>
      </c>
      <c r="G37" s="35" t="s">
        <v>8</v>
      </c>
      <c r="H37" s="39"/>
      <c r="I37" s="39"/>
      <c r="J37" s="39"/>
      <c r="K37" s="39"/>
      <c r="L37" s="39" t="s">
        <v>450</v>
      </c>
      <c r="M37" s="39"/>
      <c r="N37" s="39"/>
      <c r="O37" s="39"/>
      <c r="P37" s="39"/>
      <c r="Q37" s="39"/>
      <c r="R37" s="39"/>
      <c r="S37" s="39"/>
      <c r="T37" s="39"/>
      <c r="U37" s="200"/>
      <c r="V37" s="39"/>
      <c r="W37" s="39"/>
      <c r="X37" s="39"/>
      <c r="Y37" s="39"/>
      <c r="Z37" s="39"/>
      <c r="AA37" s="39"/>
      <c r="AB37" s="39"/>
      <c r="AC37" s="39"/>
      <c r="AD37" s="39"/>
      <c r="AE37" s="39"/>
      <c r="AF37" s="39"/>
      <c r="AG37" s="39"/>
      <c r="AH37" s="39"/>
      <c r="AI37" s="428"/>
      <c r="AJ37" s="428"/>
      <c r="AK37" s="428"/>
      <c r="AL37" s="428"/>
      <c r="AM37" s="428"/>
      <c r="AN37" s="428"/>
      <c r="AO37" s="428"/>
      <c r="AP37" s="428"/>
      <c r="AQ37" s="428"/>
      <c r="AR37" s="428"/>
      <c r="AS37" s="428"/>
      <c r="AT37" s="428"/>
      <c r="AU37" s="428"/>
      <c r="AV37" s="428"/>
      <c r="AW37" s="428"/>
      <c r="AX37" s="428"/>
      <c r="AY37" s="428"/>
      <c r="AZ37" s="428"/>
      <c r="BA37" s="428"/>
      <c r="BB37" s="428"/>
    </row>
    <row r="38" spans="1:54" ht="14.25" customHeight="1">
      <c r="A38" s="39"/>
      <c r="B38" s="61" t="s">
        <v>1235</v>
      </c>
      <c r="C38" s="174" t="s">
        <v>447</v>
      </c>
      <c r="D38" s="180"/>
      <c r="E38" s="51" t="s">
        <v>1386</v>
      </c>
      <c r="F38" s="48" t="s">
        <v>277</v>
      </c>
      <c r="G38" s="33" t="s">
        <v>9</v>
      </c>
      <c r="H38" s="39"/>
      <c r="I38" s="39"/>
      <c r="J38" s="39"/>
      <c r="K38" s="39"/>
      <c r="L38" s="39" t="s">
        <v>419</v>
      </c>
      <c r="M38" s="39"/>
      <c r="N38" s="39"/>
      <c r="O38" s="39"/>
      <c r="P38" s="39"/>
      <c r="Q38" s="39"/>
      <c r="R38" s="39"/>
      <c r="S38" s="39"/>
      <c r="T38" s="39"/>
      <c r="U38" s="200"/>
      <c r="V38" s="39"/>
      <c r="W38" s="39"/>
      <c r="X38" s="39"/>
      <c r="Y38" s="39"/>
      <c r="Z38" s="39"/>
      <c r="AA38" s="39"/>
      <c r="AB38" s="39"/>
      <c r="AC38" s="39"/>
      <c r="AD38" s="39"/>
      <c r="AE38" s="39"/>
      <c r="AF38" s="39"/>
      <c r="AG38" s="39"/>
      <c r="AH38" s="39"/>
      <c r="AI38" s="428"/>
      <c r="AJ38" s="428"/>
      <c r="AK38" s="428"/>
      <c r="AL38" s="428"/>
      <c r="AM38" s="428"/>
      <c r="AN38" s="428"/>
      <c r="AO38" s="428"/>
      <c r="AP38" s="428"/>
      <c r="AQ38" s="428"/>
      <c r="AR38" s="428"/>
      <c r="AS38" s="428"/>
      <c r="AT38" s="428"/>
      <c r="AU38" s="428"/>
      <c r="AV38" s="428"/>
      <c r="AW38" s="428"/>
      <c r="AX38" s="428"/>
      <c r="AY38" s="428"/>
      <c r="AZ38" s="428"/>
      <c r="BA38" s="428"/>
      <c r="BB38" s="428"/>
    </row>
    <row r="39" spans="1:54" ht="14.25" customHeight="1" thickBot="1">
      <c r="A39" s="39"/>
      <c r="B39" s="61" t="s">
        <v>1235</v>
      </c>
      <c r="C39" s="174" t="s">
        <v>448</v>
      </c>
      <c r="D39" s="180"/>
      <c r="E39" s="51" t="s">
        <v>1387</v>
      </c>
      <c r="F39" s="48" t="s">
        <v>277</v>
      </c>
      <c r="G39" s="33" t="s">
        <v>9</v>
      </c>
      <c r="H39" s="39"/>
      <c r="I39" s="39"/>
      <c r="J39" s="39"/>
      <c r="K39" s="39"/>
      <c r="L39" s="39" t="s">
        <v>429</v>
      </c>
      <c r="M39" s="39"/>
      <c r="N39" s="39"/>
      <c r="O39" s="39"/>
      <c r="P39" s="39"/>
      <c r="Q39" s="39"/>
      <c r="R39" s="39"/>
      <c r="S39" s="39"/>
      <c r="T39" s="39"/>
      <c r="U39" s="200"/>
      <c r="V39" s="39"/>
      <c r="W39" s="39"/>
      <c r="X39" s="39"/>
      <c r="Y39" s="39"/>
      <c r="Z39" s="39"/>
      <c r="AA39" s="39"/>
      <c r="AB39" s="39"/>
      <c r="AC39" s="39"/>
      <c r="AD39" s="39"/>
      <c r="AE39" s="39"/>
      <c r="AF39" s="39"/>
      <c r="AG39" s="39"/>
      <c r="AH39" s="39"/>
      <c r="AI39" s="428"/>
      <c r="AJ39" s="428"/>
      <c r="AK39" s="428"/>
      <c r="AL39" s="428"/>
      <c r="AM39" s="428"/>
      <c r="AN39" s="428"/>
      <c r="AO39" s="428"/>
      <c r="AP39" s="428"/>
      <c r="AQ39" s="428"/>
      <c r="AR39" s="428"/>
      <c r="AS39" s="428"/>
      <c r="AT39" s="428"/>
      <c r="AU39" s="428"/>
      <c r="AV39" s="428"/>
      <c r="AW39" s="428"/>
      <c r="AX39" s="428"/>
      <c r="AY39" s="428"/>
      <c r="AZ39" s="428"/>
      <c r="BA39" s="428"/>
      <c r="BB39" s="428"/>
    </row>
    <row r="40" spans="1:54" ht="14.25" customHeight="1" thickTop="1">
      <c r="A40" s="39"/>
      <c r="B40" s="61" t="s">
        <v>1235</v>
      </c>
      <c r="C40" s="174" t="s">
        <v>449</v>
      </c>
      <c r="D40" s="180"/>
      <c r="E40" s="51" t="s">
        <v>1388</v>
      </c>
      <c r="F40" s="48" t="s">
        <v>277</v>
      </c>
      <c r="G40" s="33" t="s">
        <v>9</v>
      </c>
      <c r="H40" s="39"/>
      <c r="I40" s="39"/>
      <c r="J40" s="39"/>
      <c r="K40" s="39"/>
      <c r="L40" s="23" t="s">
        <v>396</v>
      </c>
      <c r="M40" s="23" t="s">
        <v>383</v>
      </c>
      <c r="N40" s="15" t="s">
        <v>387</v>
      </c>
      <c r="O40" s="890" t="s">
        <v>388</v>
      </c>
      <c r="P40" s="891"/>
      <c r="Q40" s="891"/>
      <c r="R40" s="891"/>
      <c r="S40" s="891"/>
      <c r="T40" s="891"/>
      <c r="U40" s="891"/>
      <c r="V40" s="892"/>
      <c r="W40" s="39"/>
      <c r="X40" s="39"/>
      <c r="Y40" s="39"/>
      <c r="Z40" s="39"/>
      <c r="AA40" s="39"/>
      <c r="AB40" s="39"/>
      <c r="AC40" s="39"/>
      <c r="AD40" s="39"/>
      <c r="AE40" s="39"/>
      <c r="AF40" s="39"/>
      <c r="AG40" s="39"/>
      <c r="AH40" s="39"/>
      <c r="AI40" s="428"/>
      <c r="AJ40" s="428"/>
      <c r="AK40" s="428"/>
      <c r="AL40" s="428"/>
      <c r="AM40" s="428"/>
      <c r="AN40" s="428"/>
      <c r="AO40" s="428"/>
      <c r="AP40" s="428"/>
      <c r="AQ40" s="428"/>
      <c r="AR40" s="428"/>
      <c r="AS40" s="428"/>
      <c r="AT40" s="428"/>
      <c r="AU40" s="428"/>
      <c r="AV40" s="428"/>
      <c r="AW40" s="428"/>
      <c r="AX40" s="428"/>
      <c r="AY40" s="428"/>
      <c r="AZ40" s="428"/>
      <c r="BA40" s="428"/>
      <c r="BB40" s="428"/>
    </row>
    <row r="41" spans="1:54" ht="14.25" customHeight="1">
      <c r="A41" s="39"/>
      <c r="B41" s="61" t="s">
        <v>1235</v>
      </c>
      <c r="C41" s="174" t="s">
        <v>1025</v>
      </c>
      <c r="D41" s="180"/>
      <c r="E41" s="51" t="s">
        <v>366</v>
      </c>
      <c r="F41" s="48" t="s">
        <v>277</v>
      </c>
      <c r="G41" s="33" t="s">
        <v>10</v>
      </c>
      <c r="H41" s="39"/>
      <c r="I41" s="39"/>
      <c r="J41" s="39"/>
      <c r="K41" s="39"/>
      <c r="L41" s="26" t="str">
        <f t="shared" ref="L41:L81" si="1">INDEX($B$28:$G$48,MATCH(N41,$C$28:$C$48,0),4)</f>
        <v>５</v>
      </c>
      <c r="M41" s="877" t="s">
        <v>384</v>
      </c>
      <c r="N41" s="1" t="str">
        <f t="shared" ref="N41:N48" si="2">L6</f>
        <v>工事成績</v>
      </c>
      <c r="O41" s="874" t="str">
        <f>CONCATENATE("　○企業の工事成績評定点　（様式-",L41,"-１、様式-",L41,"-２）")</f>
        <v>　○企業の工事成績評定点　（様式-５-１、様式-５-２）</v>
      </c>
      <c r="P41" s="875"/>
      <c r="Q41" s="875"/>
      <c r="R41" s="875"/>
      <c r="S41" s="875"/>
      <c r="T41" s="875"/>
      <c r="U41" s="875"/>
      <c r="V41" s="876"/>
      <c r="W41" s="39"/>
      <c r="X41" s="39"/>
      <c r="Y41" s="39"/>
      <c r="Z41" s="39"/>
      <c r="AA41" s="39"/>
      <c r="AB41" s="39"/>
      <c r="AC41" s="39"/>
      <c r="AD41" s="39"/>
      <c r="AE41" s="39"/>
      <c r="AF41" s="39"/>
      <c r="AG41" s="39"/>
      <c r="AH41" s="39"/>
      <c r="AI41" s="428"/>
      <c r="AJ41" s="428"/>
      <c r="AK41" s="428"/>
      <c r="AL41" s="428"/>
      <c r="AM41" s="428"/>
      <c r="AN41" s="428"/>
      <c r="AO41" s="428"/>
      <c r="AP41" s="428"/>
      <c r="AQ41" s="428"/>
      <c r="AR41" s="428"/>
      <c r="AS41" s="428"/>
      <c r="AT41" s="428"/>
      <c r="AU41" s="428"/>
      <c r="AV41" s="428"/>
      <c r="AW41" s="428"/>
      <c r="AX41" s="428"/>
      <c r="AY41" s="428"/>
      <c r="AZ41" s="428"/>
      <c r="BA41" s="428"/>
      <c r="BB41" s="428"/>
    </row>
    <row r="42" spans="1:54" ht="14.25" customHeight="1">
      <c r="A42" s="39"/>
      <c r="B42" s="61" t="s">
        <v>1235</v>
      </c>
      <c r="C42" s="174" t="s">
        <v>188</v>
      </c>
      <c r="D42" s="180"/>
      <c r="E42" s="51" t="s">
        <v>367</v>
      </c>
      <c r="F42" s="48" t="s">
        <v>277</v>
      </c>
      <c r="G42" s="33" t="s">
        <v>11</v>
      </c>
      <c r="H42" s="39"/>
      <c r="I42" s="39"/>
      <c r="J42" s="39"/>
      <c r="K42" s="39"/>
      <c r="L42" s="26" t="str">
        <f t="shared" si="1"/>
        <v>６</v>
      </c>
      <c r="M42" s="878"/>
      <c r="N42" s="1" t="str">
        <f t="shared" si="2"/>
        <v>同種工事実績</v>
      </c>
      <c r="O42" s="874" t="str">
        <f>CONCATENATE("　○企業の同種工事の施工実績　（様式-",L42,"）")</f>
        <v>　○企業の同種工事の施工実績　（様式-６）</v>
      </c>
      <c r="P42" s="875"/>
      <c r="Q42" s="875"/>
      <c r="R42" s="875"/>
      <c r="S42" s="875"/>
      <c r="T42" s="875"/>
      <c r="U42" s="875"/>
      <c r="V42" s="876"/>
      <c r="W42" s="39"/>
      <c r="X42" s="39"/>
      <c r="Y42" s="39"/>
      <c r="Z42" s="39"/>
      <c r="AA42" s="39"/>
      <c r="AB42" s="39"/>
      <c r="AC42" s="39"/>
      <c r="AD42" s="39"/>
      <c r="AE42" s="39"/>
      <c r="AF42" s="39"/>
      <c r="AG42" s="39"/>
      <c r="AH42" s="39"/>
      <c r="AI42" s="428"/>
      <c r="AJ42" s="428"/>
      <c r="AK42" s="428"/>
      <c r="AL42" s="428"/>
      <c r="AM42" s="428"/>
      <c r="AN42" s="428"/>
      <c r="AO42" s="428"/>
      <c r="AP42" s="428"/>
      <c r="AQ42" s="428"/>
      <c r="AR42" s="428"/>
      <c r="AS42" s="428"/>
      <c r="AT42" s="428"/>
      <c r="AU42" s="428"/>
      <c r="AV42" s="428"/>
      <c r="AW42" s="428"/>
      <c r="AX42" s="428"/>
      <c r="AY42" s="428"/>
      <c r="AZ42" s="428"/>
      <c r="BA42" s="428"/>
      <c r="BB42" s="428"/>
    </row>
    <row r="43" spans="1:54" ht="14.25" customHeight="1">
      <c r="A43" s="39"/>
      <c r="B43" s="61" t="s">
        <v>1235</v>
      </c>
      <c r="C43" s="174" t="s">
        <v>1383</v>
      </c>
      <c r="D43" s="180"/>
      <c r="E43" s="51" t="s">
        <v>368</v>
      </c>
      <c r="F43" s="48" t="s">
        <v>277</v>
      </c>
      <c r="G43" s="33" t="s">
        <v>12</v>
      </c>
      <c r="H43" s="39"/>
      <c r="I43" s="39"/>
      <c r="J43" s="39"/>
      <c r="K43" s="39"/>
      <c r="L43" s="26" t="str">
        <f t="shared" si="1"/>
        <v>７</v>
      </c>
      <c r="M43" s="878"/>
      <c r="N43" s="1" t="str">
        <f t="shared" si="2"/>
        <v>優良工事表彰</v>
      </c>
      <c r="O43" s="874" t="str">
        <f>CONCATENATE("　○企業の優良工事表彰（優良工事施工団体表彰）　（様式-",L43,"）")</f>
        <v>　○企業の優良工事表彰（優良工事施工団体表彰）　（様式-７）</v>
      </c>
      <c r="P43" s="875"/>
      <c r="Q43" s="875"/>
      <c r="R43" s="875"/>
      <c r="S43" s="875"/>
      <c r="T43" s="875"/>
      <c r="U43" s="875"/>
      <c r="V43" s="876"/>
      <c r="W43" s="39"/>
      <c r="X43" s="39"/>
      <c r="Y43" s="39"/>
      <c r="Z43" s="39"/>
      <c r="AA43" s="39"/>
      <c r="AB43" s="39"/>
      <c r="AC43" s="39"/>
      <c r="AD43" s="39"/>
      <c r="AE43" s="39"/>
      <c r="AF43" s="39"/>
      <c r="AG43" s="39"/>
      <c r="AH43" s="39"/>
      <c r="AI43" s="428"/>
      <c r="AJ43" s="428"/>
      <c r="AK43" s="428"/>
      <c r="AL43" s="428"/>
      <c r="AM43" s="428"/>
      <c r="AN43" s="428"/>
      <c r="AO43" s="428"/>
      <c r="AP43" s="428"/>
      <c r="AQ43" s="428"/>
      <c r="AR43" s="428"/>
      <c r="AS43" s="428"/>
      <c r="AT43" s="428"/>
      <c r="AU43" s="428"/>
      <c r="AV43" s="428"/>
      <c r="AW43" s="428"/>
      <c r="AX43" s="428"/>
      <c r="AY43" s="428"/>
      <c r="AZ43" s="428"/>
      <c r="BA43" s="428"/>
      <c r="BB43" s="428"/>
    </row>
    <row r="44" spans="1:54" ht="14.25" customHeight="1">
      <c r="A44" s="39"/>
      <c r="B44" s="61" t="s">
        <v>1235</v>
      </c>
      <c r="C44" s="174"/>
      <c r="D44" s="180"/>
      <c r="E44" s="47"/>
      <c r="F44" s="48"/>
      <c r="G44" s="33"/>
      <c r="H44" s="39"/>
      <c r="I44" s="39"/>
      <c r="J44" s="39"/>
      <c r="K44" s="39"/>
      <c r="L44" s="26" t="e">
        <f t="shared" si="1"/>
        <v>#N/A</v>
      </c>
      <c r="M44" s="878"/>
      <c r="N44" s="1" t="str">
        <f t="shared" si="2"/>
        <v>プラント保有</v>
      </c>
      <c r="O44" s="874" t="e">
        <f>CONCATENATE("　○アスファルト合材プラント保有の有無　（様式-",L44,"）")</f>
        <v>#N/A</v>
      </c>
      <c r="P44" s="875"/>
      <c r="Q44" s="875"/>
      <c r="R44" s="875"/>
      <c r="S44" s="875"/>
      <c r="T44" s="875"/>
      <c r="U44" s="875"/>
      <c r="V44" s="876"/>
      <c r="W44" s="39"/>
      <c r="X44" s="39"/>
      <c r="Y44" s="39"/>
      <c r="Z44" s="39"/>
      <c r="AA44" s="39"/>
      <c r="AB44" s="39"/>
      <c r="AC44" s="39"/>
      <c r="AD44" s="39"/>
      <c r="AE44" s="39"/>
      <c r="AF44" s="39"/>
      <c r="AG44" s="39"/>
      <c r="AH44" s="39"/>
      <c r="AI44" s="428"/>
      <c r="AJ44" s="428"/>
      <c r="AK44" s="428"/>
      <c r="AL44" s="428"/>
      <c r="AM44" s="428"/>
      <c r="AN44" s="428"/>
      <c r="AO44" s="428"/>
      <c r="AP44" s="428"/>
      <c r="AQ44" s="428"/>
      <c r="AR44" s="428"/>
      <c r="AS44" s="428"/>
      <c r="AT44" s="428"/>
      <c r="AU44" s="428"/>
      <c r="AV44" s="428"/>
      <c r="AW44" s="428"/>
      <c r="AX44" s="428"/>
      <c r="AY44" s="428"/>
      <c r="AZ44" s="428"/>
      <c r="BA44" s="428"/>
      <c r="BB44" s="428"/>
    </row>
    <row r="45" spans="1:54" ht="14.25" customHeight="1">
      <c r="A45" s="39"/>
      <c r="B45" s="61" t="s">
        <v>1235</v>
      </c>
      <c r="C45" s="174"/>
      <c r="D45" s="180"/>
      <c r="E45" s="47"/>
      <c r="F45" s="48"/>
      <c r="G45" s="33"/>
      <c r="H45" s="39"/>
      <c r="I45" s="39"/>
      <c r="J45" s="39"/>
      <c r="K45" s="39"/>
      <c r="L45" s="26" t="e">
        <f t="shared" si="1"/>
        <v>#N/A</v>
      </c>
      <c r="M45" s="878"/>
      <c r="N45" s="1" t="str">
        <f t="shared" si="2"/>
        <v>法面機械保有</v>
      </c>
      <c r="O45" s="874" t="e">
        <f>CONCATENATE("　○企業の○○機の保有の有無　（様式-",L45,"）")</f>
        <v>#N/A</v>
      </c>
      <c r="P45" s="875"/>
      <c r="Q45" s="875"/>
      <c r="R45" s="875"/>
      <c r="S45" s="875"/>
      <c r="T45" s="875"/>
      <c r="U45" s="875"/>
      <c r="V45" s="876"/>
      <c r="W45" s="39"/>
      <c r="X45" s="39"/>
      <c r="Y45" s="39"/>
      <c r="Z45" s="39"/>
      <c r="AA45" s="39"/>
      <c r="AB45" s="39"/>
      <c r="AC45" s="39"/>
      <c r="AD45" s="39"/>
      <c r="AE45" s="39"/>
      <c r="AF45" s="39"/>
      <c r="AG45" s="39"/>
      <c r="AH45" s="39"/>
      <c r="AI45" s="428"/>
      <c r="AJ45" s="428"/>
      <c r="AK45" s="428"/>
      <c r="AL45" s="428"/>
      <c r="AM45" s="428"/>
      <c r="AN45" s="428"/>
      <c r="AO45" s="428"/>
      <c r="AP45" s="428"/>
      <c r="AQ45" s="428"/>
      <c r="AR45" s="428"/>
      <c r="AS45" s="428"/>
      <c r="AT45" s="428"/>
      <c r="AU45" s="428"/>
      <c r="AV45" s="428"/>
      <c r="AW45" s="428"/>
      <c r="AX45" s="428"/>
      <c r="AY45" s="428"/>
      <c r="AZ45" s="428"/>
      <c r="BA45" s="428"/>
      <c r="BB45" s="428"/>
    </row>
    <row r="46" spans="1:54" ht="14.25" customHeight="1">
      <c r="A46" s="39"/>
      <c r="B46" s="63" t="s">
        <v>1235</v>
      </c>
      <c r="C46" s="175"/>
      <c r="D46" s="399"/>
      <c r="E46" s="51"/>
      <c r="F46" s="52"/>
      <c r="G46" s="35"/>
      <c r="H46" s="39"/>
      <c r="I46" s="39"/>
      <c r="J46" s="39"/>
      <c r="K46" s="39"/>
      <c r="L46" s="26" t="str">
        <f t="shared" si="1"/>
        <v>８</v>
      </c>
      <c r="M46" s="878"/>
      <c r="N46" s="1" t="str">
        <f t="shared" si="2"/>
        <v>OPD制度参加登録</v>
      </c>
      <c r="O46" s="874" t="str">
        <f>CONCATENATE("　○企業の継続能力（CPD）制度の参加登録　（様式-",L46,"）")</f>
        <v>　○企業の継続能力（CPD）制度の参加登録　（様式-８）</v>
      </c>
      <c r="P46" s="875"/>
      <c r="Q46" s="875"/>
      <c r="R46" s="875"/>
      <c r="S46" s="875"/>
      <c r="T46" s="875"/>
      <c r="U46" s="875"/>
      <c r="V46" s="876"/>
      <c r="W46" s="39"/>
      <c r="X46" s="39"/>
      <c r="Y46" s="39"/>
      <c r="Z46" s="39"/>
      <c r="AA46" s="39"/>
      <c r="AB46" s="39"/>
      <c r="AC46" s="39"/>
      <c r="AD46" s="39"/>
      <c r="AE46" s="39"/>
      <c r="AF46" s="39"/>
      <c r="AG46" s="39"/>
      <c r="AH46" s="39"/>
      <c r="AI46" s="428"/>
      <c r="AJ46" s="428"/>
      <c r="AK46" s="428"/>
      <c r="AL46" s="428"/>
      <c r="AM46" s="428"/>
      <c r="AN46" s="428"/>
      <c r="AO46" s="428"/>
      <c r="AP46" s="428"/>
      <c r="AQ46" s="428"/>
      <c r="AR46" s="428"/>
      <c r="AS46" s="428"/>
      <c r="AT46" s="428"/>
      <c r="AU46" s="428"/>
      <c r="AV46" s="428"/>
      <c r="AW46" s="428"/>
      <c r="AX46" s="428"/>
      <c r="AY46" s="428"/>
      <c r="AZ46" s="428"/>
      <c r="BA46" s="428"/>
      <c r="BB46" s="428"/>
    </row>
    <row r="47" spans="1:54" ht="14.25" customHeight="1">
      <c r="A47" s="39"/>
      <c r="B47" s="60" t="s">
        <v>190</v>
      </c>
      <c r="C47" s="173"/>
      <c r="D47" s="398"/>
      <c r="E47" s="45"/>
      <c r="F47" s="46"/>
      <c r="G47" s="32"/>
      <c r="H47" s="39"/>
      <c r="I47" s="39"/>
      <c r="J47" s="39"/>
      <c r="K47" s="39"/>
      <c r="L47" s="26" t="e">
        <f t="shared" si="1"/>
        <v>#N/A</v>
      </c>
      <c r="M47" s="878"/>
      <c r="N47" s="1" t="str">
        <f t="shared" si="2"/>
        <v>-</v>
      </c>
      <c r="O47" s="874" t="s">
        <v>468</v>
      </c>
      <c r="P47" s="875"/>
      <c r="Q47" s="875"/>
      <c r="R47" s="875"/>
      <c r="S47" s="875"/>
      <c r="T47" s="875"/>
      <c r="U47" s="875"/>
      <c r="V47" s="876"/>
      <c r="W47" s="39"/>
      <c r="X47" s="39"/>
      <c r="Y47" s="39"/>
      <c r="Z47" s="39"/>
      <c r="AA47" s="39"/>
      <c r="AB47" s="39"/>
      <c r="AC47" s="39"/>
      <c r="AD47" s="39"/>
      <c r="AE47" s="39"/>
      <c r="AF47" s="39"/>
      <c r="AG47" s="39"/>
      <c r="AH47" s="39"/>
      <c r="AI47" s="428"/>
      <c r="AJ47" s="428"/>
      <c r="AK47" s="428"/>
      <c r="AL47" s="428"/>
      <c r="AM47" s="428"/>
      <c r="AN47" s="428"/>
      <c r="AO47" s="428"/>
      <c r="AP47" s="428"/>
      <c r="AQ47" s="428"/>
      <c r="AR47" s="428"/>
      <c r="AS47" s="428"/>
      <c r="AT47" s="428"/>
      <c r="AU47" s="428"/>
      <c r="AV47" s="428"/>
      <c r="AW47" s="428"/>
      <c r="AX47" s="428"/>
      <c r="AY47" s="428"/>
      <c r="AZ47" s="428"/>
      <c r="BA47" s="428"/>
      <c r="BB47" s="428"/>
    </row>
    <row r="48" spans="1:54" ht="14.25" customHeight="1" thickBot="1">
      <c r="A48" s="39"/>
      <c r="B48" s="64" t="s">
        <v>190</v>
      </c>
      <c r="C48" s="177"/>
      <c r="D48" s="400"/>
      <c r="E48" s="53"/>
      <c r="F48" s="54"/>
      <c r="G48" s="36"/>
      <c r="H48" s="39"/>
      <c r="I48" s="39"/>
      <c r="J48" s="39"/>
      <c r="K48" s="39"/>
      <c r="L48" s="26" t="e">
        <f t="shared" si="1"/>
        <v>#N/A</v>
      </c>
      <c r="M48" s="879"/>
      <c r="N48" s="1">
        <f t="shared" si="2"/>
        <v>0</v>
      </c>
      <c r="O48" s="886" t="s">
        <v>398</v>
      </c>
      <c r="P48" s="887"/>
      <c r="Q48" s="887"/>
      <c r="R48" s="887"/>
      <c r="S48" s="887"/>
      <c r="T48" s="887"/>
      <c r="U48" s="887"/>
      <c r="V48" s="888"/>
      <c r="W48" s="39"/>
      <c r="X48" s="39"/>
      <c r="Y48" s="39"/>
      <c r="Z48" s="39"/>
      <c r="AA48" s="39"/>
      <c r="AB48" s="39"/>
      <c r="AC48" s="39"/>
      <c r="AD48" s="39"/>
      <c r="AE48" s="39"/>
      <c r="AF48" s="39"/>
      <c r="AG48" s="39"/>
      <c r="AH48" s="39"/>
      <c r="AI48" s="428"/>
      <c r="AJ48" s="428"/>
      <c r="AK48" s="428"/>
      <c r="AL48" s="428"/>
      <c r="AM48" s="428"/>
      <c r="AN48" s="428"/>
      <c r="AO48" s="428"/>
      <c r="AP48" s="428"/>
      <c r="AQ48" s="428"/>
      <c r="AR48" s="428"/>
      <c r="AS48" s="428"/>
      <c r="AT48" s="428"/>
      <c r="AU48" s="428"/>
      <c r="AV48" s="428"/>
      <c r="AW48" s="428"/>
      <c r="AX48" s="428"/>
      <c r="AY48" s="428"/>
      <c r="AZ48" s="428"/>
      <c r="BA48" s="428"/>
      <c r="BB48" s="428"/>
    </row>
    <row r="49" spans="1:54" ht="14.25" customHeight="1" thickTop="1">
      <c r="A49" s="39"/>
      <c r="B49" s="82" t="s">
        <v>539</v>
      </c>
      <c r="C49" s="178" t="s">
        <v>541</v>
      </c>
      <c r="D49" s="182"/>
      <c r="E49" s="80"/>
      <c r="F49" s="85"/>
      <c r="G49" s="86"/>
      <c r="H49" s="39"/>
      <c r="I49" s="39"/>
      <c r="J49" s="39"/>
      <c r="K49" s="39"/>
      <c r="L49" s="26" t="e">
        <f t="shared" si="1"/>
        <v>#N/A</v>
      </c>
      <c r="M49" s="880" t="s">
        <v>385</v>
      </c>
      <c r="N49" s="1" t="str">
        <f t="shared" ref="N49:N55" si="3">M6</f>
        <v>保有資格</v>
      </c>
      <c r="O49" s="874" t="e">
        <f>CONCATENATE("　○配置予定技術者の資格　（様式-",L49,"）")</f>
        <v>#N/A</v>
      </c>
      <c r="P49" s="875"/>
      <c r="Q49" s="875"/>
      <c r="R49" s="875"/>
      <c r="S49" s="875"/>
      <c r="T49" s="875"/>
      <c r="U49" s="875"/>
      <c r="V49" s="876"/>
      <c r="W49" s="39"/>
      <c r="X49" s="39"/>
      <c r="Y49" s="39"/>
      <c r="Z49" s="39"/>
      <c r="AA49" s="39"/>
      <c r="AB49" s="39"/>
      <c r="AC49" s="39"/>
      <c r="AD49" s="39"/>
      <c r="AE49" s="39"/>
      <c r="AF49" s="39"/>
      <c r="AG49" s="39"/>
      <c r="AH49" s="39"/>
      <c r="AI49" s="428"/>
      <c r="AJ49" s="428"/>
      <c r="AK49" s="428"/>
      <c r="AL49" s="428"/>
      <c r="AM49" s="428"/>
      <c r="AN49" s="428"/>
      <c r="AO49" s="428"/>
      <c r="AP49" s="428"/>
      <c r="AQ49" s="428"/>
      <c r="AR49" s="428"/>
      <c r="AS49" s="428"/>
      <c r="AT49" s="428"/>
      <c r="AU49" s="428"/>
      <c r="AV49" s="428"/>
      <c r="AW49" s="428"/>
      <c r="AX49" s="428"/>
      <c r="AY49" s="428"/>
      <c r="AZ49" s="428"/>
      <c r="BA49" s="428"/>
      <c r="BB49" s="428"/>
    </row>
    <row r="50" spans="1:54" ht="14.25" customHeight="1">
      <c r="A50" s="39"/>
      <c r="B50" s="79" t="s">
        <v>538</v>
      </c>
      <c r="C50" s="174" t="s">
        <v>542</v>
      </c>
      <c r="D50" s="183"/>
      <c r="E50" s="84"/>
      <c r="F50" s="87"/>
      <c r="G50" s="88"/>
      <c r="H50" s="39"/>
      <c r="I50" s="39"/>
      <c r="J50" s="39"/>
      <c r="K50" s="39"/>
      <c r="L50" s="26" t="str">
        <f t="shared" si="1"/>
        <v>１０</v>
      </c>
      <c r="M50" s="881"/>
      <c r="N50" s="1" t="str">
        <f t="shared" si="3"/>
        <v>同種工事経験</v>
      </c>
      <c r="O50" s="874" t="str">
        <f>CONCATENATE("　○配置予定技術者の同種工事の施工経験　（様式-",L50,"）")</f>
        <v>　○配置予定技術者の同種工事の施工経験　（様式-１０）</v>
      </c>
      <c r="P50" s="875"/>
      <c r="Q50" s="875"/>
      <c r="R50" s="875"/>
      <c r="S50" s="875"/>
      <c r="T50" s="875"/>
      <c r="U50" s="875"/>
      <c r="V50" s="876"/>
      <c r="W50" s="39"/>
      <c r="X50" s="39"/>
      <c r="Y50" s="39"/>
      <c r="Z50" s="39"/>
      <c r="AA50" s="39"/>
      <c r="AB50" s="39"/>
      <c r="AC50" s="39"/>
      <c r="AD50" s="39"/>
      <c r="AE50" s="39"/>
      <c r="AF50" s="39"/>
      <c r="AG50" s="39"/>
      <c r="AH50" s="39"/>
      <c r="AI50" s="428"/>
      <c r="AJ50" s="428"/>
      <c r="AK50" s="428"/>
      <c r="AL50" s="428"/>
      <c r="AM50" s="428"/>
      <c r="AN50" s="428"/>
      <c r="AO50" s="428"/>
      <c r="AP50" s="428"/>
      <c r="AQ50" s="428"/>
      <c r="AR50" s="428"/>
      <c r="AS50" s="428"/>
      <c r="AT50" s="428"/>
      <c r="AU50" s="428"/>
      <c r="AV50" s="428"/>
      <c r="AW50" s="428"/>
      <c r="AX50" s="428"/>
      <c r="AY50" s="428"/>
      <c r="AZ50" s="428"/>
      <c r="BA50" s="428"/>
      <c r="BB50" s="428"/>
    </row>
    <row r="51" spans="1:54" ht="14.25" customHeight="1">
      <c r="A51" s="39"/>
      <c r="B51" s="79" t="s">
        <v>538</v>
      </c>
      <c r="C51" s="174" t="s">
        <v>544</v>
      </c>
      <c r="D51" s="183"/>
      <c r="E51" s="84"/>
      <c r="F51" s="87"/>
      <c r="G51" s="88"/>
      <c r="H51" s="39"/>
      <c r="I51" s="39"/>
      <c r="J51" s="39"/>
      <c r="K51" s="39"/>
      <c r="L51" s="26" t="e">
        <f t="shared" si="1"/>
        <v>#N/A</v>
      </c>
      <c r="M51" s="881"/>
      <c r="N51" s="1" t="str">
        <f t="shared" si="3"/>
        <v>技術者の表彰</v>
      </c>
      <c r="O51" s="874" t="e">
        <f>CONCATENATE("　○配置予定技術者の優秀建設技術者表彰　（様式-",L51,"）")</f>
        <v>#N/A</v>
      </c>
      <c r="P51" s="875"/>
      <c r="Q51" s="875"/>
      <c r="R51" s="875"/>
      <c r="S51" s="875"/>
      <c r="T51" s="875"/>
      <c r="U51" s="875"/>
      <c r="V51" s="876"/>
      <c r="W51" s="39"/>
      <c r="X51" s="39"/>
      <c r="Y51" s="39"/>
      <c r="Z51" s="39"/>
      <c r="AA51" s="39"/>
      <c r="AB51" s="39"/>
      <c r="AC51" s="39"/>
      <c r="AD51" s="39"/>
      <c r="AE51" s="39"/>
      <c r="AF51" s="39"/>
      <c r="AG51" s="39"/>
      <c r="AH51" s="39"/>
      <c r="AI51" s="428"/>
      <c r="AJ51" s="428"/>
      <c r="AK51" s="428"/>
      <c r="AL51" s="428"/>
      <c r="AM51" s="428"/>
      <c r="AN51" s="428"/>
      <c r="AO51" s="428"/>
      <c r="AP51" s="428"/>
      <c r="AQ51" s="428"/>
      <c r="AR51" s="428"/>
      <c r="AS51" s="428"/>
      <c r="AT51" s="428"/>
      <c r="AU51" s="428"/>
      <c r="AV51" s="428"/>
      <c r="AW51" s="428"/>
      <c r="AX51" s="428"/>
      <c r="AY51" s="428"/>
      <c r="AZ51" s="428"/>
      <c r="BA51" s="428"/>
      <c r="BB51" s="428"/>
    </row>
    <row r="52" spans="1:54" ht="14.25" customHeight="1">
      <c r="A52" s="39"/>
      <c r="B52" s="79" t="s">
        <v>538</v>
      </c>
      <c r="C52" s="174" t="s">
        <v>546</v>
      </c>
      <c r="D52" s="183"/>
      <c r="E52" s="84"/>
      <c r="F52" s="87"/>
      <c r="G52" s="88"/>
      <c r="H52" s="39"/>
      <c r="I52" s="39"/>
      <c r="J52" s="39"/>
      <c r="K52" s="39"/>
      <c r="L52" s="26" t="str">
        <f t="shared" si="1"/>
        <v>１１</v>
      </c>
      <c r="M52" s="881"/>
      <c r="N52" s="1" t="str">
        <f t="shared" si="3"/>
        <v>継続学習</v>
      </c>
      <c r="O52" s="874" t="str">
        <f>CONCATENATE("　○配置予定技術者の継続学習　（様式-",L52,"）")</f>
        <v>　○配置予定技術者の継続学習　（様式-１１）</v>
      </c>
      <c r="P52" s="875"/>
      <c r="Q52" s="875"/>
      <c r="R52" s="875"/>
      <c r="S52" s="875"/>
      <c r="T52" s="875"/>
      <c r="U52" s="875"/>
      <c r="V52" s="876"/>
      <c r="W52" s="39"/>
      <c r="X52" s="39"/>
      <c r="Y52" s="39"/>
      <c r="Z52" s="39"/>
      <c r="AA52" s="39"/>
      <c r="AB52" s="39"/>
      <c r="AC52" s="39"/>
      <c r="AD52" s="39"/>
      <c r="AE52" s="39"/>
      <c r="AF52" s="39"/>
      <c r="AG52" s="39"/>
      <c r="AH52" s="39"/>
      <c r="AI52" s="428"/>
      <c r="AJ52" s="428"/>
      <c r="AK52" s="428"/>
      <c r="AL52" s="428"/>
      <c r="AM52" s="428"/>
      <c r="AN52" s="428"/>
      <c r="AO52" s="428"/>
      <c r="AP52" s="428"/>
      <c r="AQ52" s="428"/>
      <c r="AR52" s="428"/>
      <c r="AS52" s="428"/>
      <c r="AT52" s="428"/>
      <c r="AU52" s="428"/>
      <c r="AV52" s="428"/>
      <c r="AW52" s="428"/>
      <c r="AX52" s="428"/>
      <c r="AY52" s="428"/>
      <c r="AZ52" s="428"/>
      <c r="BA52" s="428"/>
      <c r="BB52" s="428"/>
    </row>
    <row r="53" spans="1:54" ht="14.25" customHeight="1">
      <c r="A53" s="39"/>
      <c r="B53" s="79" t="s">
        <v>538</v>
      </c>
      <c r="C53" s="174" t="s">
        <v>548</v>
      </c>
      <c r="D53" s="183"/>
      <c r="E53" s="84"/>
      <c r="F53" s="87"/>
      <c r="G53" s="88"/>
      <c r="H53" s="39"/>
      <c r="I53" s="39"/>
      <c r="J53" s="39"/>
      <c r="K53" s="39"/>
      <c r="L53" s="26" t="str">
        <f t="shared" si="1"/>
        <v>９</v>
      </c>
      <c r="M53" s="881"/>
      <c r="N53" s="1" t="str">
        <f t="shared" si="3"/>
        <v>技術者の成績</v>
      </c>
      <c r="O53" s="874" t="str">
        <f>CONCATENATE("　○配置予定技術者の工事成績評定点　（様式-",L53,"-１、様式-",L53,"-２）")</f>
        <v>　○配置予定技術者の工事成績評定点　（様式-９-１、様式-９-２）</v>
      </c>
      <c r="P53" s="875"/>
      <c r="Q53" s="875"/>
      <c r="R53" s="875"/>
      <c r="S53" s="875"/>
      <c r="T53" s="875"/>
      <c r="U53" s="875"/>
      <c r="V53" s="876"/>
      <c r="W53" s="39"/>
      <c r="X53" s="39"/>
      <c r="Y53" s="39"/>
      <c r="Z53" s="39"/>
      <c r="AA53" s="39"/>
      <c r="AB53" s="39"/>
      <c r="AC53" s="39"/>
      <c r="AD53" s="39"/>
      <c r="AE53" s="39"/>
      <c r="AF53" s="39"/>
      <c r="AG53" s="39"/>
      <c r="AH53" s="39"/>
      <c r="AI53" s="428"/>
      <c r="AJ53" s="428"/>
      <c r="AK53" s="428"/>
      <c r="AL53" s="428"/>
      <c r="AM53" s="428"/>
      <c r="AN53" s="428"/>
      <c r="AO53" s="428"/>
      <c r="AP53" s="428"/>
      <c r="AQ53" s="428"/>
      <c r="AR53" s="428"/>
      <c r="AS53" s="428"/>
      <c r="AT53" s="428"/>
      <c r="AU53" s="428"/>
      <c r="AV53" s="428"/>
      <c r="AW53" s="428"/>
      <c r="AX53" s="428"/>
      <c r="AY53" s="428"/>
      <c r="AZ53" s="428"/>
      <c r="BA53" s="428"/>
      <c r="BB53" s="428"/>
    </row>
    <row r="54" spans="1:54" ht="14.25" customHeight="1">
      <c r="A54" s="39"/>
      <c r="B54" s="79" t="s">
        <v>538</v>
      </c>
      <c r="C54" s="174" t="s">
        <v>586</v>
      </c>
      <c r="D54" s="183"/>
      <c r="E54" s="84"/>
      <c r="F54" s="87"/>
      <c r="G54" s="88"/>
      <c r="H54" s="39"/>
      <c r="I54" s="39"/>
      <c r="J54" s="39"/>
      <c r="K54" s="39"/>
      <c r="L54" s="26" t="e">
        <f t="shared" si="1"/>
        <v>#N/A</v>
      </c>
      <c r="M54" s="881"/>
      <c r="N54" s="1" t="str">
        <f t="shared" si="3"/>
        <v>-</v>
      </c>
      <c r="O54" s="874" t="s">
        <v>389</v>
      </c>
      <c r="P54" s="875"/>
      <c r="Q54" s="875"/>
      <c r="R54" s="875"/>
      <c r="S54" s="875"/>
      <c r="T54" s="875"/>
      <c r="U54" s="875"/>
      <c r="V54" s="876"/>
      <c r="W54" s="39"/>
      <c r="X54" s="39"/>
      <c r="Y54" s="39"/>
      <c r="Z54" s="39"/>
      <c r="AA54" s="39"/>
      <c r="AB54" s="39"/>
      <c r="AC54" s="39"/>
      <c r="AD54" s="39"/>
      <c r="AE54" s="39"/>
      <c r="AF54" s="39"/>
      <c r="AG54" s="39"/>
      <c r="AH54" s="39"/>
      <c r="AI54" s="428"/>
      <c r="AJ54" s="428"/>
      <c r="AK54" s="428"/>
      <c r="AL54" s="428"/>
      <c r="AM54" s="428"/>
      <c r="AN54" s="428"/>
      <c r="AO54" s="428"/>
      <c r="AP54" s="428"/>
      <c r="AQ54" s="428"/>
      <c r="AR54" s="428"/>
      <c r="AS54" s="428"/>
      <c r="AT54" s="428"/>
      <c r="AU54" s="428"/>
      <c r="AV54" s="428"/>
      <c r="AW54" s="428"/>
      <c r="AX54" s="428"/>
      <c r="AY54" s="428"/>
      <c r="AZ54" s="428"/>
      <c r="BA54" s="428"/>
      <c r="BB54" s="428"/>
    </row>
    <row r="55" spans="1:54" ht="14.25" customHeight="1">
      <c r="A55" s="39"/>
      <c r="B55" s="79" t="s">
        <v>538</v>
      </c>
      <c r="C55" s="174" t="s">
        <v>587</v>
      </c>
      <c r="D55" s="183"/>
      <c r="E55" s="84"/>
      <c r="F55" s="87"/>
      <c r="G55" s="88"/>
      <c r="H55" s="39"/>
      <c r="I55" s="39"/>
      <c r="J55" s="39"/>
      <c r="K55" s="39"/>
      <c r="L55" s="26" t="e">
        <f t="shared" si="1"/>
        <v>#N/A</v>
      </c>
      <c r="M55" s="882"/>
      <c r="N55" s="1">
        <f t="shared" si="3"/>
        <v>0</v>
      </c>
      <c r="O55" s="886" t="s">
        <v>399</v>
      </c>
      <c r="P55" s="887"/>
      <c r="Q55" s="887"/>
      <c r="R55" s="887"/>
      <c r="S55" s="887"/>
      <c r="T55" s="887"/>
      <c r="U55" s="887"/>
      <c r="V55" s="888"/>
      <c r="W55" s="39"/>
      <c r="X55" s="39"/>
      <c r="Y55" s="39"/>
      <c r="Z55" s="39"/>
      <c r="AA55" s="39"/>
      <c r="AB55" s="39"/>
      <c r="AC55" s="39"/>
      <c r="AD55" s="39"/>
      <c r="AE55" s="39"/>
      <c r="AF55" s="39"/>
      <c r="AG55" s="39"/>
      <c r="AH55" s="39"/>
      <c r="AI55" s="428"/>
      <c r="AJ55" s="428"/>
      <c r="AK55" s="428"/>
      <c r="AL55" s="428"/>
      <c r="AM55" s="428"/>
      <c r="AN55" s="428"/>
      <c r="AO55" s="428"/>
      <c r="AP55" s="428"/>
      <c r="AQ55" s="428"/>
      <c r="AR55" s="428"/>
      <c r="AS55" s="428"/>
      <c r="AT55" s="428"/>
      <c r="AU55" s="428"/>
      <c r="AV55" s="428"/>
      <c r="AW55" s="428"/>
      <c r="AX55" s="428"/>
      <c r="AY55" s="428"/>
      <c r="AZ55" s="428"/>
      <c r="BA55" s="428"/>
      <c r="BB55" s="428"/>
    </row>
    <row r="56" spans="1:54" ht="14.25" customHeight="1">
      <c r="A56" s="39"/>
      <c r="B56" s="79" t="s">
        <v>538</v>
      </c>
      <c r="C56" s="174" t="s">
        <v>550</v>
      </c>
      <c r="D56" s="183"/>
      <c r="E56" s="84"/>
      <c r="F56" s="87"/>
      <c r="G56" s="88"/>
      <c r="H56" s="39"/>
      <c r="I56" s="39"/>
      <c r="J56" s="39"/>
      <c r="K56" s="39"/>
      <c r="L56" s="26" t="e">
        <f t="shared" si="1"/>
        <v>#N/A</v>
      </c>
      <c r="M56" s="56" t="s">
        <v>1235</v>
      </c>
      <c r="N56" s="1" t="str">
        <f t="shared" ref="N56:N74" si="4">N6</f>
        <v>防災協定</v>
      </c>
      <c r="O56" s="874" t="e">
        <f>CONCATENATE("　○防災協定の締結実績　（様式-",L56,"）")</f>
        <v>#N/A</v>
      </c>
      <c r="P56" s="875"/>
      <c r="Q56" s="875"/>
      <c r="R56" s="875"/>
      <c r="S56" s="875"/>
      <c r="T56" s="875"/>
      <c r="U56" s="875"/>
      <c r="V56" s="876"/>
      <c r="W56" s="39"/>
      <c r="X56" s="39"/>
      <c r="Y56" s="39"/>
      <c r="Z56" s="39"/>
      <c r="AA56" s="39"/>
      <c r="AB56" s="39"/>
      <c r="AC56" s="39"/>
      <c r="AD56" s="39"/>
      <c r="AE56" s="39"/>
      <c r="AF56" s="39"/>
      <c r="AG56" s="39"/>
      <c r="AH56" s="39"/>
      <c r="AI56" s="428"/>
      <c r="AJ56" s="428"/>
      <c r="AK56" s="428"/>
      <c r="AL56" s="428"/>
      <c r="AM56" s="428"/>
      <c r="AN56" s="428"/>
      <c r="AO56" s="428"/>
      <c r="AP56" s="428"/>
      <c r="AQ56" s="428"/>
      <c r="AR56" s="428"/>
      <c r="AS56" s="428"/>
      <c r="AT56" s="428"/>
      <c r="AU56" s="428"/>
      <c r="AV56" s="428"/>
      <c r="AW56" s="428"/>
      <c r="AX56" s="428"/>
      <c r="AY56" s="428"/>
      <c r="AZ56" s="428"/>
      <c r="BA56" s="428"/>
      <c r="BB56" s="428"/>
    </row>
    <row r="57" spans="1:54" ht="14.25" customHeight="1" thickBot="1">
      <c r="A57" s="39"/>
      <c r="B57" s="83" t="s">
        <v>538</v>
      </c>
      <c r="C57" s="179" t="s">
        <v>552</v>
      </c>
      <c r="D57" s="184"/>
      <c r="E57" s="81"/>
      <c r="F57" s="89"/>
      <c r="G57" s="90"/>
      <c r="H57" s="39"/>
      <c r="I57" s="39"/>
      <c r="J57" s="39"/>
      <c r="K57" s="39"/>
      <c r="L57" s="26" t="e">
        <f t="shared" si="1"/>
        <v>#N/A</v>
      </c>
      <c r="M57" s="51"/>
      <c r="N57" s="1" t="str">
        <f t="shared" si="4"/>
        <v>家畜伝染病防疫協定</v>
      </c>
      <c r="O57" s="874" t="e">
        <f>CONCATENATE("　○家畜伝染病防疫協定の締結実績　（様式-",L57,"）")</f>
        <v>#N/A</v>
      </c>
      <c r="P57" s="875"/>
      <c r="Q57" s="875"/>
      <c r="R57" s="875"/>
      <c r="S57" s="875"/>
      <c r="T57" s="875"/>
      <c r="U57" s="875"/>
      <c r="V57" s="876"/>
      <c r="W57" s="39"/>
      <c r="X57" s="39"/>
      <c r="Y57" s="39"/>
      <c r="Z57" s="39"/>
      <c r="AA57" s="39"/>
      <c r="AB57" s="39"/>
      <c r="AC57" s="39"/>
      <c r="AD57" s="39"/>
      <c r="AE57" s="39"/>
      <c r="AF57" s="39"/>
      <c r="AG57" s="39"/>
      <c r="AH57" s="39"/>
      <c r="AI57" s="428"/>
      <c r="AJ57" s="428"/>
      <c r="AK57" s="428"/>
      <c r="AL57" s="428"/>
      <c r="AM57" s="428"/>
      <c r="AN57" s="428"/>
      <c r="AO57" s="428"/>
      <c r="AP57" s="428"/>
      <c r="AQ57" s="428"/>
      <c r="AR57" s="428"/>
      <c r="AS57" s="428"/>
      <c r="AT57" s="428"/>
      <c r="AU57" s="428"/>
      <c r="AV57" s="428"/>
      <c r="AW57" s="428"/>
      <c r="AX57" s="428"/>
      <c r="AY57" s="428"/>
      <c r="AZ57" s="428"/>
      <c r="BA57" s="428"/>
      <c r="BB57" s="428"/>
    </row>
    <row r="58" spans="1:54" ht="14.25" customHeight="1" thickTop="1">
      <c r="A58" s="39"/>
      <c r="B58" s="39"/>
      <c r="C58" s="39"/>
      <c r="D58" s="39"/>
      <c r="E58" s="39"/>
      <c r="F58" s="39"/>
      <c r="G58" s="39"/>
      <c r="H58" s="39"/>
      <c r="I58" s="39"/>
      <c r="J58" s="39"/>
      <c r="K58" s="39"/>
      <c r="L58" s="26" t="str">
        <f t="shared" si="1"/>
        <v>１２</v>
      </c>
      <c r="M58" s="51"/>
      <c r="N58" s="1" t="str">
        <f t="shared" si="4"/>
        <v>ボランティア活動又はハートフルしまね</v>
      </c>
      <c r="O58" s="874" t="str">
        <f>CONCATENATE("　○ボランティア活動又はハートフルしまねへの参加実績　（様式-",L58,"）")</f>
        <v>　○ボランティア活動又はハートフルしまねへの参加実績　（様式-１２）</v>
      </c>
      <c r="P58" s="875"/>
      <c r="Q58" s="875"/>
      <c r="R58" s="875"/>
      <c r="S58" s="875"/>
      <c r="T58" s="875"/>
      <c r="U58" s="875"/>
      <c r="V58" s="876"/>
      <c r="W58" s="39"/>
      <c r="X58" s="39"/>
      <c r="Y58" s="39"/>
      <c r="Z58" s="39"/>
      <c r="AA58" s="39"/>
      <c r="AB58" s="39"/>
      <c r="AC58" s="39"/>
      <c r="AD58" s="39"/>
      <c r="AE58" s="39"/>
      <c r="AF58" s="39"/>
      <c r="AG58" s="39"/>
      <c r="AH58" s="39"/>
      <c r="AI58" s="428"/>
      <c r="AJ58" s="428"/>
      <c r="AK58" s="428"/>
      <c r="AL58" s="428"/>
      <c r="AM58" s="428"/>
      <c r="AN58" s="428"/>
      <c r="AO58" s="428"/>
      <c r="AP58" s="428"/>
      <c r="AQ58" s="428"/>
      <c r="AR58" s="428"/>
      <c r="AS58" s="428"/>
      <c r="AT58" s="428"/>
      <c r="AU58" s="428"/>
      <c r="AV58" s="428"/>
      <c r="AW58" s="428"/>
      <c r="AX58" s="428"/>
      <c r="AY58" s="428"/>
      <c r="AZ58" s="428"/>
      <c r="BA58" s="428"/>
      <c r="BB58" s="428"/>
    </row>
    <row r="59" spans="1:54" ht="14.25" customHeight="1">
      <c r="A59" s="43" t="s">
        <v>421</v>
      </c>
      <c r="B59" s="39"/>
      <c r="C59" s="39"/>
      <c r="D59" s="39"/>
      <c r="E59" s="39"/>
      <c r="F59" s="39"/>
      <c r="G59" s="39"/>
      <c r="H59" s="39"/>
      <c r="I59" s="39"/>
      <c r="J59" s="39"/>
      <c r="K59" s="39"/>
      <c r="L59" s="26" t="e">
        <f t="shared" si="1"/>
        <v>#N/A</v>
      </c>
      <c r="M59" s="51"/>
      <c r="N59" s="1" t="str">
        <f t="shared" si="4"/>
        <v>維持管理業務</v>
      </c>
      <c r="O59" s="874" t="e">
        <f>CONCATENATE("　○県管理公共土木施設に関する維持管理業務または海岸漂着物の回収業務の契約実績　（様式-",L59,"）")</f>
        <v>#N/A</v>
      </c>
      <c r="P59" s="875"/>
      <c r="Q59" s="875"/>
      <c r="R59" s="875"/>
      <c r="S59" s="875"/>
      <c r="T59" s="875"/>
      <c r="U59" s="875"/>
      <c r="V59" s="876"/>
      <c r="W59" s="39"/>
      <c r="X59" s="39"/>
      <c r="Y59" s="39"/>
      <c r="Z59" s="39"/>
      <c r="AA59" s="39"/>
      <c r="AB59" s="39"/>
      <c r="AC59" s="39"/>
      <c r="AD59" s="39"/>
      <c r="AE59" s="39"/>
      <c r="AF59" s="39"/>
      <c r="AG59" s="39"/>
      <c r="AH59" s="39"/>
      <c r="AI59" s="428"/>
      <c r="AJ59" s="428"/>
      <c r="AK59" s="428"/>
      <c r="AL59" s="428"/>
      <c r="AM59" s="428"/>
      <c r="AN59" s="428"/>
      <c r="AO59" s="428"/>
      <c r="AP59" s="428"/>
      <c r="AQ59" s="428"/>
      <c r="AR59" s="428"/>
      <c r="AS59" s="428"/>
      <c r="AT59" s="428"/>
      <c r="AU59" s="428"/>
      <c r="AV59" s="428"/>
      <c r="AW59" s="428"/>
      <c r="AX59" s="428"/>
      <c r="AY59" s="428"/>
      <c r="AZ59" s="428"/>
      <c r="BA59" s="428"/>
      <c r="BB59" s="428"/>
    </row>
    <row r="60" spans="1:54" ht="14.25" customHeight="1">
      <c r="A60" s="40" t="s">
        <v>460</v>
      </c>
      <c r="B60" s="40"/>
      <c r="C60" s="39"/>
      <c r="D60" s="39"/>
      <c r="E60" s="39"/>
      <c r="F60" s="39"/>
      <c r="G60" s="39"/>
      <c r="H60" s="39"/>
      <c r="I60" s="39"/>
      <c r="J60" s="39"/>
      <c r="K60" s="39"/>
      <c r="L60" s="26" t="e">
        <f t="shared" si="1"/>
        <v>#N/A</v>
      </c>
      <c r="M60" s="51"/>
      <c r="N60" s="1" t="str">
        <f t="shared" si="4"/>
        <v>除雪業務</v>
      </c>
      <c r="O60" s="874" t="e">
        <f>CONCATENATE("　○県管理道路・空港を含む除雪業務の契約実績　（様式-",L60,"）")</f>
        <v>#N/A</v>
      </c>
      <c r="P60" s="875"/>
      <c r="Q60" s="875"/>
      <c r="R60" s="875"/>
      <c r="S60" s="875"/>
      <c r="T60" s="875"/>
      <c r="U60" s="875"/>
      <c r="V60" s="876"/>
      <c r="W60" s="39"/>
      <c r="X60" s="39"/>
      <c r="Y60" s="39"/>
      <c r="Z60" s="39"/>
      <c r="AA60" s="39"/>
      <c r="AB60" s="39"/>
      <c r="AC60" s="39"/>
      <c r="AD60" s="39"/>
      <c r="AE60" s="39"/>
      <c r="AF60" s="39"/>
      <c r="AG60" s="39"/>
      <c r="AH60" s="39"/>
      <c r="AI60" s="428"/>
      <c r="AJ60" s="428"/>
      <c r="AK60" s="428"/>
      <c r="AL60" s="428"/>
      <c r="AM60" s="428"/>
      <c r="AN60" s="428"/>
      <c r="AO60" s="428"/>
      <c r="AP60" s="428"/>
      <c r="AQ60" s="428"/>
      <c r="AR60" s="428"/>
      <c r="AS60" s="428"/>
      <c r="AT60" s="428"/>
      <c r="AU60" s="428"/>
      <c r="AV60" s="428"/>
      <c r="AW60" s="428"/>
      <c r="AX60" s="428"/>
      <c r="AY60" s="428"/>
      <c r="AZ60" s="428"/>
      <c r="BA60" s="428"/>
      <c r="BB60" s="428"/>
    </row>
    <row r="61" spans="1:54" ht="16.5">
      <c r="A61" s="38"/>
      <c r="B61" s="39" t="s">
        <v>588</v>
      </c>
      <c r="C61" s="39"/>
      <c r="D61" s="39"/>
      <c r="E61" s="39"/>
      <c r="F61" s="39"/>
      <c r="G61" s="39"/>
      <c r="H61" s="39"/>
      <c r="I61" s="39"/>
      <c r="J61" s="39"/>
      <c r="K61" s="39"/>
      <c r="L61" s="26" t="str">
        <f t="shared" si="1"/>
        <v>１３</v>
      </c>
      <c r="M61" s="51"/>
      <c r="N61" s="1" t="str">
        <f t="shared" si="4"/>
        <v>労働福祉（障がい者雇用）</v>
      </c>
      <c r="O61" s="808" t="str">
        <f>CONCATENATE("　○労働福祉関連の状況(a 障がい者雇用の実態)　（様式-",L61,"）")</f>
        <v>　○労働福祉関連の状況(a 障がい者雇用の実態)　（様式-１３）</v>
      </c>
      <c r="P61" s="809"/>
      <c r="Q61" s="809"/>
      <c r="R61" s="809"/>
      <c r="S61" s="809"/>
      <c r="T61" s="809"/>
      <c r="U61" s="809"/>
      <c r="V61" s="810"/>
      <c r="W61" s="39"/>
      <c r="X61" s="39"/>
      <c r="Y61" s="39"/>
      <c r="Z61" s="39"/>
      <c r="AA61" s="39"/>
      <c r="AB61" s="39"/>
      <c r="AC61" s="39"/>
      <c r="AD61" s="39"/>
      <c r="AE61" s="39"/>
      <c r="AF61" s="39"/>
      <c r="AG61" s="39"/>
      <c r="AH61" s="39"/>
      <c r="AI61" s="428"/>
      <c r="AJ61" s="428"/>
      <c r="AK61" s="428"/>
      <c r="AL61" s="428"/>
      <c r="AM61" s="428"/>
      <c r="AN61" s="428"/>
      <c r="AO61" s="428"/>
      <c r="AP61" s="428"/>
      <c r="AQ61" s="428"/>
      <c r="AR61" s="428"/>
      <c r="AS61" s="428"/>
      <c r="AT61" s="428"/>
      <c r="AU61" s="428"/>
      <c r="AV61" s="428"/>
      <c r="AW61" s="428"/>
      <c r="AX61" s="428"/>
      <c r="AY61" s="428"/>
      <c r="AZ61" s="428"/>
      <c r="BA61" s="428"/>
      <c r="BB61" s="428"/>
    </row>
    <row r="62" spans="1:54" ht="16.5">
      <c r="A62" s="38"/>
      <c r="B62" s="44" t="s">
        <v>451</v>
      </c>
      <c r="C62" s="39"/>
      <c r="D62" s="39"/>
      <c r="E62" s="39"/>
      <c r="F62" s="39"/>
      <c r="G62" s="39"/>
      <c r="H62" s="39"/>
      <c r="I62" s="39"/>
      <c r="J62" s="39"/>
      <c r="K62" s="39"/>
      <c r="L62" s="26" t="str">
        <f t="shared" si="1"/>
        <v>１４</v>
      </c>
      <c r="M62" s="51"/>
      <c r="N62" s="1" t="str">
        <f t="shared" si="4"/>
        <v>労働福祉（育児介護制度）</v>
      </c>
      <c r="O62" s="808" t="str">
        <f>CONCATENATE("　○労働福祉関連の状況(b 育児・介護休業に関する制度)　（様式-",L62,"）")</f>
        <v>　○労働福祉関連の状況(b 育児・介護休業に関する制度)　（様式-１４）</v>
      </c>
      <c r="P62" s="809"/>
      <c r="Q62" s="809"/>
      <c r="R62" s="809"/>
      <c r="S62" s="809"/>
      <c r="T62" s="809"/>
      <c r="U62" s="809"/>
      <c r="V62" s="810"/>
      <c r="W62" s="39"/>
      <c r="X62" s="39"/>
      <c r="Y62" s="39"/>
      <c r="Z62" s="39"/>
      <c r="AA62" s="39"/>
      <c r="AB62" s="39"/>
      <c r="AC62" s="39"/>
      <c r="AD62" s="39"/>
      <c r="AE62" s="39"/>
      <c r="AF62" s="39"/>
      <c r="AG62" s="39"/>
      <c r="AH62" s="39"/>
      <c r="AI62" s="428"/>
      <c r="AJ62" s="428"/>
      <c r="AK62" s="428"/>
      <c r="AL62" s="428"/>
      <c r="AM62" s="428"/>
      <c r="AN62" s="428"/>
      <c r="AO62" s="428"/>
      <c r="AP62" s="428"/>
      <c r="AQ62" s="428"/>
      <c r="AR62" s="428"/>
      <c r="AS62" s="428"/>
      <c r="AT62" s="428"/>
      <c r="AU62" s="428"/>
      <c r="AV62" s="428"/>
      <c r="AW62" s="428"/>
      <c r="AX62" s="428"/>
      <c r="AY62" s="428"/>
      <c r="AZ62" s="428"/>
      <c r="BA62" s="428"/>
      <c r="BB62" s="428"/>
    </row>
    <row r="63" spans="1:54" ht="16.5">
      <c r="A63" s="38"/>
      <c r="B63" s="44" t="s">
        <v>465</v>
      </c>
      <c r="C63" s="39"/>
      <c r="D63" s="39"/>
      <c r="E63" s="39"/>
      <c r="F63" s="39"/>
      <c r="G63" s="39"/>
      <c r="H63" s="39"/>
      <c r="I63" s="39"/>
      <c r="J63" s="39"/>
      <c r="K63" s="39"/>
      <c r="L63" s="26" t="str">
        <f t="shared" si="1"/>
        <v>１５</v>
      </c>
      <c r="M63" s="51"/>
      <c r="N63" s="1" t="str">
        <f t="shared" si="4"/>
        <v>育児介護チェック表</v>
      </c>
      <c r="O63" s="808" t="str">
        <f>CONCATENATE("　○育児・介護休業に関する制度　チェック表　（様式-",L63,"）")</f>
        <v>　○育児・介護休業に関する制度　チェック表　（様式-１５）</v>
      </c>
      <c r="P63" s="809"/>
      <c r="Q63" s="809"/>
      <c r="R63" s="809"/>
      <c r="S63" s="809"/>
      <c r="T63" s="809"/>
      <c r="U63" s="809"/>
      <c r="V63" s="810"/>
      <c r="W63" s="39"/>
      <c r="X63" s="39"/>
      <c r="Y63" s="39"/>
      <c r="Z63" s="39"/>
      <c r="AA63" s="39"/>
      <c r="AB63" s="39"/>
      <c r="AC63" s="39"/>
      <c r="AD63" s="39"/>
      <c r="AE63" s="39"/>
      <c r="AF63" s="39"/>
      <c r="AG63" s="39"/>
      <c r="AH63" s="39"/>
      <c r="AI63" s="428"/>
      <c r="AJ63" s="428"/>
      <c r="AK63" s="428"/>
      <c r="AL63" s="428"/>
      <c r="AM63" s="428"/>
      <c r="AN63" s="428"/>
      <c r="AO63" s="428"/>
      <c r="AP63" s="428"/>
      <c r="AQ63" s="428"/>
      <c r="AR63" s="428"/>
      <c r="AS63" s="428"/>
      <c r="AT63" s="428"/>
      <c r="AU63" s="428"/>
      <c r="AV63" s="428"/>
      <c r="AW63" s="428"/>
      <c r="AX63" s="428"/>
      <c r="AY63" s="428"/>
      <c r="AZ63" s="428"/>
      <c r="BA63" s="428"/>
      <c r="BB63" s="428"/>
    </row>
    <row r="64" spans="1:54" ht="13.5" customHeight="1">
      <c r="A64" s="38"/>
      <c r="B64" s="39"/>
      <c r="C64" s="39"/>
      <c r="D64" s="39"/>
      <c r="E64" s="39"/>
      <c r="F64" s="39"/>
      <c r="G64" s="39"/>
      <c r="H64" s="39"/>
      <c r="I64" s="39"/>
      <c r="J64" s="39"/>
      <c r="K64" s="39"/>
      <c r="L64" s="26" t="e">
        <f t="shared" si="1"/>
        <v>#N/A</v>
      </c>
      <c r="M64" s="51"/>
      <c r="N64" s="1" t="str">
        <f t="shared" si="4"/>
        <v>登録基幹技能者</v>
      </c>
      <c r="O64" s="871" t="e">
        <f>CONCATENATE("　○登録基幹技能者の配置　（様式-",L64,"）")</f>
        <v>#N/A</v>
      </c>
      <c r="P64" s="872"/>
      <c r="Q64" s="872"/>
      <c r="R64" s="872"/>
      <c r="S64" s="872"/>
      <c r="T64" s="872"/>
      <c r="U64" s="872"/>
      <c r="V64" s="873"/>
      <c r="W64" s="39"/>
      <c r="X64" s="39"/>
      <c r="Y64" s="39"/>
      <c r="Z64" s="39"/>
      <c r="AA64" s="39"/>
      <c r="AB64" s="39"/>
      <c r="AC64" s="39"/>
      <c r="AD64" s="39"/>
      <c r="AE64" s="39"/>
      <c r="AF64" s="39"/>
      <c r="AG64" s="39"/>
      <c r="AH64" s="39"/>
      <c r="AI64" s="428"/>
      <c r="AJ64" s="428"/>
      <c r="AK64" s="428"/>
      <c r="AL64" s="428"/>
      <c r="AM64" s="428"/>
      <c r="AN64" s="428"/>
      <c r="AO64" s="428"/>
      <c r="AP64" s="428"/>
      <c r="AQ64" s="428"/>
      <c r="AR64" s="428"/>
      <c r="AS64" s="428"/>
      <c r="AT64" s="428"/>
      <c r="AU64" s="428"/>
      <c r="AV64" s="428"/>
      <c r="AW64" s="428"/>
      <c r="AX64" s="428"/>
      <c r="AY64" s="428"/>
      <c r="AZ64" s="428"/>
      <c r="BA64" s="428"/>
      <c r="BB64" s="428"/>
    </row>
    <row r="65" spans="1:54" ht="16.5" customHeight="1">
      <c r="A65" s="40" t="s">
        <v>461</v>
      </c>
      <c r="B65" s="40"/>
      <c r="C65" s="39"/>
      <c r="D65" s="39"/>
      <c r="E65" s="39"/>
      <c r="F65" s="39"/>
      <c r="G65" s="39"/>
      <c r="H65" s="39"/>
      <c r="I65" s="39"/>
      <c r="J65" s="39"/>
      <c r="K65" s="39"/>
      <c r="L65" s="26" t="str">
        <f t="shared" si="1"/>
        <v>１６</v>
      </c>
      <c r="M65" s="51"/>
      <c r="N65" s="1" t="str">
        <f t="shared" si="4"/>
        <v>若手技術者・従業員の新規雇用</v>
      </c>
      <c r="O65" s="871" t="str">
        <f>CONCATENATE("　○若手技術者・若手従業員の新規雇用　（様式-",L65,"）")</f>
        <v>　○若手技術者・若手従業員の新規雇用　（様式-１６）</v>
      </c>
      <c r="P65" s="872"/>
      <c r="Q65" s="872"/>
      <c r="R65" s="872"/>
      <c r="S65" s="872"/>
      <c r="T65" s="872"/>
      <c r="U65" s="872"/>
      <c r="V65" s="873"/>
      <c r="W65" s="39"/>
      <c r="X65" s="39"/>
      <c r="Y65" s="39"/>
      <c r="Z65" s="39"/>
      <c r="AA65" s="39"/>
      <c r="AB65" s="39"/>
      <c r="AC65" s="39"/>
      <c r="AD65" s="39"/>
      <c r="AE65" s="39"/>
      <c r="AF65" s="39"/>
      <c r="AG65" s="39"/>
      <c r="AH65" s="39"/>
      <c r="AI65" s="428"/>
      <c r="AJ65" s="428"/>
      <c r="AK65" s="428"/>
      <c r="AL65" s="428"/>
      <c r="AM65" s="428"/>
      <c r="AN65" s="428"/>
      <c r="AO65" s="428"/>
      <c r="AP65" s="428"/>
      <c r="AQ65" s="428"/>
      <c r="AR65" s="428"/>
      <c r="AS65" s="428"/>
      <c r="AT65" s="428"/>
      <c r="AU65" s="428"/>
      <c r="AV65" s="428"/>
      <c r="AW65" s="428"/>
      <c r="AX65" s="428"/>
      <c r="AY65" s="428"/>
      <c r="AZ65" s="428"/>
      <c r="BA65" s="428"/>
      <c r="BB65" s="428"/>
    </row>
    <row r="66" spans="1:54" ht="16.5">
      <c r="A66" s="38"/>
      <c r="B66" s="39" t="s">
        <v>426</v>
      </c>
      <c r="C66" s="39"/>
      <c r="D66" s="39"/>
      <c r="E66" s="39"/>
      <c r="F66" s="39"/>
      <c r="G66" s="39"/>
      <c r="H66" s="39"/>
      <c r="I66" s="39"/>
      <c r="J66" s="39"/>
      <c r="K66" s="39"/>
      <c r="L66" s="26" t="e">
        <f t="shared" si="1"/>
        <v>#N/A</v>
      </c>
      <c r="M66" s="51"/>
      <c r="N66" s="1" t="str">
        <f t="shared" si="4"/>
        <v>消防団協力事業所</v>
      </c>
      <c r="O66" s="871" t="e">
        <f>CONCATENATE("　○消防団協力事業所の認定　（様式-",L66,"）")</f>
        <v>#N/A</v>
      </c>
      <c r="P66" s="872"/>
      <c r="Q66" s="872"/>
      <c r="R66" s="872"/>
      <c r="S66" s="872"/>
      <c r="T66" s="872"/>
      <c r="U66" s="872"/>
      <c r="V66" s="873"/>
      <c r="W66" s="39"/>
      <c r="X66" s="39"/>
      <c r="Y66" s="39"/>
      <c r="Z66" s="39"/>
      <c r="AA66" s="39"/>
      <c r="AB66" s="39"/>
      <c r="AC66" s="39"/>
      <c r="AD66" s="39"/>
      <c r="AE66" s="39"/>
      <c r="AF66" s="39"/>
      <c r="AG66" s="39"/>
      <c r="AH66" s="39"/>
      <c r="AI66" s="428"/>
      <c r="AJ66" s="428"/>
      <c r="AK66" s="428"/>
      <c r="AL66" s="428"/>
      <c r="AM66" s="428"/>
      <c r="AN66" s="428"/>
      <c r="AO66" s="428"/>
      <c r="AP66" s="428"/>
      <c r="AQ66" s="428"/>
      <c r="AR66" s="428"/>
      <c r="AS66" s="428"/>
      <c r="AT66" s="428"/>
      <c r="AU66" s="428"/>
      <c r="AV66" s="428"/>
      <c r="AW66" s="428"/>
      <c r="AX66" s="428"/>
      <c r="AY66" s="428"/>
      <c r="AZ66" s="428"/>
      <c r="BA66" s="428"/>
      <c r="BB66" s="428"/>
    </row>
    <row r="67" spans="1:54" ht="16.5">
      <c r="A67" s="38"/>
      <c r="B67" s="44" t="s">
        <v>427</v>
      </c>
      <c r="C67" s="39"/>
      <c r="D67" s="39"/>
      <c r="E67" s="39"/>
      <c r="F67" s="39"/>
      <c r="G67" s="39"/>
      <c r="H67" s="39"/>
      <c r="I67" s="39"/>
      <c r="J67" s="39"/>
      <c r="K67" s="39"/>
      <c r="L67" s="26" t="str">
        <f t="shared" si="1"/>
        <v>１７</v>
      </c>
      <c r="M67" s="51"/>
      <c r="N67" s="1" t="str">
        <f t="shared" si="4"/>
        <v>応急危険度判定士</v>
      </c>
      <c r="O67" s="871" t="str">
        <f>CONCATENATE("　○島根県地震被災建築物応急危険度判定士の登録　（様式-",L67,"）")</f>
        <v>　○島根県地震被災建築物応急危険度判定士の登録　（様式-１７）</v>
      </c>
      <c r="P67" s="872"/>
      <c r="Q67" s="872"/>
      <c r="R67" s="872"/>
      <c r="S67" s="872"/>
      <c r="T67" s="872"/>
      <c r="U67" s="872"/>
      <c r="V67" s="873"/>
      <c r="W67" s="39"/>
      <c r="X67" s="39"/>
      <c r="Y67" s="39"/>
      <c r="Z67" s="39"/>
      <c r="AA67" s="39"/>
      <c r="AB67" s="39"/>
      <c r="AC67" s="39"/>
      <c r="AD67" s="39"/>
      <c r="AE67" s="39"/>
      <c r="AF67" s="39"/>
      <c r="AG67" s="39"/>
      <c r="AH67" s="39"/>
      <c r="AI67" s="428"/>
      <c r="AJ67" s="428"/>
      <c r="AK67" s="428"/>
      <c r="AL67" s="428"/>
      <c r="AM67" s="428"/>
      <c r="AN67" s="428"/>
      <c r="AO67" s="428"/>
      <c r="AP67" s="428"/>
      <c r="AQ67" s="428"/>
      <c r="AR67" s="428"/>
      <c r="AS67" s="428"/>
      <c r="AT67" s="428"/>
      <c r="AU67" s="428"/>
      <c r="AV67" s="428"/>
      <c r="AW67" s="428"/>
      <c r="AX67" s="428"/>
      <c r="AY67" s="428"/>
      <c r="AZ67" s="428"/>
      <c r="BA67" s="428"/>
      <c r="BB67" s="428"/>
    </row>
    <row r="68" spans="1:54">
      <c r="A68" s="39"/>
      <c r="B68" s="44" t="s">
        <v>428</v>
      </c>
      <c r="C68" s="39"/>
      <c r="D68" s="39"/>
      <c r="E68" s="39"/>
      <c r="F68" s="39"/>
      <c r="G68" s="39"/>
      <c r="H68" s="39"/>
      <c r="I68" s="39"/>
      <c r="J68" s="39"/>
      <c r="K68" s="39"/>
      <c r="L68" s="26" t="e">
        <f t="shared" si="1"/>
        <v>#N/A</v>
      </c>
      <c r="M68" s="51"/>
      <c r="N68" s="1" t="str">
        <f t="shared" si="4"/>
        <v>CCUSの活用</v>
      </c>
      <c r="O68" s="871" t="e">
        <f>CONCATENATE("　○建設キャリアアップシステム（CCUS）の活用　（様式-",L68,"）")</f>
        <v>#N/A</v>
      </c>
      <c r="P68" s="872"/>
      <c r="Q68" s="872"/>
      <c r="R68" s="872"/>
      <c r="S68" s="872"/>
      <c r="T68" s="872"/>
      <c r="U68" s="872"/>
      <c r="V68" s="873"/>
      <c r="W68" s="39"/>
      <c r="X68" s="39"/>
      <c r="Y68" s="39"/>
      <c r="Z68" s="39"/>
      <c r="AA68" s="39"/>
      <c r="AB68" s="39"/>
      <c r="AC68" s="39"/>
      <c r="AD68" s="39"/>
      <c r="AE68" s="39"/>
      <c r="AF68" s="39"/>
      <c r="AG68" s="39"/>
      <c r="AH68" s="39"/>
      <c r="AI68" s="428"/>
      <c r="AJ68" s="428"/>
      <c r="AK68" s="428"/>
      <c r="AL68" s="428"/>
      <c r="AM68" s="428"/>
      <c r="AN68" s="428"/>
      <c r="AO68" s="428"/>
      <c r="AP68" s="428"/>
      <c r="AQ68" s="428"/>
      <c r="AR68" s="428"/>
      <c r="AS68" s="428"/>
      <c r="AT68" s="428"/>
      <c r="AU68" s="428"/>
      <c r="AV68" s="428"/>
      <c r="AW68" s="428"/>
      <c r="AX68" s="428"/>
      <c r="AY68" s="428"/>
      <c r="AZ68" s="428"/>
      <c r="BA68" s="428"/>
      <c r="BB68" s="428"/>
    </row>
    <row r="69" spans="1:54">
      <c r="A69" s="39"/>
      <c r="B69" s="44" t="s">
        <v>422</v>
      </c>
      <c r="C69" s="39"/>
      <c r="D69" s="39"/>
      <c r="E69" s="39"/>
      <c r="F69" s="39"/>
      <c r="G69" s="39"/>
      <c r="H69" s="39"/>
      <c r="I69" s="39"/>
      <c r="J69" s="39"/>
      <c r="K69" s="39"/>
      <c r="L69" s="26" t="e">
        <f t="shared" si="1"/>
        <v>#N/A</v>
      </c>
      <c r="M69" s="51"/>
      <c r="N69" s="1" t="str">
        <f t="shared" si="4"/>
        <v>海上援助活動</v>
      </c>
      <c r="O69" s="871" t="e">
        <f>CONCATENATE("　○海上援助活動の実績　（様式-",L69,"）")</f>
        <v>#N/A</v>
      </c>
      <c r="P69" s="872"/>
      <c r="Q69" s="872"/>
      <c r="R69" s="872"/>
      <c r="S69" s="872"/>
      <c r="T69" s="872"/>
      <c r="U69" s="872"/>
      <c r="V69" s="873"/>
      <c r="W69" s="39"/>
      <c r="X69" s="39"/>
      <c r="Y69" s="39"/>
      <c r="Z69" s="39"/>
      <c r="AA69" s="39"/>
      <c r="AB69" s="39"/>
      <c r="AC69" s="39"/>
      <c r="AD69" s="39"/>
      <c r="AE69" s="39"/>
      <c r="AF69" s="39"/>
      <c r="AG69" s="39"/>
      <c r="AH69" s="39"/>
      <c r="AI69" s="428"/>
      <c r="AJ69" s="428"/>
      <c r="AK69" s="428"/>
      <c r="AL69" s="428"/>
      <c r="AM69" s="428"/>
      <c r="AN69" s="428"/>
      <c r="AO69" s="428"/>
      <c r="AP69" s="428"/>
      <c r="AQ69" s="428"/>
      <c r="AR69" s="428"/>
      <c r="AS69" s="428"/>
      <c r="AT69" s="428"/>
      <c r="AU69" s="428"/>
      <c r="AV69" s="428"/>
      <c r="AW69" s="428"/>
      <c r="AX69" s="428"/>
      <c r="AY69" s="428"/>
      <c r="AZ69" s="428"/>
      <c r="BA69" s="428"/>
      <c r="BB69" s="428"/>
    </row>
    <row r="70" spans="1:54">
      <c r="A70" s="39"/>
      <c r="B70" s="39"/>
      <c r="C70" s="39"/>
      <c r="D70" s="39"/>
      <c r="E70" s="39"/>
      <c r="F70" s="39"/>
      <c r="G70" s="39"/>
      <c r="H70" s="39"/>
      <c r="I70" s="39"/>
      <c r="J70" s="39"/>
      <c r="K70" s="39"/>
      <c r="L70" s="26" t="e">
        <f t="shared" si="1"/>
        <v>#N/A</v>
      </c>
      <c r="M70" s="51"/>
      <c r="N70" s="1" t="str">
        <f t="shared" si="4"/>
        <v>若手・中堅技術者配置</v>
      </c>
      <c r="O70" s="871" t="e">
        <f>CONCATENATE("　○若手・中堅技術者の配置　（様式-",L70,"）")</f>
        <v>#N/A</v>
      </c>
      <c r="P70" s="872"/>
      <c r="Q70" s="872"/>
      <c r="R70" s="872"/>
      <c r="S70" s="872"/>
      <c r="T70" s="872"/>
      <c r="U70" s="872"/>
      <c r="V70" s="873"/>
      <c r="W70" s="39"/>
      <c r="X70" s="39"/>
      <c r="Y70" s="39"/>
      <c r="Z70" s="39"/>
      <c r="AA70" s="39"/>
      <c r="AB70" s="39"/>
      <c r="AC70" s="39"/>
      <c r="AD70" s="39"/>
      <c r="AE70" s="39"/>
      <c r="AF70" s="39"/>
      <c r="AG70" s="39"/>
      <c r="AH70" s="39"/>
      <c r="AI70" s="428"/>
      <c r="AJ70" s="428"/>
      <c r="AK70" s="428"/>
      <c r="AL70" s="428"/>
      <c r="AM70" s="428"/>
      <c r="AN70" s="428"/>
      <c r="AO70" s="428"/>
      <c r="AP70" s="428"/>
      <c r="AQ70" s="428"/>
      <c r="AR70" s="428"/>
      <c r="AS70" s="428"/>
      <c r="AT70" s="428"/>
      <c r="AU70" s="428"/>
      <c r="AV70" s="428"/>
      <c r="AW70" s="428"/>
      <c r="AX70" s="428"/>
      <c r="AY70" s="428"/>
      <c r="AZ70" s="428"/>
      <c r="BA70" s="428"/>
      <c r="BB70" s="428"/>
    </row>
    <row r="71" spans="1:54" ht="14">
      <c r="A71" s="40" t="s">
        <v>462</v>
      </c>
      <c r="B71" s="40"/>
      <c r="C71" s="39"/>
      <c r="D71" s="39"/>
      <c r="E71" s="39"/>
      <c r="F71" s="39"/>
      <c r="G71" s="39"/>
      <c r="H71" s="39"/>
      <c r="I71" s="39"/>
      <c r="J71" s="39"/>
      <c r="K71" s="39"/>
      <c r="L71" s="26" t="e">
        <f t="shared" si="1"/>
        <v>#N/A</v>
      </c>
      <c r="M71" s="51"/>
      <c r="N71" s="1" t="str">
        <f t="shared" si="4"/>
        <v>建設機械保有状況</v>
      </c>
      <c r="O71" s="871" t="e">
        <f>CONCATENATE("　○建設機械の保有状況　（様式-",L71,"）")</f>
        <v>#N/A</v>
      </c>
      <c r="P71" s="872"/>
      <c r="Q71" s="872"/>
      <c r="R71" s="872"/>
      <c r="S71" s="872"/>
      <c r="T71" s="872"/>
      <c r="U71" s="872"/>
      <c r="V71" s="873"/>
      <c r="W71" s="39"/>
      <c r="X71" s="39"/>
      <c r="Y71" s="39"/>
      <c r="Z71" s="39"/>
      <c r="AA71" s="39"/>
      <c r="AB71" s="39"/>
      <c r="AC71" s="39"/>
      <c r="AD71" s="39"/>
      <c r="AE71" s="39"/>
      <c r="AF71" s="39"/>
      <c r="AG71" s="39"/>
      <c r="AH71" s="39"/>
      <c r="AI71" s="428"/>
      <c r="AJ71" s="428"/>
      <c r="AK71" s="428"/>
      <c r="AL71" s="428"/>
      <c r="AM71" s="428"/>
      <c r="AN71" s="428"/>
      <c r="AO71" s="428"/>
      <c r="AP71" s="428"/>
      <c r="AQ71" s="428"/>
      <c r="AR71" s="428"/>
      <c r="AS71" s="428"/>
      <c r="AT71" s="428"/>
      <c r="AU71" s="428"/>
      <c r="AV71" s="428"/>
      <c r="AW71" s="428"/>
      <c r="AX71" s="428"/>
      <c r="AY71" s="428"/>
      <c r="AZ71" s="428"/>
      <c r="BA71" s="428"/>
      <c r="BB71" s="428"/>
    </row>
    <row r="72" spans="1:54" ht="13.5" customHeight="1">
      <c r="A72" s="39"/>
      <c r="B72" s="44" t="s">
        <v>423</v>
      </c>
      <c r="C72" s="39"/>
      <c r="D72" s="39"/>
      <c r="E72" s="39"/>
      <c r="F72" s="39"/>
      <c r="G72" s="39"/>
      <c r="H72" s="39"/>
      <c r="I72" s="39"/>
      <c r="J72" s="39"/>
      <c r="K72" s="39"/>
      <c r="L72" s="26" t="e">
        <f t="shared" si="1"/>
        <v>#N/A</v>
      </c>
      <c r="M72" s="51"/>
      <c r="N72" s="1" t="str">
        <f t="shared" si="4"/>
        <v>BCP認定</v>
      </c>
      <c r="O72" s="871" t="e">
        <f>CONCATENATE("　○BCPの認定状況　（様式-",L72,"）")</f>
        <v>#N/A</v>
      </c>
      <c r="P72" s="872"/>
      <c r="Q72" s="872"/>
      <c r="R72" s="872"/>
      <c r="S72" s="872"/>
      <c r="T72" s="872"/>
      <c r="U72" s="872"/>
      <c r="V72" s="873"/>
      <c r="W72" s="39"/>
      <c r="X72" s="39"/>
      <c r="Y72" s="39"/>
      <c r="Z72" s="39"/>
      <c r="AA72" s="39"/>
      <c r="AB72" s="39"/>
      <c r="AC72" s="39"/>
      <c r="AD72" s="39"/>
      <c r="AE72" s="39"/>
      <c r="AF72" s="39"/>
      <c r="AG72" s="39"/>
      <c r="AH72" s="39"/>
      <c r="AI72" s="428"/>
      <c r="AJ72" s="428"/>
      <c r="AK72" s="428"/>
      <c r="AL72" s="428"/>
      <c r="AM72" s="428"/>
      <c r="AN72" s="428"/>
      <c r="AO72" s="428"/>
      <c r="AP72" s="428"/>
      <c r="AQ72" s="428"/>
      <c r="AR72" s="428"/>
      <c r="AS72" s="428"/>
      <c r="AT72" s="428"/>
      <c r="AU72" s="428"/>
      <c r="AV72" s="428"/>
      <c r="AW72" s="428"/>
      <c r="AX72" s="428"/>
      <c r="AY72" s="428"/>
      <c r="AZ72" s="428"/>
      <c r="BA72" s="428"/>
      <c r="BB72" s="428"/>
    </row>
    <row r="73" spans="1:54" ht="13.5" customHeight="1">
      <c r="A73" s="39"/>
      <c r="B73" s="39"/>
      <c r="C73" s="39"/>
      <c r="D73" s="39"/>
      <c r="E73" s="39"/>
      <c r="F73" s="39"/>
      <c r="G73" s="39"/>
      <c r="H73" s="39"/>
      <c r="I73" s="39"/>
      <c r="J73" s="39"/>
      <c r="K73" s="39"/>
      <c r="L73" s="26" t="e">
        <f t="shared" si="1"/>
        <v>#N/A</v>
      </c>
      <c r="M73" s="51"/>
      <c r="N73" s="1" t="str">
        <f t="shared" si="4"/>
        <v>-</v>
      </c>
      <c r="O73" s="871" t="s">
        <v>1334</v>
      </c>
      <c r="P73" s="872"/>
      <c r="Q73" s="872"/>
      <c r="R73" s="872"/>
      <c r="S73" s="872"/>
      <c r="T73" s="872"/>
      <c r="U73" s="872"/>
      <c r="V73" s="873"/>
      <c r="W73" s="39"/>
      <c r="X73" s="39"/>
      <c r="Y73" s="39"/>
      <c r="Z73" s="39"/>
      <c r="AA73" s="39"/>
      <c r="AB73" s="39"/>
      <c r="AC73" s="39"/>
      <c r="AD73" s="39"/>
      <c r="AE73" s="39"/>
      <c r="AF73" s="39"/>
      <c r="AG73" s="39"/>
      <c r="AH73" s="39"/>
      <c r="AI73" s="428"/>
      <c r="AJ73" s="428"/>
      <c r="AK73" s="428"/>
      <c r="AL73" s="428"/>
      <c r="AM73" s="428"/>
      <c r="AN73" s="428"/>
      <c r="AO73" s="428"/>
      <c r="AP73" s="428"/>
      <c r="AQ73" s="428"/>
      <c r="AR73" s="428"/>
      <c r="AS73" s="428"/>
      <c r="AT73" s="428"/>
      <c r="AU73" s="428"/>
      <c r="AV73" s="428"/>
      <c r="AW73" s="428"/>
      <c r="AX73" s="428"/>
      <c r="AY73" s="428"/>
      <c r="AZ73" s="428"/>
      <c r="BA73" s="428"/>
      <c r="BB73" s="428"/>
    </row>
    <row r="74" spans="1:54" ht="13.5" customHeight="1">
      <c r="A74" s="40" t="s">
        <v>463</v>
      </c>
      <c r="B74" s="40"/>
      <c r="C74" s="39"/>
      <c r="D74" s="39"/>
      <c r="E74" s="39"/>
      <c r="F74" s="39"/>
      <c r="G74" s="39"/>
      <c r="H74" s="39"/>
      <c r="I74" s="39"/>
      <c r="J74" s="39"/>
      <c r="K74" s="39"/>
      <c r="L74" s="26" t="e">
        <f t="shared" si="1"/>
        <v>#N/A</v>
      </c>
      <c r="M74" s="51"/>
      <c r="N74" s="1" t="str">
        <f t="shared" si="4"/>
        <v>-</v>
      </c>
      <c r="O74" s="874" t="s">
        <v>468</v>
      </c>
      <c r="P74" s="875"/>
      <c r="Q74" s="875"/>
      <c r="R74" s="875"/>
      <c r="S74" s="875"/>
      <c r="T74" s="875"/>
      <c r="U74" s="875"/>
      <c r="V74" s="876"/>
      <c r="W74" s="39"/>
      <c r="X74" s="39"/>
      <c r="Y74" s="39"/>
      <c r="Z74" s="39"/>
      <c r="AA74" s="39"/>
      <c r="AB74" s="39"/>
      <c r="AC74" s="39"/>
      <c r="AD74" s="39"/>
      <c r="AE74" s="39"/>
      <c r="AF74" s="39"/>
      <c r="AG74" s="39"/>
      <c r="AH74" s="39"/>
      <c r="AI74" s="428"/>
      <c r="AJ74" s="428"/>
      <c r="AK74" s="428"/>
      <c r="AL74" s="428"/>
      <c r="AM74" s="428"/>
      <c r="AN74" s="428"/>
      <c r="AO74" s="428"/>
      <c r="AP74" s="428"/>
      <c r="AQ74" s="428"/>
      <c r="AR74" s="428"/>
      <c r="AS74" s="428"/>
      <c r="AT74" s="428"/>
      <c r="AU74" s="428"/>
      <c r="AV74" s="428"/>
      <c r="AW74" s="428"/>
      <c r="AX74" s="428"/>
      <c r="AY74" s="428"/>
      <c r="AZ74" s="428"/>
      <c r="BA74" s="428"/>
      <c r="BB74" s="428"/>
    </row>
    <row r="75" spans="1:54" ht="13.5" customHeight="1">
      <c r="A75" s="39"/>
      <c r="B75" s="39" t="s">
        <v>627</v>
      </c>
      <c r="C75" s="39"/>
      <c r="D75" s="39"/>
      <c r="E75" s="39"/>
      <c r="F75" s="39"/>
      <c r="G75" s="39"/>
      <c r="H75" s="39"/>
      <c r="I75" s="39"/>
      <c r="J75" s="39"/>
      <c r="K75" s="39"/>
      <c r="L75" s="26" t="str">
        <f t="shared" si="1"/>
        <v>１８</v>
      </c>
      <c r="M75" s="51"/>
      <c r="N75" s="1" t="str">
        <f>N25</f>
        <v>応急復旧相談員</v>
      </c>
      <c r="O75" s="871" t="str">
        <f>CONCATENATE("　○島根県被災住宅応急復旧相談員の登録　（様式-",L75,"）")</f>
        <v>　○島根県被災住宅応急復旧相談員の登録　（様式-１８）</v>
      </c>
      <c r="P75" s="872"/>
      <c r="Q75" s="872"/>
      <c r="R75" s="872"/>
      <c r="S75" s="872"/>
      <c r="T75" s="872"/>
      <c r="U75" s="872"/>
      <c r="V75" s="873"/>
      <c r="W75" s="39"/>
      <c r="X75" s="39"/>
      <c r="Y75" s="39"/>
      <c r="Z75" s="39"/>
      <c r="AA75" s="39"/>
      <c r="AB75" s="39"/>
      <c r="AC75" s="39"/>
      <c r="AD75" s="39"/>
      <c r="AE75" s="39"/>
      <c r="AF75" s="39"/>
      <c r="AG75" s="39"/>
      <c r="AH75" s="39"/>
      <c r="AI75" s="428"/>
      <c r="AJ75" s="428"/>
      <c r="AK75" s="428"/>
      <c r="AL75" s="428"/>
      <c r="AM75" s="428"/>
      <c r="AN75" s="428"/>
      <c r="AO75" s="428"/>
      <c r="AP75" s="428"/>
      <c r="AQ75" s="428"/>
      <c r="AR75" s="428"/>
      <c r="AS75" s="428"/>
      <c r="AT75" s="428"/>
      <c r="AU75" s="428"/>
      <c r="AV75" s="428"/>
      <c r="AW75" s="428"/>
      <c r="AX75" s="428"/>
      <c r="AY75" s="428"/>
      <c r="AZ75" s="428"/>
      <c r="BA75" s="428"/>
      <c r="BB75" s="428"/>
    </row>
    <row r="76" spans="1:54" ht="13.5" customHeight="1">
      <c r="A76" s="39"/>
      <c r="B76" s="44" t="s">
        <v>430</v>
      </c>
      <c r="C76" s="39"/>
      <c r="D76" s="39"/>
      <c r="E76" s="39"/>
      <c r="F76" s="39"/>
      <c r="G76" s="39"/>
      <c r="H76" s="39"/>
      <c r="I76" s="39"/>
      <c r="J76" s="39"/>
      <c r="K76" s="39"/>
      <c r="L76" s="26" t="e">
        <f t="shared" si="1"/>
        <v>#N/A</v>
      </c>
      <c r="M76" s="56" t="s">
        <v>386</v>
      </c>
      <c r="N76" s="1" t="str">
        <f t="shared" ref="N76:N81" si="5">O6</f>
        <v>近隣施工実績</v>
      </c>
      <c r="O76" s="874" t="e">
        <f>CONCATENATE("　○地理的条件（近隣地域での施工実績）　（様式-",L76,"）")</f>
        <v>#N/A</v>
      </c>
      <c r="P76" s="875"/>
      <c r="Q76" s="875"/>
      <c r="R76" s="875"/>
      <c r="S76" s="875"/>
      <c r="T76" s="875"/>
      <c r="U76" s="875"/>
      <c r="V76" s="876"/>
      <c r="W76" s="39"/>
      <c r="X76" s="39"/>
      <c r="Y76" s="39"/>
      <c r="Z76" s="39"/>
      <c r="AA76" s="39"/>
      <c r="AB76" s="39"/>
      <c r="AC76" s="39"/>
      <c r="AD76" s="39"/>
      <c r="AE76" s="39"/>
      <c r="AF76" s="39"/>
      <c r="AG76" s="39"/>
      <c r="AH76" s="39"/>
      <c r="AI76" s="428"/>
      <c r="AJ76" s="428"/>
      <c r="AK76" s="428"/>
      <c r="AL76" s="428"/>
      <c r="AM76" s="428"/>
      <c r="AN76" s="428"/>
      <c r="AO76" s="428"/>
      <c r="AP76" s="428"/>
      <c r="AQ76" s="428"/>
      <c r="AR76" s="428"/>
      <c r="AS76" s="428"/>
      <c r="AT76" s="428"/>
      <c r="AU76" s="428"/>
      <c r="AV76" s="428"/>
      <c r="AW76" s="428"/>
      <c r="AX76" s="428"/>
      <c r="AY76" s="428"/>
      <c r="AZ76" s="428"/>
      <c r="BA76" s="428"/>
      <c r="BB76" s="428"/>
    </row>
    <row r="77" spans="1:54">
      <c r="A77" s="39"/>
      <c r="B77" s="44" t="s">
        <v>589</v>
      </c>
      <c r="C77" s="39"/>
      <c r="D77" s="39"/>
      <c r="E77" s="39"/>
      <c r="F77" s="39"/>
      <c r="G77" s="39"/>
      <c r="H77" s="39"/>
      <c r="I77" s="39"/>
      <c r="J77" s="39"/>
      <c r="K77" s="39"/>
      <c r="L77" s="26" t="e">
        <f t="shared" si="1"/>
        <v>#N/A</v>
      </c>
      <c r="M77" s="51"/>
      <c r="N77" s="1" t="str">
        <f t="shared" si="5"/>
        <v>会社所在地</v>
      </c>
      <c r="O77" s="874" t="e">
        <f>CONCATENATE("　○地理的条件（会社所在地）　（様式-",L77,"）")</f>
        <v>#N/A</v>
      </c>
      <c r="P77" s="875"/>
      <c r="Q77" s="875"/>
      <c r="R77" s="875"/>
      <c r="S77" s="875"/>
      <c r="T77" s="875"/>
      <c r="U77" s="875"/>
      <c r="V77" s="876"/>
      <c r="W77" s="39"/>
      <c r="X77" s="39"/>
      <c r="Y77" s="39"/>
      <c r="Z77" s="39"/>
      <c r="AA77" s="39"/>
      <c r="AB77" s="39"/>
      <c r="AC77" s="39"/>
      <c r="AD77" s="39"/>
      <c r="AE77" s="39"/>
      <c r="AF77" s="39"/>
      <c r="AG77" s="39"/>
      <c r="AH77" s="39"/>
      <c r="AI77" s="428"/>
      <c r="AJ77" s="428"/>
      <c r="AK77" s="428"/>
      <c r="AL77" s="428"/>
      <c r="AM77" s="428"/>
      <c r="AN77" s="428"/>
      <c r="AO77" s="428"/>
      <c r="AP77" s="428"/>
      <c r="AQ77" s="428"/>
      <c r="AR77" s="428"/>
      <c r="AS77" s="428"/>
      <c r="AT77" s="428"/>
      <c r="AU77" s="428"/>
      <c r="AV77" s="428"/>
      <c r="AW77" s="428"/>
      <c r="AX77" s="428"/>
      <c r="AY77" s="428"/>
      <c r="AZ77" s="428"/>
      <c r="BA77" s="428"/>
      <c r="BB77" s="428"/>
    </row>
    <row r="78" spans="1:54">
      <c r="A78" s="39"/>
      <c r="B78" s="44" t="s">
        <v>590</v>
      </c>
      <c r="C78" s="39"/>
      <c r="D78" s="39"/>
      <c r="E78" s="39"/>
      <c r="F78" s="39"/>
      <c r="G78" s="39"/>
      <c r="H78" s="39"/>
      <c r="I78" s="39"/>
      <c r="J78" s="39"/>
      <c r="K78" s="39"/>
      <c r="L78" s="26" t="e">
        <f t="shared" si="1"/>
        <v>#N/A</v>
      </c>
      <c r="M78" s="51"/>
      <c r="N78" s="1" t="str">
        <f t="shared" si="5"/>
        <v>工場・会社所在地</v>
      </c>
      <c r="O78" s="874" t="e">
        <f>CONCATENATE("　○地理的条件（橋梁用桁製作の機能を有する工場及び建設業法上の営業所所在地）　（様式-",L78,"）")</f>
        <v>#N/A</v>
      </c>
      <c r="P78" s="875"/>
      <c r="Q78" s="875"/>
      <c r="R78" s="875"/>
      <c r="S78" s="875"/>
      <c r="T78" s="875"/>
      <c r="U78" s="875"/>
      <c r="V78" s="876"/>
      <c r="W78" s="39"/>
      <c r="X78" s="39"/>
      <c r="Y78" s="39"/>
      <c r="Z78" s="39"/>
      <c r="AA78" s="39"/>
      <c r="AB78" s="39"/>
      <c r="AC78" s="39"/>
      <c r="AD78" s="39"/>
      <c r="AE78" s="39"/>
      <c r="AF78" s="39"/>
      <c r="AG78" s="39"/>
      <c r="AH78" s="39"/>
      <c r="AI78" s="428"/>
      <c r="AJ78" s="428"/>
      <c r="AK78" s="428"/>
      <c r="AL78" s="428"/>
      <c r="AM78" s="428"/>
      <c r="AN78" s="428"/>
      <c r="AO78" s="428"/>
      <c r="AP78" s="428"/>
      <c r="AQ78" s="428"/>
      <c r="AR78" s="428"/>
      <c r="AS78" s="428"/>
      <c r="AT78" s="428"/>
      <c r="AU78" s="428"/>
      <c r="AV78" s="428"/>
      <c r="AW78" s="428"/>
      <c r="AX78" s="428"/>
      <c r="AY78" s="428"/>
      <c r="AZ78" s="428"/>
      <c r="BA78" s="428"/>
      <c r="BB78" s="428"/>
    </row>
    <row r="79" spans="1:54">
      <c r="A79" s="39"/>
      <c r="B79" s="44" t="s">
        <v>435</v>
      </c>
      <c r="C79" s="39"/>
      <c r="D79" s="39"/>
      <c r="E79" s="39"/>
      <c r="F79" s="39"/>
      <c r="G79" s="39"/>
      <c r="H79" s="39"/>
      <c r="I79" s="39"/>
      <c r="J79" s="39"/>
      <c r="K79" s="39"/>
      <c r="L79" s="26" t="e">
        <f t="shared" si="1"/>
        <v>#N/A</v>
      </c>
      <c r="M79" s="51"/>
      <c r="N79" s="1" t="str">
        <f t="shared" si="5"/>
        <v>サポート拠点</v>
      </c>
      <c r="O79" s="874" t="e">
        <f>CONCATENATE("　○地理的条件（サポート拠点の所在地及び技術者の在籍）　（様式-",L79,"）")</f>
        <v>#N/A</v>
      </c>
      <c r="P79" s="875"/>
      <c r="Q79" s="875"/>
      <c r="R79" s="875"/>
      <c r="S79" s="875"/>
      <c r="T79" s="875"/>
      <c r="U79" s="875"/>
      <c r="V79" s="876"/>
      <c r="W79" s="39"/>
      <c r="X79" s="39"/>
      <c r="Y79" s="39"/>
      <c r="Z79" s="39"/>
      <c r="AA79" s="39"/>
      <c r="AB79" s="39"/>
      <c r="AC79" s="39"/>
      <c r="AD79" s="39"/>
      <c r="AE79" s="39"/>
      <c r="AF79" s="39"/>
      <c r="AG79" s="39"/>
      <c r="AH79" s="39"/>
      <c r="AI79" s="428"/>
      <c r="AJ79" s="428"/>
      <c r="AK79" s="428"/>
      <c r="AL79" s="428"/>
      <c r="AM79" s="428"/>
      <c r="AN79" s="428"/>
      <c r="AO79" s="428"/>
      <c r="AP79" s="428"/>
      <c r="AQ79" s="428"/>
      <c r="AR79" s="428"/>
      <c r="AS79" s="428"/>
      <c r="AT79" s="428"/>
      <c r="AU79" s="428"/>
      <c r="AV79" s="428"/>
      <c r="AW79" s="428"/>
      <c r="AX79" s="428"/>
      <c r="AY79" s="428"/>
      <c r="AZ79" s="428"/>
      <c r="BA79" s="428"/>
      <c r="BB79" s="428"/>
    </row>
    <row r="80" spans="1:54">
      <c r="A80" s="39"/>
      <c r="B80" s="44"/>
      <c r="C80" s="39"/>
      <c r="D80" s="39"/>
      <c r="E80" s="39"/>
      <c r="F80" s="39"/>
      <c r="G80" s="39"/>
      <c r="H80" s="39"/>
      <c r="I80" s="39"/>
      <c r="J80" s="39"/>
      <c r="K80" s="39"/>
      <c r="L80" s="26" t="e">
        <f t="shared" si="1"/>
        <v>#N/A</v>
      </c>
      <c r="M80" s="51"/>
      <c r="N80" s="1" t="str">
        <f t="shared" si="5"/>
        <v>-</v>
      </c>
      <c r="O80" s="874" t="s">
        <v>389</v>
      </c>
      <c r="P80" s="875"/>
      <c r="Q80" s="875"/>
      <c r="R80" s="875"/>
      <c r="S80" s="875"/>
      <c r="T80" s="875"/>
      <c r="U80" s="875"/>
      <c r="V80" s="876"/>
      <c r="W80" s="39"/>
      <c r="X80" s="39"/>
      <c r="Y80" s="39"/>
      <c r="Z80" s="39"/>
      <c r="AA80" s="39"/>
      <c r="AB80" s="39"/>
      <c r="AC80" s="39"/>
      <c r="AD80" s="39"/>
      <c r="AE80" s="39"/>
      <c r="AF80" s="39"/>
      <c r="AG80" s="39"/>
      <c r="AH80" s="39"/>
      <c r="AI80" s="428"/>
      <c r="AJ80" s="428"/>
      <c r="AK80" s="428"/>
      <c r="AL80" s="428"/>
      <c r="AM80" s="428"/>
      <c r="AN80" s="428"/>
      <c r="AO80" s="428"/>
      <c r="AP80" s="428"/>
      <c r="AQ80" s="428"/>
      <c r="AR80" s="428"/>
      <c r="AS80" s="428"/>
      <c r="AT80" s="428"/>
      <c r="AU80" s="428"/>
      <c r="AV80" s="428"/>
      <c r="AW80" s="428"/>
      <c r="AX80" s="428"/>
      <c r="AY80" s="428"/>
      <c r="AZ80" s="428"/>
      <c r="BA80" s="428"/>
      <c r="BB80" s="428"/>
    </row>
    <row r="81" spans="1:54" ht="14.5" thickBot="1">
      <c r="A81" s="40" t="s">
        <v>495</v>
      </c>
      <c r="B81" s="40"/>
      <c r="C81" s="39"/>
      <c r="D81" s="39"/>
      <c r="E81" s="39"/>
      <c r="F81" s="39"/>
      <c r="G81" s="39"/>
      <c r="H81" s="39"/>
      <c r="I81" s="39"/>
      <c r="J81" s="39"/>
      <c r="K81" s="39"/>
      <c r="L81" s="26" t="e">
        <f t="shared" si="1"/>
        <v>#N/A</v>
      </c>
      <c r="M81" s="57"/>
      <c r="N81" s="1">
        <f t="shared" si="5"/>
        <v>0</v>
      </c>
      <c r="O81" s="883" t="s">
        <v>400</v>
      </c>
      <c r="P81" s="884"/>
      <c r="Q81" s="884"/>
      <c r="R81" s="884"/>
      <c r="S81" s="884"/>
      <c r="T81" s="884"/>
      <c r="U81" s="884"/>
      <c r="V81" s="885"/>
      <c r="W81" s="39"/>
      <c r="X81" s="39"/>
      <c r="Y81" s="39"/>
      <c r="Z81" s="39"/>
      <c r="AA81" s="39"/>
      <c r="AB81" s="39"/>
      <c r="AC81" s="39"/>
      <c r="AD81" s="39"/>
      <c r="AE81" s="39"/>
      <c r="AF81" s="39"/>
      <c r="AG81" s="39"/>
      <c r="AH81" s="39"/>
      <c r="AI81" s="428"/>
      <c r="AJ81" s="428"/>
      <c r="AK81" s="428"/>
      <c r="AL81" s="428"/>
      <c r="AM81" s="428"/>
      <c r="AN81" s="428"/>
      <c r="AO81" s="428"/>
      <c r="AP81" s="428"/>
      <c r="AQ81" s="428"/>
      <c r="AR81" s="428"/>
      <c r="AS81" s="428"/>
      <c r="AT81" s="428"/>
      <c r="AU81" s="428"/>
      <c r="AV81" s="428"/>
      <c r="AW81" s="428"/>
      <c r="AX81" s="428"/>
      <c r="AY81" s="428"/>
      <c r="AZ81" s="428"/>
      <c r="BA81" s="428"/>
      <c r="BB81" s="428"/>
    </row>
    <row r="82" spans="1:54" ht="13.5" thickTop="1">
      <c r="A82" s="39"/>
      <c r="B82" s="44" t="s">
        <v>455</v>
      </c>
      <c r="C82" s="39"/>
      <c r="D82" s="39"/>
      <c r="E82" s="39"/>
      <c r="F82" s="39"/>
      <c r="G82" s="39"/>
      <c r="H82" s="39"/>
      <c r="I82" s="39"/>
      <c r="J82" s="39"/>
      <c r="K82" s="39"/>
      <c r="L82" s="39"/>
      <c r="M82" s="39"/>
      <c r="N82" s="39"/>
      <c r="O82" s="39"/>
      <c r="P82" s="39"/>
      <c r="Q82" s="39"/>
      <c r="R82" s="39"/>
      <c r="S82" s="39"/>
      <c r="T82" s="39"/>
      <c r="U82" s="200"/>
      <c r="V82" s="39"/>
      <c r="W82" s="39"/>
      <c r="X82" s="39"/>
      <c r="Y82" s="39"/>
      <c r="Z82" s="39"/>
      <c r="AA82" s="39"/>
      <c r="AB82" s="39"/>
      <c r="AC82" s="39"/>
      <c r="AD82" s="39"/>
      <c r="AE82" s="39"/>
      <c r="AF82" s="39"/>
      <c r="AG82" s="39"/>
      <c r="AH82" s="39"/>
      <c r="AI82" s="428"/>
      <c r="AJ82" s="428"/>
      <c r="AK82" s="428"/>
      <c r="AL82" s="428"/>
      <c r="AM82" s="428"/>
      <c r="AN82" s="428"/>
      <c r="AO82" s="428"/>
      <c r="AP82" s="428"/>
      <c r="AQ82" s="428"/>
      <c r="AR82" s="428"/>
      <c r="AS82" s="428"/>
      <c r="AT82" s="428"/>
      <c r="AU82" s="428"/>
      <c r="AV82" s="428"/>
      <c r="AW82" s="428"/>
      <c r="AX82" s="428"/>
      <c r="AY82" s="428"/>
      <c r="AZ82" s="428"/>
      <c r="BA82" s="428"/>
      <c r="BB82" s="428"/>
    </row>
    <row r="83" spans="1:54">
      <c r="A83" s="39"/>
      <c r="B83" s="44" t="s">
        <v>458</v>
      </c>
      <c r="C83" s="39"/>
      <c r="D83" s="39"/>
      <c r="E83" s="39"/>
      <c r="F83" s="39"/>
      <c r="G83" s="39"/>
      <c r="H83" s="39"/>
      <c r="I83" s="39"/>
      <c r="J83" s="39"/>
      <c r="K83" s="39"/>
      <c r="L83" s="39"/>
      <c r="M83" s="39"/>
      <c r="N83" s="39"/>
      <c r="O83" s="39"/>
      <c r="P83" s="39"/>
      <c r="Q83" s="39"/>
      <c r="R83" s="39"/>
      <c r="S83" s="39"/>
      <c r="T83" s="39"/>
      <c r="U83" s="200"/>
      <c r="V83" s="39"/>
      <c r="W83" s="39"/>
      <c r="X83" s="39"/>
      <c r="Y83" s="39"/>
      <c r="Z83" s="39"/>
      <c r="AA83" s="39"/>
      <c r="AB83" s="39"/>
      <c r="AC83" s="39"/>
      <c r="AD83" s="39"/>
      <c r="AE83" s="39"/>
      <c r="AF83" s="39"/>
      <c r="AG83" s="39"/>
      <c r="AH83" s="39"/>
      <c r="AI83" s="428"/>
      <c r="AJ83" s="428"/>
      <c r="AK83" s="428"/>
      <c r="AL83" s="428"/>
      <c r="AM83" s="428"/>
      <c r="AN83" s="428"/>
      <c r="AO83" s="428"/>
      <c r="AP83" s="428"/>
      <c r="AQ83" s="428"/>
      <c r="AR83" s="428"/>
      <c r="AS83" s="428"/>
      <c r="AT83" s="428"/>
      <c r="AU83" s="428"/>
      <c r="AV83" s="428"/>
      <c r="AW83" s="428"/>
      <c r="AX83" s="428"/>
      <c r="AY83" s="428"/>
      <c r="AZ83" s="428"/>
      <c r="BA83" s="428"/>
      <c r="BB83" s="428"/>
    </row>
    <row r="84" spans="1:54">
      <c r="A84" s="39"/>
      <c r="B84" s="39"/>
      <c r="C84" s="39"/>
      <c r="D84" s="39"/>
      <c r="E84" s="39"/>
      <c r="F84" s="39"/>
      <c r="G84" s="39"/>
      <c r="H84" s="39"/>
      <c r="I84" s="39"/>
      <c r="J84" s="39"/>
      <c r="K84" s="39"/>
      <c r="L84" s="39"/>
      <c r="M84" s="39"/>
      <c r="N84" s="39"/>
      <c r="O84" s="39"/>
      <c r="P84" s="39"/>
      <c r="Q84" s="39"/>
      <c r="R84" s="39"/>
      <c r="S84" s="39"/>
      <c r="T84" s="39"/>
      <c r="U84" s="200"/>
      <c r="V84" s="39"/>
      <c r="W84" s="39"/>
      <c r="X84" s="39"/>
      <c r="Y84" s="39"/>
      <c r="Z84" s="39"/>
      <c r="AA84" s="39"/>
      <c r="AB84" s="39"/>
      <c r="AC84" s="39"/>
      <c r="AD84" s="39"/>
      <c r="AE84" s="39"/>
      <c r="AF84" s="39"/>
      <c r="AG84" s="39"/>
      <c r="AH84" s="39"/>
      <c r="AI84" s="428"/>
      <c r="AJ84" s="428"/>
      <c r="AK84" s="428"/>
      <c r="AL84" s="428"/>
      <c r="AM84" s="428"/>
      <c r="AN84" s="428"/>
      <c r="AO84" s="428"/>
      <c r="AP84" s="428"/>
      <c r="AQ84" s="428"/>
      <c r="AR84" s="428"/>
      <c r="AS84" s="428"/>
      <c r="AT84" s="428"/>
      <c r="AU84" s="428"/>
      <c r="AV84" s="428"/>
      <c r="AW84" s="428"/>
      <c r="AX84" s="428"/>
      <c r="AY84" s="428"/>
      <c r="AZ84" s="428"/>
      <c r="BA84" s="428"/>
      <c r="BB84" s="428"/>
    </row>
    <row r="85" spans="1:54">
      <c r="A85" s="39"/>
      <c r="B85" s="39" t="s">
        <v>456</v>
      </c>
      <c r="C85" s="39"/>
      <c r="D85" s="39"/>
      <c r="E85" s="39"/>
      <c r="F85" s="39"/>
      <c r="G85" s="39"/>
      <c r="H85" s="39"/>
      <c r="I85" s="39"/>
      <c r="J85" s="39"/>
      <c r="K85" s="39"/>
      <c r="L85" s="39"/>
      <c r="M85" s="39"/>
      <c r="N85" s="39"/>
      <c r="O85" s="39"/>
      <c r="P85" s="39"/>
      <c r="Q85" s="39"/>
      <c r="R85" s="39"/>
      <c r="S85" s="39"/>
      <c r="T85" s="39"/>
      <c r="U85" s="200"/>
      <c r="V85" s="39"/>
      <c r="W85" s="39"/>
      <c r="X85" s="39"/>
      <c r="Y85" s="39"/>
      <c r="Z85" s="39"/>
      <c r="AA85" s="39"/>
      <c r="AB85" s="39"/>
      <c r="AC85" s="39"/>
      <c r="AD85" s="39"/>
      <c r="AE85" s="39"/>
      <c r="AF85" s="39"/>
      <c r="AG85" s="39"/>
      <c r="AH85" s="39"/>
      <c r="AI85" s="428"/>
      <c r="AJ85" s="428"/>
      <c r="AK85" s="428"/>
      <c r="AL85" s="428"/>
      <c r="AM85" s="428"/>
      <c r="AN85" s="428"/>
      <c r="AO85" s="428"/>
      <c r="AP85" s="428"/>
      <c r="AQ85" s="428"/>
      <c r="AR85" s="428"/>
      <c r="AS85" s="428"/>
      <c r="AT85" s="428"/>
      <c r="AU85" s="428"/>
      <c r="AV85" s="428"/>
      <c r="AW85" s="428"/>
      <c r="AX85" s="428"/>
      <c r="AY85" s="428"/>
      <c r="AZ85" s="428"/>
      <c r="BA85" s="428"/>
      <c r="BB85" s="428"/>
    </row>
    <row r="86" spans="1:54">
      <c r="A86" s="39"/>
      <c r="B86" s="44" t="s">
        <v>459</v>
      </c>
      <c r="C86" s="39"/>
      <c r="D86" s="39"/>
      <c r="E86" s="39"/>
      <c r="F86" s="39"/>
      <c r="G86" s="39"/>
      <c r="H86" s="39"/>
      <c r="I86" s="39"/>
      <c r="J86" s="39"/>
      <c r="K86" s="39"/>
      <c r="L86" s="39"/>
      <c r="M86" s="39"/>
      <c r="N86" s="39"/>
      <c r="O86" s="39"/>
      <c r="P86" s="39"/>
      <c r="Q86" s="39"/>
      <c r="R86" s="39"/>
      <c r="S86" s="39"/>
      <c r="T86" s="39"/>
      <c r="U86" s="200"/>
      <c r="V86" s="39"/>
      <c r="W86" s="39"/>
      <c r="X86" s="39"/>
      <c r="Y86" s="39"/>
      <c r="Z86" s="39"/>
      <c r="AA86" s="39"/>
      <c r="AB86" s="39"/>
      <c r="AC86" s="39"/>
      <c r="AD86" s="39"/>
      <c r="AE86" s="39"/>
      <c r="AF86" s="39"/>
      <c r="AG86" s="39"/>
      <c r="AH86" s="39"/>
      <c r="AI86" s="428"/>
      <c r="AJ86" s="428"/>
      <c r="AK86" s="428"/>
      <c r="AL86" s="428"/>
      <c r="AM86" s="428"/>
      <c r="AN86" s="428"/>
      <c r="AO86" s="428"/>
      <c r="AP86" s="428"/>
      <c r="AQ86" s="428"/>
      <c r="AR86" s="428"/>
      <c r="AS86" s="428"/>
      <c r="AT86" s="428"/>
      <c r="AU86" s="428"/>
      <c r="AV86" s="428"/>
      <c r="AW86" s="428"/>
      <c r="AX86" s="428"/>
      <c r="AY86" s="428"/>
      <c r="AZ86" s="428"/>
      <c r="BA86" s="428"/>
      <c r="BB86" s="428"/>
    </row>
    <row r="87" spans="1:54">
      <c r="A87" s="39"/>
      <c r="B87" s="39" t="s">
        <v>496</v>
      </c>
      <c r="C87" s="39"/>
      <c r="D87" s="39"/>
      <c r="E87" s="39"/>
      <c r="F87" s="39"/>
      <c r="G87" s="39"/>
      <c r="H87" s="39"/>
      <c r="I87" s="39"/>
      <c r="J87" s="39"/>
      <c r="K87" s="39"/>
      <c r="L87" s="39"/>
      <c r="M87" s="39"/>
      <c r="N87" s="39"/>
      <c r="O87" s="39"/>
      <c r="P87" s="39"/>
      <c r="Q87" s="39"/>
      <c r="R87" s="39"/>
      <c r="S87" s="39"/>
      <c r="T87" s="39"/>
      <c r="U87" s="200"/>
      <c r="V87" s="39"/>
      <c r="W87" s="39"/>
      <c r="X87" s="39"/>
      <c r="Y87" s="39"/>
      <c r="Z87" s="39"/>
      <c r="AA87" s="39"/>
      <c r="AB87" s="39"/>
      <c r="AC87" s="39"/>
      <c r="AD87" s="39"/>
      <c r="AE87" s="39"/>
      <c r="AF87" s="39"/>
      <c r="AG87" s="39"/>
      <c r="AH87" s="39"/>
      <c r="AI87" s="428"/>
      <c r="AJ87" s="428"/>
      <c r="AK87" s="428"/>
      <c r="AL87" s="428"/>
      <c r="AM87" s="428"/>
      <c r="AN87" s="428"/>
      <c r="AO87" s="428"/>
      <c r="AP87" s="428"/>
      <c r="AQ87" s="428"/>
      <c r="AR87" s="428"/>
      <c r="AS87" s="428"/>
      <c r="AT87" s="428"/>
      <c r="AU87" s="428"/>
      <c r="AV87" s="428"/>
      <c r="AW87" s="428"/>
      <c r="AX87" s="428"/>
      <c r="AY87" s="428"/>
      <c r="AZ87" s="428"/>
      <c r="BA87" s="428"/>
      <c r="BB87" s="428"/>
    </row>
    <row r="88" spans="1:54">
      <c r="A88" s="39"/>
      <c r="B88" s="39"/>
      <c r="C88" s="39"/>
      <c r="D88" s="39"/>
      <c r="E88" s="39"/>
      <c r="F88" s="39"/>
      <c r="G88" s="39"/>
      <c r="H88" s="39"/>
      <c r="I88" s="39"/>
      <c r="J88" s="39"/>
      <c r="K88" s="39"/>
      <c r="L88" s="39"/>
      <c r="M88" s="39"/>
      <c r="N88" s="39"/>
      <c r="O88" s="39"/>
      <c r="P88" s="39"/>
      <c r="Q88" s="39"/>
      <c r="R88" s="39"/>
      <c r="S88" s="39"/>
      <c r="T88" s="39"/>
      <c r="U88" s="200"/>
      <c r="V88" s="39"/>
      <c r="W88" s="39"/>
      <c r="X88" s="39"/>
      <c r="Y88" s="39"/>
      <c r="Z88" s="39"/>
      <c r="AA88" s="39"/>
      <c r="AB88" s="39"/>
      <c r="AC88" s="39"/>
      <c r="AD88" s="39"/>
      <c r="AE88" s="39"/>
      <c r="AF88" s="39"/>
      <c r="AG88" s="39"/>
      <c r="AH88" s="39"/>
      <c r="AI88" s="428"/>
      <c r="AJ88" s="428"/>
      <c r="AK88" s="428"/>
      <c r="AL88" s="428"/>
      <c r="AM88" s="428"/>
      <c r="AN88" s="428"/>
      <c r="AO88" s="428"/>
      <c r="AP88" s="428"/>
      <c r="AQ88" s="428"/>
      <c r="AR88" s="428"/>
      <c r="AS88" s="428"/>
      <c r="AT88" s="428"/>
      <c r="AU88" s="428"/>
      <c r="AV88" s="428"/>
      <c r="AW88" s="428"/>
      <c r="AX88" s="428"/>
      <c r="AY88" s="428"/>
      <c r="AZ88" s="428"/>
      <c r="BA88" s="428"/>
      <c r="BB88" s="428"/>
    </row>
    <row r="89" spans="1:54">
      <c r="A89" s="39"/>
      <c r="B89" s="39" t="s">
        <v>457</v>
      </c>
      <c r="C89" s="39"/>
      <c r="D89" s="39"/>
      <c r="E89" s="39"/>
      <c r="F89" s="39"/>
      <c r="G89" s="39"/>
      <c r="H89" s="39"/>
      <c r="I89" s="39"/>
      <c r="J89" s="39"/>
      <c r="K89" s="39"/>
      <c r="L89" s="39"/>
      <c r="M89" s="39"/>
      <c r="N89" s="39"/>
      <c r="O89" s="39"/>
      <c r="P89" s="39"/>
      <c r="Q89" s="39"/>
      <c r="R89" s="39"/>
      <c r="S89" s="39"/>
      <c r="T89" s="39"/>
      <c r="U89" s="200"/>
      <c r="V89" s="39"/>
      <c r="W89" s="39"/>
      <c r="X89" s="39"/>
      <c r="Y89" s="39"/>
      <c r="Z89" s="39"/>
      <c r="AA89" s="39"/>
      <c r="AB89" s="39"/>
      <c r="AC89" s="39"/>
      <c r="AD89" s="39"/>
      <c r="AE89" s="39"/>
      <c r="AF89" s="39"/>
      <c r="AG89" s="39"/>
      <c r="AH89" s="39"/>
      <c r="AI89" s="428"/>
      <c r="AJ89" s="428"/>
      <c r="AK89" s="428"/>
      <c r="AL89" s="428"/>
      <c r="AM89" s="428"/>
      <c r="AN89" s="428"/>
      <c r="AO89" s="428"/>
      <c r="AP89" s="428"/>
      <c r="AQ89" s="428"/>
      <c r="AR89" s="428"/>
      <c r="AS89" s="428"/>
      <c r="AT89" s="428"/>
      <c r="AU89" s="428"/>
      <c r="AV89" s="428"/>
      <c r="AW89" s="428"/>
      <c r="AX89" s="428"/>
      <c r="AY89" s="428"/>
      <c r="AZ89" s="428"/>
      <c r="BA89" s="428"/>
      <c r="BB89" s="428"/>
    </row>
    <row r="90" spans="1:54">
      <c r="A90" s="39"/>
      <c r="B90" s="39" t="s">
        <v>497</v>
      </c>
      <c r="C90" s="39"/>
      <c r="D90" s="39"/>
      <c r="E90" s="39"/>
      <c r="F90" s="39"/>
      <c r="G90" s="39"/>
      <c r="H90" s="39"/>
      <c r="I90" s="39"/>
      <c r="J90" s="39"/>
      <c r="K90" s="39"/>
      <c r="L90" s="39"/>
      <c r="M90" s="39"/>
      <c r="N90" s="39"/>
      <c r="O90" s="39"/>
      <c r="P90" s="39"/>
      <c r="Q90" s="39"/>
      <c r="R90" s="39"/>
      <c r="S90" s="39"/>
      <c r="T90" s="39"/>
      <c r="U90" s="200"/>
      <c r="V90" s="39"/>
      <c r="W90" s="39"/>
      <c r="X90" s="39"/>
      <c r="Y90" s="39"/>
      <c r="Z90" s="39"/>
      <c r="AA90" s="39"/>
      <c r="AB90" s="39"/>
      <c r="AC90" s="39"/>
      <c r="AD90" s="39"/>
      <c r="AE90" s="39"/>
      <c r="AF90" s="39"/>
      <c r="AG90" s="39"/>
      <c r="AH90" s="39"/>
      <c r="AI90" s="428"/>
      <c r="AJ90" s="428"/>
      <c r="AK90" s="428"/>
      <c r="AL90" s="428"/>
      <c r="AM90" s="428"/>
      <c r="AN90" s="428"/>
      <c r="AO90" s="428"/>
      <c r="AP90" s="428"/>
      <c r="AQ90" s="428"/>
      <c r="AR90" s="428"/>
      <c r="AS90" s="428"/>
      <c r="AT90" s="428"/>
      <c r="AU90" s="428"/>
      <c r="AV90" s="428"/>
      <c r="AW90" s="428"/>
      <c r="AX90" s="428"/>
      <c r="AY90" s="428"/>
      <c r="AZ90" s="428"/>
      <c r="BA90" s="428"/>
      <c r="BB90" s="428"/>
    </row>
    <row r="91" spans="1:54">
      <c r="A91" s="39"/>
      <c r="B91" s="39" t="s">
        <v>498</v>
      </c>
      <c r="C91" s="39"/>
      <c r="D91" s="39"/>
      <c r="E91" s="39"/>
      <c r="F91" s="39"/>
      <c r="G91" s="39"/>
      <c r="H91" s="39"/>
      <c r="I91" s="39"/>
      <c r="J91" s="39"/>
      <c r="K91" s="39"/>
      <c r="L91" s="39"/>
      <c r="M91" s="39"/>
      <c r="N91" s="39"/>
      <c r="O91" s="39"/>
      <c r="P91" s="39"/>
      <c r="Q91" s="39"/>
      <c r="R91" s="39"/>
      <c r="S91" s="39"/>
      <c r="T91" s="39"/>
      <c r="U91" s="200"/>
      <c r="V91" s="39"/>
      <c r="W91" s="39"/>
      <c r="X91" s="39"/>
      <c r="Y91" s="39"/>
      <c r="Z91" s="39"/>
      <c r="AA91" s="39"/>
      <c r="AB91" s="39"/>
      <c r="AC91" s="39"/>
      <c r="AD91" s="39"/>
      <c r="AE91" s="39"/>
      <c r="AF91" s="39"/>
      <c r="AG91" s="39"/>
      <c r="AH91" s="39"/>
      <c r="AI91" s="428"/>
      <c r="AJ91" s="428"/>
      <c r="AK91" s="428"/>
      <c r="AL91" s="428"/>
      <c r="AM91" s="428"/>
      <c r="AN91" s="428"/>
      <c r="AO91" s="428"/>
      <c r="AP91" s="428"/>
      <c r="AQ91" s="428"/>
      <c r="AR91" s="428"/>
      <c r="AS91" s="428"/>
      <c r="AT91" s="428"/>
      <c r="AU91" s="428"/>
      <c r="AV91" s="428"/>
      <c r="AW91" s="428"/>
      <c r="AX91" s="428"/>
      <c r="AY91" s="428"/>
      <c r="AZ91" s="428"/>
      <c r="BA91" s="428"/>
      <c r="BB91" s="428"/>
    </row>
    <row r="92" spans="1:54">
      <c r="A92" s="39"/>
      <c r="B92" s="39"/>
      <c r="C92" s="39"/>
      <c r="D92" s="39"/>
      <c r="E92" s="39"/>
      <c r="F92" s="39"/>
      <c r="G92" s="39"/>
      <c r="H92" s="39"/>
      <c r="I92" s="39"/>
      <c r="J92" s="39"/>
      <c r="K92" s="39"/>
      <c r="L92" s="39"/>
      <c r="M92" s="39"/>
      <c r="N92" s="39"/>
      <c r="O92" s="39"/>
      <c r="P92" s="39"/>
      <c r="Q92" s="39"/>
      <c r="R92" s="39"/>
      <c r="S92" s="39"/>
      <c r="T92" s="39"/>
      <c r="U92" s="200"/>
      <c r="V92" s="39"/>
      <c r="W92" s="39"/>
      <c r="X92" s="39"/>
      <c r="Y92" s="39"/>
      <c r="Z92" s="39"/>
      <c r="AA92" s="39"/>
      <c r="AB92" s="39"/>
      <c r="AC92" s="39"/>
      <c r="AD92" s="39"/>
      <c r="AE92" s="39"/>
      <c r="AF92" s="39"/>
      <c r="AG92" s="39"/>
      <c r="AH92" s="39"/>
      <c r="AI92" s="428"/>
      <c r="AJ92" s="428"/>
      <c r="AK92" s="428"/>
      <c r="AL92" s="428"/>
      <c r="AM92" s="428"/>
      <c r="AN92" s="428"/>
      <c r="AO92" s="428"/>
      <c r="AP92" s="428"/>
      <c r="AQ92" s="428"/>
      <c r="AR92" s="428"/>
      <c r="AS92" s="428"/>
      <c r="AT92" s="428"/>
      <c r="AU92" s="428"/>
      <c r="AV92" s="428"/>
      <c r="AW92" s="428"/>
      <c r="AX92" s="428"/>
      <c r="AY92" s="428"/>
      <c r="AZ92" s="428"/>
      <c r="BA92" s="428"/>
      <c r="BB92" s="428"/>
    </row>
    <row r="93" spans="1:54" ht="14">
      <c r="A93" s="40" t="s">
        <v>464</v>
      </c>
      <c r="B93" s="39"/>
      <c r="C93" s="39"/>
      <c r="D93" s="39"/>
      <c r="E93" s="39"/>
      <c r="F93" s="39"/>
      <c r="G93" s="39"/>
      <c r="H93" s="39"/>
      <c r="I93" s="39"/>
      <c r="J93" s="39"/>
      <c r="K93" s="39"/>
      <c r="L93" s="39"/>
      <c r="M93" s="39"/>
      <c r="N93" s="39"/>
      <c r="O93" s="39"/>
      <c r="P93" s="39"/>
      <c r="Q93" s="39"/>
      <c r="R93" s="39"/>
      <c r="S93" s="39"/>
      <c r="T93" s="39"/>
      <c r="U93" s="200"/>
      <c r="V93" s="39"/>
      <c r="W93" s="39"/>
      <c r="X93" s="39"/>
      <c r="Y93" s="39"/>
      <c r="Z93" s="39"/>
      <c r="AA93" s="39"/>
      <c r="AB93" s="39"/>
      <c r="AC93" s="39"/>
      <c r="AD93" s="39"/>
      <c r="AE93" s="39"/>
      <c r="AF93" s="39"/>
      <c r="AG93" s="39"/>
      <c r="AH93" s="39"/>
      <c r="AI93" s="428"/>
      <c r="AJ93" s="428"/>
      <c r="AK93" s="428"/>
      <c r="AL93" s="428"/>
      <c r="AM93" s="428"/>
      <c r="AN93" s="428"/>
      <c r="AO93" s="428"/>
      <c r="AP93" s="428"/>
      <c r="AQ93" s="428"/>
      <c r="AR93" s="428"/>
      <c r="AS93" s="428"/>
      <c r="AT93" s="428"/>
      <c r="AU93" s="428"/>
      <c r="AV93" s="428"/>
      <c r="AW93" s="428"/>
      <c r="AX93" s="428"/>
      <c r="AY93" s="428"/>
      <c r="AZ93" s="428"/>
      <c r="BA93" s="428"/>
      <c r="BB93" s="428"/>
    </row>
    <row r="94" spans="1:54">
      <c r="A94" s="39"/>
      <c r="B94" s="39"/>
      <c r="C94" s="39"/>
      <c r="D94" s="39"/>
      <c r="E94" s="39"/>
      <c r="F94" s="39"/>
      <c r="G94" s="39"/>
      <c r="H94" s="39"/>
      <c r="I94" s="39"/>
      <c r="J94" s="39"/>
      <c r="K94" s="39"/>
      <c r="L94" s="39"/>
      <c r="M94" s="39"/>
      <c r="N94" s="39"/>
      <c r="O94" s="39"/>
      <c r="P94" s="39"/>
      <c r="Q94" s="39"/>
      <c r="R94" s="39"/>
      <c r="S94" s="39"/>
      <c r="T94" s="39"/>
      <c r="U94" s="200"/>
      <c r="V94" s="39"/>
      <c r="W94" s="39"/>
      <c r="X94" s="39"/>
      <c r="Y94" s="39"/>
      <c r="Z94" s="39"/>
      <c r="AA94" s="39"/>
      <c r="AB94" s="39"/>
      <c r="AC94" s="39"/>
      <c r="AD94" s="39"/>
      <c r="AE94" s="39"/>
      <c r="AF94" s="39"/>
      <c r="AG94" s="39"/>
      <c r="AH94" s="39"/>
      <c r="AI94" s="428"/>
      <c r="AJ94" s="428"/>
      <c r="AK94" s="428"/>
      <c r="AL94" s="428"/>
      <c r="AM94" s="428"/>
      <c r="AN94" s="428"/>
      <c r="AO94" s="428"/>
      <c r="AP94" s="428"/>
      <c r="AQ94" s="428"/>
      <c r="AR94" s="428"/>
      <c r="AS94" s="428"/>
      <c r="AT94" s="428"/>
      <c r="AU94" s="428"/>
      <c r="AV94" s="428"/>
      <c r="AW94" s="428"/>
      <c r="AX94" s="428"/>
      <c r="AY94" s="428"/>
      <c r="AZ94" s="428"/>
      <c r="BA94" s="428"/>
      <c r="BB94" s="428"/>
    </row>
    <row r="95" spans="1:54">
      <c r="A95" s="39"/>
      <c r="B95" s="39"/>
      <c r="C95" s="39"/>
      <c r="D95" s="39"/>
      <c r="E95" s="39"/>
      <c r="F95" s="39"/>
      <c r="G95" s="39"/>
      <c r="H95" s="39"/>
      <c r="I95" s="39"/>
      <c r="J95" s="39"/>
      <c r="K95" s="39"/>
      <c r="L95" s="39"/>
      <c r="M95" s="39"/>
      <c r="N95" s="39"/>
      <c r="O95" s="39"/>
      <c r="P95" s="39"/>
      <c r="Q95" s="39"/>
      <c r="R95" s="39"/>
      <c r="S95" s="39"/>
      <c r="T95" s="39"/>
      <c r="U95" s="200"/>
      <c r="V95" s="39"/>
      <c r="W95" s="39"/>
      <c r="X95" s="39"/>
      <c r="Y95" s="39"/>
      <c r="Z95" s="39"/>
      <c r="AA95" s="39"/>
      <c r="AB95" s="39"/>
      <c r="AC95" s="39"/>
      <c r="AD95" s="39"/>
      <c r="AE95" s="39"/>
      <c r="AF95" s="39"/>
      <c r="AG95" s="39"/>
      <c r="AH95" s="39"/>
      <c r="AI95" s="428"/>
      <c r="AJ95" s="428"/>
      <c r="AK95" s="428"/>
      <c r="AL95" s="428"/>
      <c r="AM95" s="428"/>
      <c r="AN95" s="428"/>
      <c r="AO95" s="428"/>
      <c r="AP95" s="428"/>
      <c r="AQ95" s="428"/>
      <c r="AR95" s="428"/>
      <c r="AS95" s="428"/>
      <c r="AT95" s="428"/>
      <c r="AU95" s="428"/>
      <c r="AV95" s="428"/>
      <c r="AW95" s="428"/>
      <c r="AX95" s="428"/>
      <c r="AY95" s="428"/>
      <c r="AZ95" s="428"/>
      <c r="BA95" s="428"/>
      <c r="BB95" s="428"/>
    </row>
    <row r="96" spans="1:54">
      <c r="A96" s="39"/>
      <c r="B96" s="39"/>
      <c r="C96" s="39"/>
      <c r="D96" s="39"/>
      <c r="E96" s="39"/>
      <c r="F96" s="39"/>
      <c r="G96" s="39"/>
      <c r="H96" s="39"/>
      <c r="I96" s="39"/>
      <c r="J96" s="39"/>
      <c r="K96" s="39"/>
      <c r="L96" s="39"/>
      <c r="M96" s="39"/>
      <c r="N96" s="39"/>
      <c r="O96" s="39"/>
      <c r="P96" s="39"/>
      <c r="Q96" s="39"/>
      <c r="R96" s="39"/>
      <c r="S96" s="39"/>
      <c r="T96" s="39"/>
      <c r="U96" s="200"/>
      <c r="V96" s="39"/>
      <c r="W96" s="39"/>
      <c r="X96" s="39"/>
      <c r="Y96" s="39"/>
      <c r="Z96" s="39"/>
      <c r="AA96" s="39"/>
      <c r="AB96" s="39"/>
      <c r="AC96" s="39"/>
      <c r="AD96" s="39"/>
      <c r="AE96" s="39"/>
      <c r="AF96" s="39"/>
      <c r="AG96" s="39"/>
      <c r="AH96" s="39"/>
      <c r="AI96" s="428"/>
      <c r="AJ96" s="428"/>
      <c r="AK96" s="428"/>
      <c r="AL96" s="428"/>
      <c r="AM96" s="428"/>
      <c r="AN96" s="428"/>
      <c r="AO96" s="428"/>
      <c r="AP96" s="428"/>
      <c r="AQ96" s="428"/>
      <c r="AR96" s="428"/>
      <c r="AS96" s="428"/>
      <c r="AT96" s="428"/>
      <c r="AU96" s="428"/>
      <c r="AV96" s="428"/>
      <c r="AW96" s="428"/>
      <c r="AX96" s="428"/>
      <c r="AY96" s="428"/>
      <c r="AZ96" s="428"/>
      <c r="BA96" s="428"/>
      <c r="BB96" s="428"/>
    </row>
    <row r="97" spans="1:54">
      <c r="A97" s="39"/>
      <c r="B97" s="39"/>
      <c r="C97" s="39"/>
      <c r="D97" s="39"/>
      <c r="E97" s="39"/>
      <c r="F97" s="39"/>
      <c r="G97" s="39"/>
      <c r="H97" s="39"/>
      <c r="I97" s="39"/>
      <c r="J97" s="39"/>
      <c r="K97" s="39"/>
      <c r="L97" s="39"/>
      <c r="M97" s="39"/>
      <c r="N97" s="39"/>
      <c r="O97" s="39"/>
      <c r="P97" s="39"/>
      <c r="Q97" s="39"/>
      <c r="R97" s="39"/>
      <c r="S97" s="39"/>
      <c r="T97" s="39"/>
      <c r="U97" s="200"/>
      <c r="V97" s="39"/>
      <c r="W97" s="39"/>
      <c r="X97" s="39"/>
      <c r="Y97" s="39"/>
      <c r="Z97" s="39"/>
      <c r="AA97" s="39"/>
      <c r="AB97" s="39"/>
      <c r="AC97" s="39"/>
      <c r="AD97" s="39"/>
      <c r="AE97" s="39"/>
      <c r="AF97" s="39"/>
      <c r="AG97" s="39"/>
      <c r="AH97" s="39"/>
      <c r="AI97" s="428"/>
      <c r="AJ97" s="428"/>
      <c r="AK97" s="428"/>
      <c r="AL97" s="428"/>
      <c r="AM97" s="428"/>
      <c r="AN97" s="428"/>
      <c r="AO97" s="428"/>
      <c r="AP97" s="428"/>
      <c r="AQ97" s="428"/>
      <c r="AR97" s="428"/>
      <c r="AS97" s="428"/>
      <c r="AT97" s="428"/>
      <c r="AU97" s="428"/>
      <c r="AV97" s="428"/>
      <c r="AW97" s="428"/>
      <c r="AX97" s="428"/>
      <c r="AY97" s="428"/>
      <c r="AZ97" s="428"/>
      <c r="BA97" s="428"/>
      <c r="BB97" s="428"/>
    </row>
    <row r="98" spans="1:54">
      <c r="A98" s="39"/>
      <c r="B98" s="39"/>
      <c r="C98" s="39"/>
      <c r="D98" s="39"/>
      <c r="E98" s="39"/>
      <c r="F98" s="39"/>
      <c r="G98" s="39"/>
      <c r="H98" s="39"/>
      <c r="I98" s="39"/>
      <c r="J98" s="39"/>
      <c r="K98" s="39"/>
      <c r="L98" s="39"/>
      <c r="M98" s="39"/>
      <c r="N98" s="39"/>
      <c r="O98" s="39"/>
      <c r="P98" s="39"/>
      <c r="Q98" s="39"/>
      <c r="R98" s="39"/>
      <c r="S98" s="39"/>
      <c r="T98" s="39"/>
      <c r="U98" s="200"/>
      <c r="V98" s="39"/>
      <c r="W98" s="39"/>
      <c r="X98" s="39"/>
      <c r="Y98" s="39"/>
      <c r="Z98" s="39"/>
      <c r="AA98" s="39"/>
      <c r="AB98" s="39"/>
      <c r="AC98" s="39"/>
      <c r="AD98" s="39"/>
      <c r="AE98" s="39"/>
      <c r="AF98" s="39"/>
      <c r="AG98" s="39"/>
      <c r="AH98" s="39"/>
      <c r="AI98" s="428"/>
      <c r="AJ98" s="428"/>
      <c r="AK98" s="428"/>
      <c r="AL98" s="428"/>
      <c r="AM98" s="428"/>
      <c r="AN98" s="428"/>
      <c r="AO98" s="428"/>
      <c r="AP98" s="428"/>
      <c r="AQ98" s="428"/>
      <c r="AR98" s="428"/>
      <c r="AS98" s="428"/>
      <c r="AT98" s="428"/>
      <c r="AU98" s="428"/>
      <c r="AV98" s="428"/>
      <c r="AW98" s="428"/>
      <c r="AX98" s="428"/>
      <c r="AY98" s="428"/>
      <c r="AZ98" s="428"/>
      <c r="BA98" s="428"/>
      <c r="BB98" s="428"/>
    </row>
    <row r="99" spans="1:54">
      <c r="A99" s="39"/>
      <c r="B99" s="39"/>
      <c r="C99" s="39"/>
      <c r="D99" s="39"/>
      <c r="E99" s="39"/>
      <c r="F99" s="39"/>
      <c r="G99" s="39"/>
      <c r="H99" s="39"/>
      <c r="I99" s="39"/>
      <c r="J99" s="39"/>
      <c r="K99" s="39"/>
      <c r="L99" s="39"/>
      <c r="M99" s="39"/>
      <c r="N99" s="39"/>
      <c r="O99" s="39"/>
      <c r="P99" s="39"/>
      <c r="Q99" s="39"/>
      <c r="R99" s="39"/>
      <c r="S99" s="39"/>
      <c r="T99" s="39"/>
      <c r="U99" s="200"/>
      <c r="V99" s="39"/>
      <c r="W99" s="39"/>
      <c r="X99" s="39"/>
      <c r="Y99" s="39"/>
      <c r="Z99" s="39"/>
      <c r="AA99" s="39"/>
      <c r="AB99" s="39"/>
      <c r="AC99" s="39"/>
      <c r="AD99" s="39"/>
      <c r="AE99" s="39"/>
      <c r="AF99" s="39"/>
      <c r="AG99" s="39"/>
      <c r="AH99" s="39"/>
      <c r="AI99" s="428"/>
      <c r="AJ99" s="428"/>
      <c r="AK99" s="428"/>
      <c r="AL99" s="428"/>
      <c r="AM99" s="428"/>
      <c r="AN99" s="428"/>
      <c r="AO99" s="428"/>
      <c r="AP99" s="428"/>
      <c r="AQ99" s="428"/>
      <c r="AR99" s="428"/>
      <c r="AS99" s="428"/>
      <c r="AT99" s="428"/>
      <c r="AU99" s="428"/>
      <c r="AV99" s="428"/>
      <c r="AW99" s="428"/>
      <c r="AX99" s="428"/>
      <c r="AY99" s="428"/>
      <c r="AZ99" s="428"/>
      <c r="BA99" s="428"/>
      <c r="BB99" s="428"/>
    </row>
    <row r="100" spans="1:54">
      <c r="A100" s="39"/>
      <c r="B100" s="39"/>
      <c r="C100" s="39"/>
      <c r="D100" s="39"/>
      <c r="E100" s="39"/>
      <c r="F100" s="39"/>
      <c r="G100" s="39"/>
      <c r="H100" s="39"/>
      <c r="I100" s="39"/>
      <c r="J100" s="39"/>
      <c r="K100" s="39"/>
      <c r="L100" s="39"/>
      <c r="M100" s="39"/>
      <c r="N100" s="39"/>
      <c r="O100" s="39"/>
      <c r="P100" s="39"/>
      <c r="Q100" s="39"/>
      <c r="R100" s="39"/>
      <c r="S100" s="39"/>
      <c r="T100" s="39"/>
      <c r="U100" s="200"/>
      <c r="V100" s="39"/>
      <c r="W100" s="39"/>
      <c r="X100" s="39"/>
      <c r="Y100" s="39"/>
      <c r="Z100" s="39"/>
      <c r="AA100" s="39"/>
      <c r="AB100" s="39"/>
      <c r="AC100" s="39"/>
      <c r="AD100" s="39"/>
      <c r="AE100" s="39"/>
      <c r="AF100" s="39"/>
      <c r="AG100" s="39"/>
      <c r="AH100" s="39"/>
      <c r="AI100" s="428"/>
      <c r="AJ100" s="428"/>
      <c r="AK100" s="428"/>
      <c r="AL100" s="428"/>
      <c r="AM100" s="428"/>
      <c r="AN100" s="428"/>
      <c r="AO100" s="428"/>
      <c r="AP100" s="428"/>
      <c r="AQ100" s="428"/>
      <c r="AR100" s="428"/>
      <c r="AS100" s="428"/>
      <c r="AT100" s="428"/>
      <c r="AU100" s="428"/>
      <c r="AV100" s="428"/>
      <c r="AW100" s="428"/>
      <c r="AX100" s="428"/>
      <c r="AY100" s="428"/>
      <c r="AZ100" s="428"/>
      <c r="BA100" s="428"/>
      <c r="BB100" s="428"/>
    </row>
    <row r="101" spans="1:54">
      <c r="A101" s="39"/>
      <c r="B101" s="39"/>
      <c r="C101" s="39"/>
      <c r="D101" s="39"/>
      <c r="E101" s="39"/>
      <c r="F101" s="39"/>
      <c r="G101" s="39"/>
      <c r="H101" s="39"/>
      <c r="I101" s="39"/>
      <c r="J101" s="39"/>
      <c r="K101" s="39"/>
      <c r="L101" s="39"/>
      <c r="M101" s="39"/>
      <c r="N101" s="39"/>
      <c r="O101" s="39"/>
      <c r="P101" s="39"/>
      <c r="Q101" s="39"/>
      <c r="R101" s="39"/>
      <c r="S101" s="39"/>
      <c r="T101" s="39"/>
      <c r="U101" s="200"/>
      <c r="V101" s="39"/>
      <c r="W101" s="39"/>
      <c r="X101" s="39"/>
      <c r="Y101" s="39"/>
      <c r="Z101" s="39"/>
      <c r="AA101" s="39"/>
      <c r="AB101" s="39"/>
      <c r="AC101" s="39"/>
      <c r="AD101" s="39"/>
      <c r="AE101" s="39"/>
      <c r="AF101" s="39"/>
      <c r="AG101" s="39"/>
      <c r="AH101" s="39"/>
      <c r="AI101" s="428"/>
      <c r="AJ101" s="428"/>
      <c r="AK101" s="428"/>
      <c r="AL101" s="428"/>
      <c r="AM101" s="428"/>
      <c r="AN101" s="428"/>
      <c r="AO101" s="428"/>
      <c r="AP101" s="428"/>
      <c r="AQ101" s="428"/>
      <c r="AR101" s="428"/>
      <c r="AS101" s="428"/>
      <c r="AT101" s="428"/>
      <c r="AU101" s="428"/>
      <c r="AV101" s="428"/>
      <c r="AW101" s="428"/>
      <c r="AX101" s="428"/>
      <c r="AY101" s="428"/>
      <c r="AZ101" s="428"/>
      <c r="BA101" s="428"/>
      <c r="BB101" s="428"/>
    </row>
    <row r="102" spans="1:54">
      <c r="L102" s="39"/>
      <c r="M102" s="39"/>
      <c r="N102" s="39"/>
      <c r="O102" s="39"/>
      <c r="P102" s="39"/>
      <c r="Q102" s="39"/>
      <c r="R102" s="39"/>
      <c r="S102" s="39"/>
      <c r="T102" s="39"/>
      <c r="U102" s="200"/>
      <c r="V102" s="39"/>
      <c r="W102" s="39"/>
      <c r="X102" s="39"/>
      <c r="Y102" s="39"/>
      <c r="Z102" s="39"/>
      <c r="AA102" s="39"/>
      <c r="AB102" s="39"/>
      <c r="AC102" s="39"/>
      <c r="AD102" s="39"/>
      <c r="AE102" s="39"/>
      <c r="AF102" s="39"/>
      <c r="AG102" s="39"/>
      <c r="AH102" s="39"/>
      <c r="AI102" s="428"/>
      <c r="AJ102" s="428"/>
      <c r="AK102" s="428"/>
      <c r="AL102" s="428"/>
      <c r="AM102" s="428"/>
      <c r="AN102" s="428"/>
      <c r="AO102" s="428"/>
      <c r="AP102" s="428"/>
      <c r="AQ102" s="428"/>
      <c r="AR102" s="428"/>
      <c r="AS102" s="428"/>
      <c r="AT102" s="428"/>
      <c r="AU102" s="428"/>
      <c r="AV102" s="428"/>
      <c r="AW102" s="428"/>
      <c r="AX102" s="428"/>
      <c r="AY102" s="428"/>
      <c r="AZ102" s="428"/>
      <c r="BA102" s="428"/>
      <c r="BB102" s="428"/>
    </row>
  </sheetData>
  <mergeCells count="43">
    <mergeCell ref="AK3:AL3"/>
    <mergeCell ref="O40:V40"/>
    <mergeCell ref="O43:V43"/>
    <mergeCell ref="O44:V44"/>
    <mergeCell ref="O45:V45"/>
    <mergeCell ref="O42:V42"/>
    <mergeCell ref="O72:V72"/>
    <mergeCell ref="O47:V47"/>
    <mergeCell ref="O48:V48"/>
    <mergeCell ref="O49:V49"/>
    <mergeCell ref="O50:V50"/>
    <mergeCell ref="O51:V51"/>
    <mergeCell ref="O52:V52"/>
    <mergeCell ref="O53:V53"/>
    <mergeCell ref="O54:V54"/>
    <mergeCell ref="O55:V55"/>
    <mergeCell ref="O56:V56"/>
    <mergeCell ref="O57:V57"/>
    <mergeCell ref="O81:V81"/>
    <mergeCell ref="O73:V73"/>
    <mergeCell ref="O74:V74"/>
    <mergeCell ref="O76:V76"/>
    <mergeCell ref="O77:V77"/>
    <mergeCell ref="O78:V78"/>
    <mergeCell ref="O79:V79"/>
    <mergeCell ref="O80:V80"/>
    <mergeCell ref="O75:V75"/>
    <mergeCell ref="C10:I10"/>
    <mergeCell ref="O68:V68"/>
    <mergeCell ref="O69:V69"/>
    <mergeCell ref="O70:V70"/>
    <mergeCell ref="O71:V71"/>
    <mergeCell ref="O64:V64"/>
    <mergeCell ref="O65:V65"/>
    <mergeCell ref="O66:V66"/>
    <mergeCell ref="O67:V67"/>
    <mergeCell ref="O58:V58"/>
    <mergeCell ref="O59:V59"/>
    <mergeCell ref="O60:V60"/>
    <mergeCell ref="M41:M48"/>
    <mergeCell ref="O46:V46"/>
    <mergeCell ref="M49:M55"/>
    <mergeCell ref="O41:V41"/>
  </mergeCells>
  <phoneticPr fontId="2"/>
  <dataValidations count="9">
    <dataValidation type="list" showInputMessage="1" showErrorMessage="1" sqref="C33:C36" xr:uid="{00000000-0002-0000-0000-000000000000}">
      <formula1>【技術者】評価項目</formula1>
    </dataValidation>
    <dataValidation type="list" showInputMessage="1" showErrorMessage="1" sqref="C37:C46" xr:uid="{00000000-0002-0000-0000-000001000000}">
      <formula1>【地域貢献】評価項目</formula1>
    </dataValidation>
    <dataValidation type="list" showInputMessage="1" showErrorMessage="1" sqref="C28:C32" xr:uid="{00000000-0002-0000-0000-000002000000}">
      <formula1>【企業】評価項目</formula1>
    </dataValidation>
    <dataValidation type="list" showInputMessage="1" showErrorMessage="1" sqref="C47:C48" xr:uid="{00000000-0002-0000-0000-000003000000}">
      <formula1>【地理的条件】評価項目</formula1>
    </dataValidation>
    <dataValidation type="list" showInputMessage="1" showErrorMessage="1" sqref="E20:E57" xr:uid="{00000000-0002-0000-0000-000004000000}">
      <formula1>様式番号</formula1>
    </dataValidation>
    <dataValidation type="list" allowBlank="1" showInputMessage="1" showErrorMessage="1" sqref="F20:F48" xr:uid="{00000000-0002-0000-0000-000005000000}">
      <formula1>評価項目番号</formula1>
    </dataValidation>
    <dataValidation type="list" allowBlank="1" showInputMessage="1" showErrorMessage="1" sqref="G20:G48" xr:uid="{00000000-0002-0000-0000-000006000000}">
      <formula1>評価項目番号_枝番</formula1>
    </dataValidation>
    <dataValidation type="list" showInputMessage="1" showErrorMessage="1" sqref="C8" xr:uid="{00000000-0002-0000-0000-000007000000}">
      <formula1>工事種別</formula1>
    </dataValidation>
    <dataValidation type="list" showInputMessage="1" showErrorMessage="1" sqref="C9" xr:uid="{00000000-0002-0000-0000-000008000000}">
      <formula1>建設工事の種類</formula1>
    </dataValidation>
  </dataValidations>
  <pageMargins left="0" right="0" top="0" bottom="0" header="0.31496062992125984" footer="0.31496062992125984"/>
  <pageSetup paperSize="8" scale="70" fitToWidth="2" orientation="portrait" r:id="rId1"/>
  <colBreaks count="1" manualBreakCount="1">
    <brk id="11" max="97"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pageSetUpPr fitToPage="1"/>
  </sheetPr>
  <dimension ref="A1:L101"/>
  <sheetViews>
    <sheetView view="pageBreakPreview" topLeftCell="A58" zoomScale="115" zoomScaleNormal="100" zoomScaleSheetLayoutView="115" workbookViewId="0">
      <selection activeCell="C85" sqref="C85"/>
    </sheetView>
  </sheetViews>
  <sheetFormatPr defaultRowHeight="13"/>
  <cols>
    <col min="1" max="1" width="3.6328125" customWidth="1"/>
    <col min="2" max="2" width="19.26953125" customWidth="1"/>
    <col min="3" max="3" width="31.6328125" customWidth="1"/>
    <col min="4" max="4" width="16.36328125" customWidth="1"/>
  </cols>
  <sheetData>
    <row r="1" spans="1:10" ht="19">
      <c r="A1" s="291" t="s">
        <v>805</v>
      </c>
      <c r="B1" s="39"/>
      <c r="C1" s="39"/>
      <c r="D1" s="39"/>
      <c r="E1" s="39"/>
      <c r="F1" s="39"/>
      <c r="G1" s="39"/>
      <c r="H1" s="39"/>
      <c r="I1" s="39"/>
      <c r="J1" s="39"/>
    </row>
    <row r="2" spans="1:10" ht="16.5">
      <c r="A2" s="199" t="s">
        <v>806</v>
      </c>
      <c r="B2" s="39"/>
      <c r="C2" s="39"/>
      <c r="D2" s="39"/>
      <c r="E2" s="39"/>
      <c r="F2" s="39"/>
      <c r="G2" s="39"/>
      <c r="H2" s="39"/>
      <c r="I2" s="39"/>
      <c r="J2" s="39"/>
    </row>
    <row r="3" spans="1:10" ht="14">
      <c r="A3" s="40" t="s">
        <v>807</v>
      </c>
      <c r="B3" s="39"/>
      <c r="C3" s="39"/>
      <c r="D3" s="39"/>
      <c r="E3" s="39"/>
      <c r="F3" s="39"/>
      <c r="G3" s="39"/>
      <c r="H3" s="39"/>
      <c r="I3" s="39"/>
      <c r="J3" s="39"/>
    </row>
    <row r="4" spans="1:10" ht="13.5" thickBot="1">
      <c r="A4" s="39"/>
      <c r="B4" s="15" t="s">
        <v>232</v>
      </c>
      <c r="C4" s="893" t="s">
        <v>433</v>
      </c>
      <c r="D4" s="894"/>
      <c r="E4" s="39"/>
      <c r="F4" s="39"/>
      <c r="G4" s="39"/>
      <c r="H4" s="39"/>
      <c r="I4" s="39"/>
      <c r="J4" s="39"/>
    </row>
    <row r="5" spans="1:10" ht="13.5" thickBot="1">
      <c r="A5" s="39">
        <v>1</v>
      </c>
      <c r="B5" s="5" t="s">
        <v>808</v>
      </c>
      <c r="C5" s="895"/>
      <c r="D5" s="896"/>
      <c r="E5" s="39"/>
      <c r="F5" s="39"/>
      <c r="G5" s="39"/>
      <c r="H5" s="39"/>
      <c r="I5" s="39"/>
      <c r="J5" s="39"/>
    </row>
    <row r="6" spans="1:10">
      <c r="A6" s="39"/>
      <c r="B6" s="39"/>
      <c r="C6" s="39"/>
      <c r="D6" s="39"/>
      <c r="E6" s="39"/>
      <c r="F6" s="39"/>
      <c r="G6" s="39"/>
      <c r="H6" s="39"/>
      <c r="I6" s="39"/>
      <c r="J6" s="39"/>
    </row>
    <row r="7" spans="1:10" ht="16.5">
      <c r="A7" s="289" t="s">
        <v>802</v>
      </c>
      <c r="B7" s="39"/>
      <c r="C7" s="39"/>
      <c r="D7" s="39"/>
      <c r="E7" s="39"/>
      <c r="F7" s="39"/>
      <c r="G7" s="39"/>
      <c r="H7" s="39"/>
      <c r="I7" s="39"/>
      <c r="J7" s="39"/>
    </row>
    <row r="8" spans="1:10" ht="16.5">
      <c r="A8" s="199" t="s">
        <v>195</v>
      </c>
      <c r="B8" s="39"/>
      <c r="C8" s="39"/>
      <c r="D8" s="39"/>
      <c r="E8" s="39"/>
      <c r="F8" s="39"/>
      <c r="G8" s="39"/>
      <c r="H8" s="39"/>
      <c r="I8" s="39"/>
      <c r="J8" s="39"/>
    </row>
    <row r="9" spans="1:10" ht="14">
      <c r="A9" s="40" t="s">
        <v>593</v>
      </c>
      <c r="B9" s="200"/>
      <c r="C9" s="200"/>
      <c r="D9" s="200"/>
      <c r="E9" s="200"/>
      <c r="F9" s="200"/>
      <c r="G9" s="39"/>
      <c r="H9" s="39"/>
      <c r="I9" s="39"/>
      <c r="J9" s="39"/>
    </row>
    <row r="10" spans="1:10" ht="13.5" thickBot="1">
      <c r="A10" s="39"/>
      <c r="B10" s="15" t="s">
        <v>431</v>
      </c>
      <c r="C10" s="361" t="s">
        <v>433</v>
      </c>
      <c r="D10" s="39"/>
      <c r="E10" s="39"/>
      <c r="F10" s="39"/>
      <c r="G10" s="39"/>
      <c r="H10" s="39"/>
      <c r="I10" s="39"/>
      <c r="J10" s="39"/>
    </row>
    <row r="11" spans="1:10">
      <c r="A11" s="39">
        <v>1</v>
      </c>
      <c r="B11" s="5" t="s">
        <v>151</v>
      </c>
      <c r="C11" s="709">
        <v>46235</v>
      </c>
      <c r="D11" s="39" t="s">
        <v>629</v>
      </c>
      <c r="E11" s="39"/>
      <c r="F11" s="39"/>
      <c r="G11" s="39"/>
      <c r="H11" s="39"/>
      <c r="I11" s="39"/>
      <c r="J11" s="39"/>
    </row>
    <row r="12" spans="1:10">
      <c r="A12" s="39">
        <v>2</v>
      </c>
      <c r="B12" s="738"/>
      <c r="C12" s="739"/>
      <c r="D12" s="39"/>
      <c r="E12" s="39"/>
      <c r="F12" s="39"/>
      <c r="G12" s="39"/>
      <c r="H12" s="39"/>
      <c r="I12" s="39"/>
      <c r="J12" s="39"/>
    </row>
    <row r="13" spans="1:10" ht="27" customHeight="1">
      <c r="A13" s="39">
        <v>3</v>
      </c>
      <c r="B13" s="1" t="s">
        <v>152</v>
      </c>
      <c r="C13" s="69"/>
      <c r="D13" s="39"/>
      <c r="E13" s="39"/>
      <c r="F13" s="39"/>
      <c r="G13" s="39"/>
      <c r="H13" s="39"/>
      <c r="I13" s="39"/>
      <c r="J13" s="39"/>
    </row>
    <row r="14" spans="1:10">
      <c r="A14" s="39">
        <v>4</v>
      </c>
      <c r="B14" s="1" t="s">
        <v>829</v>
      </c>
      <c r="C14" s="69" t="s">
        <v>1260</v>
      </c>
      <c r="D14" s="39"/>
      <c r="E14" s="39"/>
      <c r="F14" s="39"/>
      <c r="G14" s="39"/>
      <c r="H14" s="39"/>
      <c r="I14" s="39"/>
      <c r="J14" s="39"/>
    </row>
    <row r="15" spans="1:10">
      <c r="A15" s="39">
        <v>5</v>
      </c>
      <c r="B15" s="1" t="s">
        <v>153</v>
      </c>
      <c r="C15" s="69" t="s">
        <v>1261</v>
      </c>
      <c r="D15" s="39"/>
      <c r="E15" s="39"/>
      <c r="F15" s="39"/>
      <c r="G15" s="39"/>
      <c r="H15" s="39"/>
      <c r="I15" s="39"/>
      <c r="J15" s="39"/>
    </row>
    <row r="16" spans="1:10">
      <c r="A16" s="39">
        <v>6</v>
      </c>
      <c r="B16" s="1" t="s">
        <v>146</v>
      </c>
      <c r="C16" s="69"/>
      <c r="D16" s="39"/>
      <c r="E16" s="39"/>
      <c r="F16" s="39"/>
      <c r="G16" s="39"/>
      <c r="H16" s="39"/>
      <c r="I16" s="39"/>
      <c r="J16" s="39"/>
    </row>
    <row r="17" spans="1:11">
      <c r="A17" s="39">
        <v>7</v>
      </c>
      <c r="B17" s="1" t="s">
        <v>147</v>
      </c>
      <c r="C17" s="69"/>
      <c r="D17" s="39"/>
      <c r="E17" s="39"/>
      <c r="F17" s="39"/>
      <c r="G17" s="39"/>
      <c r="H17" s="39"/>
      <c r="I17" s="39"/>
      <c r="J17" s="39"/>
    </row>
    <row r="18" spans="1:11">
      <c r="A18" s="39">
        <v>8</v>
      </c>
      <c r="B18" s="1" t="s">
        <v>148</v>
      </c>
      <c r="C18" s="69"/>
      <c r="D18" s="39"/>
      <c r="E18" s="39"/>
      <c r="F18" s="39"/>
      <c r="G18" s="39"/>
      <c r="H18" s="39"/>
      <c r="I18" s="39"/>
      <c r="J18" s="39"/>
    </row>
    <row r="19" spans="1:11">
      <c r="A19" s="39">
        <v>9</v>
      </c>
      <c r="B19" s="1" t="s">
        <v>149</v>
      </c>
      <c r="C19" s="69"/>
      <c r="D19" s="39"/>
      <c r="E19" s="39"/>
      <c r="F19" s="39"/>
      <c r="G19" s="39"/>
      <c r="H19" s="39"/>
      <c r="I19" s="39"/>
      <c r="J19" s="39"/>
    </row>
    <row r="20" spans="1:11" ht="13.5" thickBot="1">
      <c r="A20" s="39">
        <v>10</v>
      </c>
      <c r="B20" s="1" t="s">
        <v>150</v>
      </c>
      <c r="C20" s="70"/>
      <c r="D20" s="39"/>
      <c r="E20" s="39"/>
      <c r="F20" s="39"/>
      <c r="G20" s="39"/>
      <c r="H20" s="39"/>
      <c r="I20" s="39"/>
      <c r="J20" s="39"/>
    </row>
    <row r="21" spans="1:11">
      <c r="A21" s="39"/>
      <c r="B21" s="39"/>
      <c r="C21" s="39"/>
      <c r="D21" s="39"/>
      <c r="E21" s="39"/>
      <c r="F21" s="39"/>
      <c r="G21" s="39"/>
      <c r="H21" s="39"/>
      <c r="I21" s="39"/>
      <c r="J21" s="39"/>
    </row>
    <row r="22" spans="1:11" ht="16.5">
      <c r="A22" s="199" t="s">
        <v>199</v>
      </c>
      <c r="B22" s="39"/>
      <c r="C22" s="39"/>
      <c r="D22" s="39"/>
      <c r="E22" s="39"/>
      <c r="F22" s="39"/>
      <c r="G22" s="39"/>
      <c r="H22" s="39"/>
      <c r="I22" s="39"/>
      <c r="J22" s="39"/>
    </row>
    <row r="23" spans="1:11" ht="14">
      <c r="A23" s="40" t="s">
        <v>594</v>
      </c>
      <c r="B23" s="201"/>
      <c r="C23" s="200"/>
      <c r="D23" s="200"/>
      <c r="E23" s="200"/>
      <c r="F23" s="200"/>
      <c r="G23" s="39"/>
      <c r="H23" s="39"/>
      <c r="I23" s="39"/>
      <c r="J23" s="39"/>
    </row>
    <row r="24" spans="1:11" ht="13.5" thickBot="1">
      <c r="A24" s="39"/>
      <c r="B24" s="15" t="s">
        <v>432</v>
      </c>
      <c r="C24" s="367" t="s">
        <v>434</v>
      </c>
      <c r="D24" s="361" t="s">
        <v>579</v>
      </c>
      <c r="E24" s="39"/>
      <c r="F24" s="39"/>
      <c r="G24" s="39"/>
      <c r="H24" s="39"/>
      <c r="I24" s="39"/>
      <c r="J24" s="39"/>
    </row>
    <row r="25" spans="1:11">
      <c r="A25" s="39">
        <v>1</v>
      </c>
      <c r="B25" s="1" t="s">
        <v>196</v>
      </c>
      <c r="C25" s="458"/>
      <c r="D25" s="459"/>
      <c r="E25" s="39" t="s">
        <v>629</v>
      </c>
      <c r="F25" s="39"/>
      <c r="G25" s="39"/>
      <c r="H25" s="39"/>
      <c r="I25" s="39"/>
      <c r="J25" s="39"/>
    </row>
    <row r="26" spans="1:11">
      <c r="A26" s="39">
        <v>2</v>
      </c>
      <c r="B26" s="1" t="s">
        <v>197</v>
      </c>
      <c r="C26" s="166"/>
      <c r="D26" s="197"/>
      <c r="E26" s="39" t="s">
        <v>629</v>
      </c>
      <c r="F26" s="39"/>
      <c r="G26" s="39"/>
      <c r="H26" s="39"/>
      <c r="I26" s="39"/>
      <c r="J26" s="39"/>
    </row>
    <row r="27" spans="1:11" ht="13.5" thickBot="1">
      <c r="A27" s="39">
        <v>3</v>
      </c>
      <c r="B27" s="1" t="s">
        <v>198</v>
      </c>
      <c r="C27" s="167"/>
      <c r="D27" s="198"/>
      <c r="E27" s="39" t="s">
        <v>629</v>
      </c>
      <c r="F27" s="39"/>
      <c r="G27" s="39"/>
      <c r="H27" s="39"/>
      <c r="I27" s="39"/>
      <c r="J27" s="39"/>
    </row>
    <row r="28" spans="1:11">
      <c r="A28" s="39"/>
      <c r="B28" s="39"/>
      <c r="C28" s="39"/>
      <c r="D28" s="39"/>
      <c r="E28" s="39"/>
      <c r="F28" s="39"/>
      <c r="G28" s="39"/>
      <c r="H28" s="39"/>
      <c r="I28" s="39"/>
      <c r="J28" s="39"/>
    </row>
    <row r="29" spans="1:11" ht="16.5">
      <c r="A29" s="199" t="s">
        <v>1335</v>
      </c>
      <c r="B29" s="39"/>
      <c r="C29" s="39"/>
      <c r="D29" s="39"/>
      <c r="E29" s="39"/>
      <c r="F29" s="39"/>
      <c r="G29" s="39"/>
      <c r="H29" s="39"/>
      <c r="I29" s="39"/>
      <c r="J29" s="39"/>
    </row>
    <row r="30" spans="1:11" ht="27" customHeight="1">
      <c r="A30" s="897" t="s">
        <v>1336</v>
      </c>
      <c r="B30" s="897"/>
      <c r="C30" s="897"/>
      <c r="D30" s="897"/>
      <c r="E30" s="897"/>
      <c r="F30" s="897"/>
      <c r="G30" s="897"/>
      <c r="H30" s="897"/>
      <c r="I30" s="897"/>
      <c r="J30" s="897"/>
    </row>
    <row r="31" spans="1:11">
      <c r="A31" s="39" t="s">
        <v>1337</v>
      </c>
      <c r="B31" s="39"/>
      <c r="C31" s="39"/>
      <c r="D31" s="811"/>
      <c r="E31" s="811"/>
      <c r="F31" s="811"/>
      <c r="G31" s="811"/>
      <c r="H31" s="811"/>
      <c r="I31" s="811"/>
      <c r="J31" s="39"/>
    </row>
    <row r="32" spans="1:11" ht="13.5" thickBot="1">
      <c r="A32" s="812">
        <f>COUNTA(B33:B42)</f>
        <v>0</v>
      </c>
      <c r="B32" s="813" t="s">
        <v>1338</v>
      </c>
      <c r="C32" s="15" t="s">
        <v>1339</v>
      </c>
      <c r="D32" s="814"/>
      <c r="E32" s="814"/>
      <c r="F32" s="814"/>
      <c r="G32" s="814"/>
      <c r="H32" s="814"/>
      <c r="I32" s="814"/>
      <c r="J32" s="815"/>
      <c r="K32" s="816" t="s">
        <v>948</v>
      </c>
    </row>
    <row r="33" spans="1:10">
      <c r="A33" s="817">
        <f>COUNTA(B33)</f>
        <v>0</v>
      </c>
      <c r="B33" s="818"/>
      <c r="C33" s="898" t="s">
        <v>1340</v>
      </c>
      <c r="D33" s="899"/>
      <c r="E33" s="899"/>
      <c r="F33" s="899"/>
      <c r="G33" s="899"/>
      <c r="H33" s="899"/>
      <c r="I33" s="899"/>
      <c r="J33" s="39"/>
    </row>
    <row r="34" spans="1:10">
      <c r="A34" s="817">
        <f>COUNTA($B$33:B34)</f>
        <v>0</v>
      </c>
      <c r="B34" s="819"/>
      <c r="C34" s="898" t="s">
        <v>1341</v>
      </c>
      <c r="D34" s="899"/>
      <c r="E34" s="899"/>
      <c r="F34" s="899"/>
      <c r="G34" s="899"/>
      <c r="H34" s="899"/>
      <c r="I34" s="899"/>
      <c r="J34" s="39"/>
    </row>
    <row r="35" spans="1:10">
      <c r="A35" s="817">
        <f>COUNTA($B$33:B35)</f>
        <v>0</v>
      </c>
      <c r="B35" s="819"/>
      <c r="C35" s="898" t="s">
        <v>1342</v>
      </c>
      <c r="D35" s="899"/>
      <c r="E35" s="899"/>
      <c r="F35" s="899"/>
      <c r="G35" s="899"/>
      <c r="H35" s="899"/>
      <c r="I35" s="899"/>
      <c r="J35" s="39"/>
    </row>
    <row r="36" spans="1:10">
      <c r="A36" s="817">
        <f>COUNTA($B$33:B36)</f>
        <v>0</v>
      </c>
      <c r="B36" s="819"/>
      <c r="C36" s="898" t="s">
        <v>1343</v>
      </c>
      <c r="D36" s="899"/>
      <c r="E36" s="899"/>
      <c r="F36" s="899"/>
      <c r="G36" s="899"/>
      <c r="H36" s="899"/>
      <c r="I36" s="899"/>
      <c r="J36" s="39"/>
    </row>
    <row r="37" spans="1:10">
      <c r="A37" s="817">
        <f>COUNTA($B$33:B37)</f>
        <v>0</v>
      </c>
      <c r="B37" s="819"/>
      <c r="C37" s="898" t="s">
        <v>1344</v>
      </c>
      <c r="D37" s="899"/>
      <c r="E37" s="899"/>
      <c r="F37" s="899"/>
      <c r="G37" s="899"/>
      <c r="H37" s="899"/>
      <c r="I37" s="899"/>
      <c r="J37" s="39"/>
    </row>
    <row r="38" spans="1:10">
      <c r="A38" s="817">
        <f>COUNTA($B$33:B38)</f>
        <v>0</v>
      </c>
      <c r="B38" s="819"/>
      <c r="C38" s="898" t="s">
        <v>1345</v>
      </c>
      <c r="D38" s="899"/>
      <c r="E38" s="899"/>
      <c r="F38" s="899"/>
      <c r="G38" s="899"/>
      <c r="H38" s="899"/>
      <c r="I38" s="899"/>
      <c r="J38" s="39"/>
    </row>
    <row r="39" spans="1:10">
      <c r="A39" s="817">
        <f>COUNTA($B$33:B39)</f>
        <v>0</v>
      </c>
      <c r="B39" s="819"/>
      <c r="C39" s="898" t="s">
        <v>1365</v>
      </c>
      <c r="D39" s="899"/>
      <c r="E39" s="899"/>
      <c r="F39" s="899"/>
      <c r="G39" s="899"/>
      <c r="H39" s="899"/>
      <c r="I39" s="899"/>
      <c r="J39" s="39"/>
    </row>
    <row r="40" spans="1:10">
      <c r="A40" s="817">
        <f>COUNTA($B$33:B40)</f>
        <v>0</v>
      </c>
      <c r="B40" s="819"/>
      <c r="C40" s="898" t="s">
        <v>1346</v>
      </c>
      <c r="D40" s="899"/>
      <c r="E40" s="899"/>
      <c r="F40" s="899"/>
      <c r="G40" s="899"/>
      <c r="H40" s="899"/>
      <c r="I40" s="899"/>
      <c r="J40" s="39"/>
    </row>
    <row r="41" spans="1:10">
      <c r="A41" s="817">
        <f>COUNTA($B$33:B41)</f>
        <v>0</v>
      </c>
      <c r="B41" s="819"/>
      <c r="C41" s="898" t="s">
        <v>1347</v>
      </c>
      <c r="D41" s="899"/>
      <c r="E41" s="899"/>
      <c r="F41" s="899"/>
      <c r="G41" s="899"/>
      <c r="H41" s="899"/>
      <c r="I41" s="899"/>
      <c r="J41" s="39"/>
    </row>
    <row r="42" spans="1:10" ht="13.5" thickBot="1">
      <c r="A42" s="817">
        <f>COUNTA($B$33:B42)</f>
        <v>0</v>
      </c>
      <c r="B42" s="820"/>
      <c r="C42" s="898" t="s">
        <v>1348</v>
      </c>
      <c r="D42" s="899"/>
      <c r="E42" s="899"/>
      <c r="F42" s="899"/>
      <c r="G42" s="899"/>
      <c r="H42" s="899"/>
      <c r="I42" s="899"/>
      <c r="J42" s="39"/>
    </row>
    <row r="43" spans="1:10">
      <c r="A43" s="39"/>
      <c r="B43" s="39"/>
      <c r="C43" s="39"/>
      <c r="D43" s="39"/>
      <c r="E43" s="39"/>
      <c r="F43" s="39"/>
      <c r="G43" s="39"/>
      <c r="H43" s="39"/>
      <c r="I43" s="39"/>
      <c r="J43" s="39"/>
    </row>
    <row r="44" spans="1:10" ht="16.5">
      <c r="A44" s="289" t="s">
        <v>803</v>
      </c>
      <c r="B44" s="39"/>
      <c r="C44" s="39"/>
      <c r="D44" s="39"/>
      <c r="E44" s="39"/>
      <c r="F44" s="39"/>
      <c r="G44" s="39"/>
      <c r="H44" s="39"/>
      <c r="I44" s="39"/>
      <c r="J44" s="39"/>
    </row>
    <row r="45" spans="1:10" ht="16.5">
      <c r="A45" s="199" t="s">
        <v>195</v>
      </c>
      <c r="B45" s="39"/>
      <c r="C45" s="39"/>
      <c r="D45" s="39"/>
      <c r="E45" s="39"/>
      <c r="F45" s="39"/>
      <c r="G45" s="39"/>
      <c r="H45" s="39"/>
      <c r="I45" s="39"/>
      <c r="J45" s="39"/>
    </row>
    <row r="46" spans="1:10" ht="14">
      <c r="A46" s="40" t="s">
        <v>593</v>
      </c>
      <c r="B46" s="200"/>
      <c r="C46" s="200"/>
      <c r="D46" s="200"/>
      <c r="E46" s="200"/>
      <c r="F46" s="200"/>
      <c r="G46" s="39"/>
      <c r="H46" s="39"/>
      <c r="I46" s="39"/>
      <c r="J46" s="39"/>
    </row>
    <row r="47" spans="1:10" ht="13.5" thickBot="1">
      <c r="A47" s="39"/>
      <c r="B47" s="15" t="s">
        <v>232</v>
      </c>
      <c r="C47" s="361" t="s">
        <v>433</v>
      </c>
      <c r="D47" s="39"/>
      <c r="E47" s="39"/>
      <c r="F47" s="39"/>
      <c r="G47" s="39"/>
      <c r="H47" s="39"/>
      <c r="I47" s="39"/>
      <c r="J47" s="39"/>
    </row>
    <row r="48" spans="1:10">
      <c r="A48" s="39">
        <v>1</v>
      </c>
      <c r="B48" s="1" t="s">
        <v>829</v>
      </c>
      <c r="C48" s="69" t="s">
        <v>1349</v>
      </c>
      <c r="D48" s="39"/>
      <c r="E48" s="39"/>
      <c r="F48" s="39"/>
      <c r="G48" s="39"/>
      <c r="H48" s="39"/>
      <c r="I48" s="39"/>
      <c r="J48" s="39"/>
    </row>
    <row r="49" spans="1:11">
      <c r="A49" s="39">
        <v>2</v>
      </c>
      <c r="B49" s="1" t="s">
        <v>153</v>
      </c>
      <c r="C49" s="69"/>
      <c r="D49" s="39"/>
      <c r="E49" s="39"/>
      <c r="F49" s="39"/>
      <c r="G49" s="39"/>
      <c r="H49" s="39"/>
      <c r="I49" s="39"/>
      <c r="J49" s="39"/>
    </row>
    <row r="50" spans="1:11">
      <c r="A50" s="39"/>
      <c r="B50" s="39"/>
      <c r="C50" s="39"/>
      <c r="D50" s="39"/>
      <c r="E50" s="39"/>
      <c r="F50" s="39"/>
      <c r="G50" s="39"/>
      <c r="H50" s="39"/>
      <c r="I50" s="39"/>
      <c r="J50" s="39"/>
    </row>
    <row r="51" spans="1:11" ht="16.5">
      <c r="A51" s="199" t="s">
        <v>199</v>
      </c>
      <c r="B51" s="39"/>
      <c r="C51" s="39"/>
      <c r="D51" s="39"/>
      <c r="E51" s="39"/>
      <c r="F51" s="39"/>
      <c r="G51" s="39"/>
      <c r="H51" s="39"/>
      <c r="I51" s="39"/>
      <c r="J51" s="39"/>
    </row>
    <row r="52" spans="1:11" ht="14">
      <c r="A52" s="40" t="s">
        <v>594</v>
      </c>
      <c r="B52" s="201"/>
      <c r="C52" s="200"/>
      <c r="D52" s="200"/>
      <c r="E52" s="200"/>
      <c r="F52" s="200"/>
      <c r="G52" s="39"/>
      <c r="H52" s="39"/>
      <c r="I52" s="39"/>
      <c r="J52" s="39"/>
    </row>
    <row r="53" spans="1:11" ht="13.5" thickBot="1">
      <c r="A53" s="39"/>
      <c r="B53" s="15" t="s">
        <v>189</v>
      </c>
      <c r="C53" s="367" t="s">
        <v>434</v>
      </c>
      <c r="D53" s="361" t="s">
        <v>579</v>
      </c>
      <c r="E53" s="39"/>
      <c r="F53" s="39"/>
      <c r="G53" s="39"/>
      <c r="H53" s="39"/>
      <c r="I53" s="39"/>
      <c r="J53" s="39"/>
    </row>
    <row r="54" spans="1:11">
      <c r="A54" s="39">
        <v>1</v>
      </c>
      <c r="B54" s="1" t="s">
        <v>196</v>
      </c>
      <c r="C54" s="165"/>
      <c r="D54" s="459"/>
      <c r="E54" s="39" t="s">
        <v>629</v>
      </c>
      <c r="F54" s="39"/>
      <c r="G54" s="39"/>
      <c r="H54" s="39"/>
      <c r="I54" s="39"/>
      <c r="J54" s="39"/>
    </row>
    <row r="55" spans="1:11">
      <c r="A55" s="39">
        <v>2</v>
      </c>
      <c r="B55" s="1" t="s">
        <v>197</v>
      </c>
      <c r="C55" s="166"/>
      <c r="D55" s="197"/>
      <c r="E55" s="39" t="s">
        <v>629</v>
      </c>
      <c r="F55" s="39"/>
      <c r="G55" s="39"/>
      <c r="H55" s="39"/>
      <c r="I55" s="39"/>
      <c r="J55" s="39"/>
    </row>
    <row r="56" spans="1:11" ht="13.5" thickBot="1">
      <c r="A56" s="39">
        <v>3</v>
      </c>
      <c r="B56" s="1" t="s">
        <v>198</v>
      </c>
      <c r="C56" s="167"/>
      <c r="D56" s="198"/>
      <c r="E56" s="39" t="s">
        <v>629</v>
      </c>
      <c r="F56" s="39"/>
      <c r="G56" s="39"/>
      <c r="H56" s="39"/>
      <c r="I56" s="39"/>
      <c r="J56" s="39"/>
    </row>
    <row r="57" spans="1:11">
      <c r="A57" s="39"/>
      <c r="B57" s="39"/>
      <c r="C57" s="39"/>
      <c r="D57" s="39"/>
      <c r="E57" s="39"/>
      <c r="F57" s="39"/>
      <c r="G57" s="39"/>
      <c r="H57" s="39"/>
      <c r="I57" s="39"/>
      <c r="J57" s="39"/>
    </row>
    <row r="58" spans="1:11" ht="16.5">
      <c r="A58" s="199" t="s">
        <v>1335</v>
      </c>
      <c r="B58" s="39"/>
      <c r="C58" s="39"/>
      <c r="D58" s="39"/>
      <c r="E58" s="39"/>
      <c r="F58" s="39"/>
      <c r="G58" s="39"/>
      <c r="H58" s="39"/>
      <c r="I58" s="39"/>
      <c r="J58" s="39"/>
    </row>
    <row r="59" spans="1:11" ht="27" customHeight="1">
      <c r="A59" s="897" t="s">
        <v>1336</v>
      </c>
      <c r="B59" s="897"/>
      <c r="C59" s="897"/>
      <c r="D59" s="897"/>
      <c r="E59" s="897"/>
      <c r="F59" s="897"/>
      <c r="G59" s="897"/>
      <c r="H59" s="897"/>
      <c r="I59" s="897"/>
      <c r="J59" s="897"/>
    </row>
    <row r="60" spans="1:11">
      <c r="A60" s="39" t="s">
        <v>1337</v>
      </c>
      <c r="B60" s="39"/>
      <c r="C60" s="39"/>
      <c r="D60" s="811"/>
      <c r="E60" s="811"/>
      <c r="F60" s="811"/>
      <c r="G60" s="811"/>
      <c r="H60" s="811"/>
      <c r="I60" s="811"/>
      <c r="J60" s="39"/>
    </row>
    <row r="61" spans="1:11" ht="13.5" thickBot="1">
      <c r="A61" s="812">
        <f>COUNTA(B62:B71)</f>
        <v>0</v>
      </c>
      <c r="B61" s="813" t="s">
        <v>1338</v>
      </c>
      <c r="C61" s="15" t="s">
        <v>1339</v>
      </c>
      <c r="D61" s="814"/>
      <c r="E61" s="814"/>
      <c r="F61" s="814"/>
      <c r="G61" s="814"/>
      <c r="H61" s="814"/>
      <c r="I61" s="814"/>
      <c r="J61" s="815"/>
      <c r="K61" s="816" t="s">
        <v>948</v>
      </c>
    </row>
    <row r="62" spans="1:11">
      <c r="A62" s="817">
        <f>COUNTA(B62)</f>
        <v>0</v>
      </c>
      <c r="B62" s="818"/>
      <c r="C62" s="898" t="s">
        <v>1340</v>
      </c>
      <c r="D62" s="899"/>
      <c r="E62" s="899"/>
      <c r="F62" s="899"/>
      <c r="G62" s="899"/>
      <c r="H62" s="899"/>
      <c r="I62" s="899"/>
      <c r="J62" s="39"/>
    </row>
    <row r="63" spans="1:11">
      <c r="A63" s="817">
        <f>COUNTA($B$62:B63)</f>
        <v>0</v>
      </c>
      <c r="B63" s="819"/>
      <c r="C63" s="898" t="s">
        <v>1341</v>
      </c>
      <c r="D63" s="899"/>
      <c r="E63" s="899"/>
      <c r="F63" s="899"/>
      <c r="G63" s="899"/>
      <c r="H63" s="899"/>
      <c r="I63" s="899"/>
      <c r="J63" s="39"/>
    </row>
    <row r="64" spans="1:11">
      <c r="A64" s="817">
        <f>COUNTA($B$62:B64)</f>
        <v>0</v>
      </c>
      <c r="B64" s="819"/>
      <c r="C64" s="898" t="s">
        <v>1342</v>
      </c>
      <c r="D64" s="899"/>
      <c r="E64" s="899"/>
      <c r="F64" s="899"/>
      <c r="G64" s="899"/>
      <c r="H64" s="899"/>
      <c r="I64" s="899"/>
      <c r="J64" s="39"/>
    </row>
    <row r="65" spans="1:10">
      <c r="A65" s="817">
        <f>COUNTA($B$62:B65)</f>
        <v>0</v>
      </c>
      <c r="B65" s="819"/>
      <c r="C65" s="898" t="s">
        <v>1343</v>
      </c>
      <c r="D65" s="899"/>
      <c r="E65" s="899"/>
      <c r="F65" s="899"/>
      <c r="G65" s="899"/>
      <c r="H65" s="899"/>
      <c r="I65" s="899"/>
      <c r="J65" s="39"/>
    </row>
    <row r="66" spans="1:10">
      <c r="A66" s="817">
        <f>COUNTA($B$62:B66)</f>
        <v>0</v>
      </c>
      <c r="B66" s="819"/>
      <c r="C66" s="898" t="s">
        <v>1344</v>
      </c>
      <c r="D66" s="899"/>
      <c r="E66" s="899"/>
      <c r="F66" s="899"/>
      <c r="G66" s="899"/>
      <c r="H66" s="899"/>
      <c r="I66" s="899"/>
      <c r="J66" s="39"/>
    </row>
    <row r="67" spans="1:10">
      <c r="A67" s="817">
        <f>COUNTA($B$62:B67)</f>
        <v>0</v>
      </c>
      <c r="B67" s="819"/>
      <c r="C67" s="898" t="s">
        <v>1345</v>
      </c>
      <c r="D67" s="899"/>
      <c r="E67" s="899"/>
      <c r="F67" s="899"/>
      <c r="G67" s="899"/>
      <c r="H67" s="899"/>
      <c r="I67" s="899"/>
      <c r="J67" s="39"/>
    </row>
    <row r="68" spans="1:10">
      <c r="A68" s="817">
        <f>COUNTA($B$62:B68)</f>
        <v>0</v>
      </c>
      <c r="B68" s="819"/>
      <c r="C68" s="898" t="s">
        <v>1365</v>
      </c>
      <c r="D68" s="899"/>
      <c r="E68" s="899"/>
      <c r="F68" s="899"/>
      <c r="G68" s="899"/>
      <c r="H68" s="899"/>
      <c r="I68" s="899"/>
      <c r="J68" s="39"/>
    </row>
    <row r="69" spans="1:10">
      <c r="A69" s="817">
        <f>COUNTA($B$62:B69)</f>
        <v>0</v>
      </c>
      <c r="B69" s="819"/>
      <c r="C69" s="898" t="s">
        <v>1346</v>
      </c>
      <c r="D69" s="899"/>
      <c r="E69" s="899"/>
      <c r="F69" s="899"/>
      <c r="G69" s="899"/>
      <c r="H69" s="899"/>
      <c r="I69" s="899"/>
      <c r="J69" s="39"/>
    </row>
    <row r="70" spans="1:10">
      <c r="A70" s="817">
        <f>COUNTA($B$62:B70)</f>
        <v>0</v>
      </c>
      <c r="B70" s="819"/>
      <c r="C70" s="898" t="s">
        <v>1347</v>
      </c>
      <c r="D70" s="899"/>
      <c r="E70" s="899"/>
      <c r="F70" s="899"/>
      <c r="G70" s="899"/>
      <c r="H70" s="899"/>
      <c r="I70" s="899"/>
      <c r="J70" s="39"/>
    </row>
    <row r="71" spans="1:10" ht="13.5" thickBot="1">
      <c r="A71" s="817">
        <f>COUNTA($B$62:B71)</f>
        <v>0</v>
      </c>
      <c r="B71" s="820"/>
      <c r="C71" s="898" t="s">
        <v>1348</v>
      </c>
      <c r="D71" s="899"/>
      <c r="E71" s="899"/>
      <c r="F71" s="899"/>
      <c r="G71" s="899"/>
      <c r="H71" s="899"/>
      <c r="I71" s="899"/>
      <c r="J71" s="39"/>
    </row>
    <row r="72" spans="1:10" ht="19" customHeight="1">
      <c r="A72" s="39"/>
      <c r="B72" s="39"/>
      <c r="C72" s="39"/>
      <c r="D72" s="39"/>
      <c r="E72" s="39"/>
      <c r="F72" s="39"/>
      <c r="G72" s="39"/>
      <c r="H72" s="39"/>
      <c r="I72" s="39"/>
      <c r="J72" s="39"/>
    </row>
    <row r="73" spans="1:10" ht="16.5">
      <c r="A73" s="289" t="s">
        <v>804</v>
      </c>
      <c r="B73" s="39"/>
      <c r="C73" s="39"/>
      <c r="D73" s="39"/>
      <c r="E73" s="39"/>
      <c r="F73" s="39"/>
      <c r="G73" s="39"/>
      <c r="H73" s="39"/>
      <c r="I73" s="39"/>
      <c r="J73" s="39"/>
    </row>
    <row r="74" spans="1:10" ht="16.5">
      <c r="A74" s="199" t="s">
        <v>195</v>
      </c>
      <c r="B74" s="39"/>
      <c r="C74" s="39"/>
      <c r="D74" s="39"/>
      <c r="E74" s="39"/>
      <c r="F74" s="39"/>
      <c r="G74" s="39"/>
      <c r="H74" s="39"/>
      <c r="I74" s="39"/>
      <c r="J74" s="39"/>
    </row>
    <row r="75" spans="1:10" ht="14">
      <c r="A75" s="40" t="s">
        <v>593</v>
      </c>
      <c r="B75" s="200"/>
      <c r="C75" s="200"/>
      <c r="D75" s="200"/>
      <c r="E75" s="200"/>
      <c r="F75" s="200"/>
      <c r="G75" s="39"/>
      <c r="H75" s="39"/>
      <c r="I75" s="39"/>
      <c r="J75" s="39"/>
    </row>
    <row r="76" spans="1:10" ht="13.5" thickBot="1">
      <c r="A76" s="39"/>
      <c r="B76" s="15" t="s">
        <v>232</v>
      </c>
      <c r="C76" s="361" t="s">
        <v>433</v>
      </c>
      <c r="D76" s="39"/>
      <c r="E76" s="39"/>
      <c r="F76" s="39"/>
      <c r="G76" s="39"/>
      <c r="H76" s="39"/>
      <c r="I76" s="39"/>
      <c r="J76" s="39"/>
    </row>
    <row r="77" spans="1:10">
      <c r="A77" s="39">
        <v>1</v>
      </c>
      <c r="B77" s="1" t="s">
        <v>829</v>
      </c>
      <c r="C77" s="368" t="s">
        <v>1350</v>
      </c>
      <c r="D77" s="39"/>
      <c r="E77" s="39"/>
      <c r="F77" s="39"/>
      <c r="G77" s="39"/>
      <c r="H77" s="39"/>
      <c r="I77" s="39"/>
      <c r="J77" s="39"/>
    </row>
    <row r="78" spans="1:10" ht="13.5" thickBot="1">
      <c r="A78" s="39">
        <v>2</v>
      </c>
      <c r="B78" s="1" t="s">
        <v>153</v>
      </c>
      <c r="C78" s="369"/>
      <c r="D78" s="39"/>
      <c r="E78" s="39"/>
      <c r="F78" s="39"/>
      <c r="G78" s="39"/>
      <c r="H78" s="39"/>
      <c r="I78" s="39"/>
      <c r="J78" s="39"/>
    </row>
    <row r="79" spans="1:10">
      <c r="A79" s="39"/>
      <c r="B79" s="39"/>
      <c r="C79" s="39"/>
      <c r="D79" s="39"/>
      <c r="E79" s="39"/>
      <c r="F79" s="39"/>
      <c r="G79" s="39"/>
      <c r="H79" s="39"/>
      <c r="I79" s="39"/>
      <c r="J79" s="39"/>
    </row>
    <row r="80" spans="1:10" ht="16.5">
      <c r="A80" s="199" t="s">
        <v>199</v>
      </c>
      <c r="B80" s="39"/>
      <c r="C80" s="39"/>
      <c r="D80" s="39"/>
      <c r="E80" s="39"/>
      <c r="F80" s="39"/>
      <c r="G80" s="39"/>
      <c r="H80" s="39"/>
      <c r="I80" s="39"/>
      <c r="J80" s="39"/>
    </row>
    <row r="81" spans="1:12" ht="14">
      <c r="A81" s="40" t="s">
        <v>594</v>
      </c>
      <c r="B81" s="201"/>
      <c r="C81" s="200"/>
      <c r="D81" s="200"/>
      <c r="E81" s="200"/>
      <c r="F81" s="200"/>
      <c r="G81" s="39"/>
      <c r="H81" s="39"/>
      <c r="I81" s="39"/>
      <c r="J81" s="39"/>
    </row>
    <row r="82" spans="1:12" ht="13.5" thickBot="1">
      <c r="A82" s="39"/>
      <c r="B82" s="15" t="s">
        <v>189</v>
      </c>
      <c r="C82" s="367" t="s">
        <v>434</v>
      </c>
      <c r="D82" s="361" t="s">
        <v>579</v>
      </c>
      <c r="E82" s="39"/>
      <c r="F82" s="39"/>
      <c r="G82" s="39"/>
      <c r="H82" s="39"/>
      <c r="I82" s="39"/>
      <c r="J82" s="39"/>
    </row>
    <row r="83" spans="1:12">
      <c r="A83" s="39">
        <v>1</v>
      </c>
      <c r="B83" s="1" t="s">
        <v>196</v>
      </c>
      <c r="C83" s="165"/>
      <c r="D83" s="459"/>
      <c r="E83" s="39" t="s">
        <v>629</v>
      </c>
      <c r="F83" s="39"/>
      <c r="G83" s="39"/>
      <c r="H83" s="39"/>
      <c r="I83" s="39"/>
      <c r="J83" s="39"/>
    </row>
    <row r="84" spans="1:12">
      <c r="A84" s="39">
        <v>2</v>
      </c>
      <c r="B84" s="1" t="s">
        <v>197</v>
      </c>
      <c r="C84" s="166"/>
      <c r="D84" s="197"/>
      <c r="E84" s="39" t="s">
        <v>629</v>
      </c>
      <c r="F84" s="39"/>
      <c r="G84" s="39"/>
      <c r="H84" s="39"/>
      <c r="I84" s="39"/>
      <c r="J84" s="39"/>
    </row>
    <row r="85" spans="1:12" ht="13.5" thickBot="1">
      <c r="A85" s="39">
        <v>3</v>
      </c>
      <c r="B85" s="1" t="s">
        <v>198</v>
      </c>
      <c r="C85" s="167"/>
      <c r="D85" s="198"/>
      <c r="E85" s="39" t="s">
        <v>629</v>
      </c>
      <c r="F85" s="39"/>
      <c r="G85" s="39"/>
      <c r="H85" s="39"/>
      <c r="I85" s="39"/>
      <c r="J85" s="39"/>
    </row>
    <row r="86" spans="1:12">
      <c r="A86" s="39"/>
      <c r="B86" s="39"/>
      <c r="C86" s="39"/>
      <c r="D86" s="290"/>
      <c r="E86" s="39"/>
      <c r="F86" s="39"/>
      <c r="G86" s="39"/>
      <c r="H86" s="39"/>
      <c r="I86" s="39"/>
      <c r="J86" s="39"/>
    </row>
    <row r="87" spans="1:12" ht="16.5">
      <c r="A87" s="199" t="s">
        <v>1335</v>
      </c>
      <c r="B87" s="39"/>
      <c r="C87" s="39"/>
      <c r="D87" s="39"/>
      <c r="E87" s="39"/>
      <c r="F87" s="39"/>
      <c r="G87" s="39"/>
      <c r="H87" s="39"/>
      <c r="I87" s="39"/>
      <c r="J87" s="39"/>
    </row>
    <row r="88" spans="1:12">
      <c r="A88" s="897" t="s">
        <v>1336</v>
      </c>
      <c r="B88" s="897"/>
      <c r="C88" s="897"/>
      <c r="D88" s="897"/>
      <c r="E88" s="897"/>
      <c r="F88" s="897"/>
      <c r="G88" s="897"/>
      <c r="H88" s="897"/>
      <c r="I88" s="897"/>
      <c r="J88" s="897"/>
    </row>
    <row r="89" spans="1:12">
      <c r="A89" s="39" t="s">
        <v>1337</v>
      </c>
      <c r="B89" s="39"/>
      <c r="C89" s="39"/>
      <c r="D89" s="811"/>
      <c r="E89" s="811"/>
      <c r="F89" s="811"/>
      <c r="G89" s="811"/>
      <c r="H89" s="811"/>
      <c r="I89" s="811"/>
      <c r="J89" s="39"/>
    </row>
    <row r="90" spans="1:12" ht="13.5" thickBot="1">
      <c r="A90" s="812">
        <f>COUNTA(B91:B100)</f>
        <v>0</v>
      </c>
      <c r="B90" s="813" t="s">
        <v>1338</v>
      </c>
      <c r="C90" s="15" t="s">
        <v>1339</v>
      </c>
      <c r="D90" s="814"/>
      <c r="E90" s="814"/>
      <c r="F90" s="814"/>
      <c r="G90" s="814"/>
      <c r="H90" s="814"/>
      <c r="I90" s="814"/>
      <c r="J90" s="815"/>
      <c r="K90" s="816" t="s">
        <v>948</v>
      </c>
    </row>
    <row r="91" spans="1:12">
      <c r="A91" s="817">
        <f>COUNTA(B91)</f>
        <v>0</v>
      </c>
      <c r="B91" s="818"/>
      <c r="C91" s="898" t="s">
        <v>1340</v>
      </c>
      <c r="D91" s="899"/>
      <c r="E91" s="899"/>
      <c r="F91" s="899"/>
      <c r="G91" s="899"/>
      <c r="H91" s="899"/>
      <c r="I91" s="899"/>
      <c r="J91" s="39"/>
      <c r="L91" s="432">
        <f>COUNTA(B33,B62,B91)</f>
        <v>0</v>
      </c>
    </row>
    <row r="92" spans="1:12">
      <c r="A92" s="817">
        <f>COUNTA($B$91:B92)</f>
        <v>0</v>
      </c>
      <c r="B92" s="819"/>
      <c r="C92" s="898" t="s">
        <v>1341</v>
      </c>
      <c r="D92" s="899"/>
      <c r="E92" s="899"/>
      <c r="F92" s="899"/>
      <c r="G92" s="899"/>
      <c r="H92" s="899"/>
      <c r="I92" s="899"/>
      <c r="J92" s="39"/>
      <c r="L92" s="432">
        <f t="shared" ref="L92:L100" si="0">COUNTA(B34,B63,B92)</f>
        <v>0</v>
      </c>
    </row>
    <row r="93" spans="1:12">
      <c r="A93" s="817">
        <f>COUNTA($B$91:B93)</f>
        <v>0</v>
      </c>
      <c r="B93" s="819"/>
      <c r="C93" s="898" t="s">
        <v>1342</v>
      </c>
      <c r="D93" s="899"/>
      <c r="E93" s="899"/>
      <c r="F93" s="899"/>
      <c r="G93" s="899"/>
      <c r="H93" s="899"/>
      <c r="I93" s="899"/>
      <c r="J93" s="39"/>
      <c r="L93" s="432">
        <f t="shared" si="0"/>
        <v>0</v>
      </c>
    </row>
    <row r="94" spans="1:12">
      <c r="A94" s="817">
        <f>COUNTA($B$91:B94)</f>
        <v>0</v>
      </c>
      <c r="B94" s="819"/>
      <c r="C94" s="898" t="s">
        <v>1343</v>
      </c>
      <c r="D94" s="899"/>
      <c r="E94" s="899"/>
      <c r="F94" s="899"/>
      <c r="G94" s="899"/>
      <c r="H94" s="899"/>
      <c r="I94" s="899"/>
      <c r="J94" s="39"/>
      <c r="L94" s="432">
        <f t="shared" si="0"/>
        <v>0</v>
      </c>
    </row>
    <row r="95" spans="1:12">
      <c r="A95" s="817">
        <f>COUNTA($B$91:B95)</f>
        <v>0</v>
      </c>
      <c r="B95" s="819"/>
      <c r="C95" s="898" t="s">
        <v>1344</v>
      </c>
      <c r="D95" s="899"/>
      <c r="E95" s="899"/>
      <c r="F95" s="899"/>
      <c r="G95" s="899"/>
      <c r="H95" s="899"/>
      <c r="I95" s="899"/>
      <c r="J95" s="39"/>
      <c r="L95" s="432">
        <f t="shared" si="0"/>
        <v>0</v>
      </c>
    </row>
    <row r="96" spans="1:12">
      <c r="A96" s="817">
        <f>COUNTA($B$91:B96)</f>
        <v>0</v>
      </c>
      <c r="B96" s="819"/>
      <c r="C96" s="898" t="s">
        <v>1345</v>
      </c>
      <c r="D96" s="899"/>
      <c r="E96" s="899"/>
      <c r="F96" s="899"/>
      <c r="G96" s="899"/>
      <c r="H96" s="899"/>
      <c r="I96" s="899"/>
      <c r="J96" s="39"/>
      <c r="L96" s="432">
        <f t="shared" si="0"/>
        <v>0</v>
      </c>
    </row>
    <row r="97" spans="1:12">
      <c r="A97" s="817">
        <f>COUNTA($B$91:B97)</f>
        <v>0</v>
      </c>
      <c r="B97" s="819"/>
      <c r="C97" s="898" t="s">
        <v>1365</v>
      </c>
      <c r="D97" s="899"/>
      <c r="E97" s="899"/>
      <c r="F97" s="899"/>
      <c r="G97" s="899"/>
      <c r="H97" s="899"/>
      <c r="I97" s="899"/>
      <c r="J97" s="39"/>
      <c r="L97" s="432">
        <f t="shared" si="0"/>
        <v>0</v>
      </c>
    </row>
    <row r="98" spans="1:12">
      <c r="A98" s="817">
        <f>COUNTA($B$91:B98)</f>
        <v>0</v>
      </c>
      <c r="B98" s="819"/>
      <c r="C98" s="898" t="s">
        <v>1346</v>
      </c>
      <c r="D98" s="899"/>
      <c r="E98" s="899"/>
      <c r="F98" s="899"/>
      <c r="G98" s="899"/>
      <c r="H98" s="899"/>
      <c r="I98" s="899"/>
      <c r="J98" s="39"/>
      <c r="L98" s="432">
        <f t="shared" si="0"/>
        <v>0</v>
      </c>
    </row>
    <row r="99" spans="1:12">
      <c r="A99" s="817">
        <f>COUNTA($B$91:B99)</f>
        <v>0</v>
      </c>
      <c r="B99" s="819"/>
      <c r="C99" s="898" t="s">
        <v>1347</v>
      </c>
      <c r="D99" s="899"/>
      <c r="E99" s="899"/>
      <c r="F99" s="899"/>
      <c r="G99" s="899"/>
      <c r="H99" s="899"/>
      <c r="I99" s="899"/>
      <c r="J99" s="39"/>
      <c r="L99" s="432">
        <f t="shared" si="0"/>
        <v>0</v>
      </c>
    </row>
    <row r="100" spans="1:12" ht="13.5" thickBot="1">
      <c r="A100" s="817">
        <f>COUNTA($B$91:B100)</f>
        <v>0</v>
      </c>
      <c r="B100" s="820"/>
      <c r="C100" s="898" t="s">
        <v>1348</v>
      </c>
      <c r="D100" s="899"/>
      <c r="E100" s="899"/>
      <c r="F100" s="899"/>
      <c r="G100" s="899"/>
      <c r="H100" s="899"/>
      <c r="I100" s="899"/>
      <c r="J100" s="39"/>
      <c r="L100" s="432">
        <f t="shared" si="0"/>
        <v>0</v>
      </c>
    </row>
    <row r="101" spans="1:12">
      <c r="A101" s="39"/>
      <c r="B101" s="39"/>
      <c r="C101" s="39"/>
      <c r="D101" s="290"/>
      <c r="E101" s="39"/>
      <c r="F101" s="39"/>
      <c r="G101" s="39"/>
      <c r="H101" s="39"/>
      <c r="I101" s="39"/>
      <c r="J101" s="39"/>
      <c r="L101" t="s">
        <v>1351</v>
      </c>
    </row>
  </sheetData>
  <mergeCells count="35">
    <mergeCell ref="C96:I96"/>
    <mergeCell ref="C97:I97"/>
    <mergeCell ref="C98:I98"/>
    <mergeCell ref="C99:I99"/>
    <mergeCell ref="C100:I100"/>
    <mergeCell ref="C91:I91"/>
    <mergeCell ref="C92:I92"/>
    <mergeCell ref="C93:I93"/>
    <mergeCell ref="C94:I94"/>
    <mergeCell ref="C95:I95"/>
    <mergeCell ref="C68:I68"/>
    <mergeCell ref="C69:I69"/>
    <mergeCell ref="C70:I70"/>
    <mergeCell ref="C71:I71"/>
    <mergeCell ref="A88:J88"/>
    <mergeCell ref="C63:I63"/>
    <mergeCell ref="C64:I64"/>
    <mergeCell ref="C65:I65"/>
    <mergeCell ref="C66:I66"/>
    <mergeCell ref="C67:I67"/>
    <mergeCell ref="C40:I40"/>
    <mergeCell ref="C41:I41"/>
    <mergeCell ref="C42:I42"/>
    <mergeCell ref="A59:J59"/>
    <mergeCell ref="C62:I62"/>
    <mergeCell ref="C35:I35"/>
    <mergeCell ref="C36:I36"/>
    <mergeCell ref="C37:I37"/>
    <mergeCell ref="C38:I38"/>
    <mergeCell ref="C39:I39"/>
    <mergeCell ref="C4:D4"/>
    <mergeCell ref="C5:D5"/>
    <mergeCell ref="A30:J30"/>
    <mergeCell ref="C33:I33"/>
    <mergeCell ref="C34:I34"/>
  </mergeCells>
  <phoneticPr fontId="2"/>
  <dataValidations disablePrompts="1" count="3">
    <dataValidation type="list" showInputMessage="1" showErrorMessage="1" sqref="B33:B42" xr:uid="{B06F05F4-679F-4AA2-A957-94CBB6A2F001}">
      <formula1>$K$32:$K$33</formula1>
    </dataValidation>
    <dataValidation type="list" showInputMessage="1" showErrorMessage="1" sqref="B62:B71" xr:uid="{D317BA47-0819-4543-82AC-8C83C8B97665}">
      <formula1>$K$61:$K$62</formula1>
    </dataValidation>
    <dataValidation type="list" showInputMessage="1" showErrorMessage="1" sqref="B91:B100" xr:uid="{981D325F-CCF8-4161-9001-F9DC3077D1B1}">
      <formula1>$K$90:$K$91</formula1>
    </dataValidation>
  </dataValidations>
  <pageMargins left="0.70866141732283472" right="0.31496062992125984" top="0.55118110236220474" bottom="0.55118110236220474" header="0.31496062992125984" footer="0.31496062992125984"/>
  <pageSetup paperSize="8" scale="82"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Q59"/>
  <sheetViews>
    <sheetView workbookViewId="0">
      <selection activeCell="B53" sqref="B53"/>
    </sheetView>
  </sheetViews>
  <sheetFormatPr defaultColWidth="9" defaultRowHeight="13"/>
  <cols>
    <col min="1" max="17" width="5.08984375" style="288" customWidth="1"/>
    <col min="18" max="16384" width="9" style="288"/>
  </cols>
  <sheetData>
    <row r="1" spans="1:17" s="306" customFormat="1" ht="16.5">
      <c r="A1" s="902" t="s">
        <v>878</v>
      </c>
      <c r="B1" s="902"/>
      <c r="C1" s="902"/>
      <c r="D1" s="902"/>
      <c r="E1" s="902"/>
      <c r="F1" s="902"/>
      <c r="G1" s="902"/>
      <c r="H1" s="902"/>
      <c r="I1" s="902"/>
      <c r="J1" s="902"/>
      <c r="K1" s="902"/>
      <c r="L1" s="902"/>
      <c r="M1" s="902"/>
      <c r="N1" s="902"/>
      <c r="O1" s="902"/>
    </row>
    <row r="2" spans="1:17" s="306" customFormat="1" ht="11.25" customHeight="1"/>
    <row r="3" spans="1:17" s="306" customFormat="1" ht="14">
      <c r="A3" s="901" t="s">
        <v>879</v>
      </c>
      <c r="B3" s="901"/>
      <c r="C3" s="901"/>
      <c r="D3" s="901"/>
      <c r="E3" s="901"/>
      <c r="F3" s="901"/>
      <c r="G3" s="901"/>
      <c r="H3" s="901"/>
      <c r="I3" s="901"/>
      <c r="J3" s="901"/>
      <c r="K3" s="901"/>
      <c r="L3" s="901"/>
      <c r="M3" s="901"/>
      <c r="N3" s="901"/>
      <c r="O3" s="901"/>
    </row>
    <row r="4" spans="1:17" s="306" customFormat="1">
      <c r="A4" s="307" t="s">
        <v>880</v>
      </c>
      <c r="B4" s="900" t="s">
        <v>881</v>
      </c>
      <c r="C4" s="900"/>
      <c r="D4" s="900"/>
      <c r="E4" s="900"/>
      <c r="F4" s="900"/>
      <c r="G4" s="900"/>
      <c r="H4" s="900"/>
      <c r="I4" s="900"/>
      <c r="J4" s="900"/>
      <c r="K4" s="900"/>
      <c r="L4" s="900"/>
      <c r="M4" s="900"/>
      <c r="N4" s="900"/>
      <c r="O4" s="900"/>
      <c r="P4" s="900"/>
      <c r="Q4" s="900"/>
    </row>
    <row r="5" spans="1:17" s="306" customFormat="1">
      <c r="A5" s="307"/>
      <c r="B5" s="900"/>
      <c r="C5" s="900"/>
      <c r="D5" s="900"/>
      <c r="E5" s="900"/>
      <c r="F5" s="900"/>
      <c r="G5" s="900"/>
      <c r="H5" s="900"/>
      <c r="I5" s="900"/>
      <c r="J5" s="900"/>
      <c r="K5" s="900"/>
      <c r="L5" s="900"/>
      <c r="M5" s="900"/>
      <c r="N5" s="900"/>
      <c r="O5" s="900"/>
      <c r="P5" s="900"/>
      <c r="Q5" s="900"/>
    </row>
    <row r="6" spans="1:17" s="306" customFormat="1" ht="13.5" customHeight="1">
      <c r="A6" s="307" t="s">
        <v>882</v>
      </c>
      <c r="B6" s="900" t="s">
        <v>883</v>
      </c>
      <c r="C6" s="900"/>
      <c r="D6" s="900"/>
      <c r="E6" s="900"/>
      <c r="F6" s="900"/>
      <c r="G6" s="900"/>
      <c r="H6" s="900"/>
      <c r="I6" s="900"/>
      <c r="J6" s="900"/>
      <c r="K6" s="900"/>
      <c r="L6" s="900"/>
      <c r="M6" s="900"/>
      <c r="N6" s="900"/>
      <c r="O6" s="900"/>
      <c r="P6" s="900"/>
      <c r="Q6" s="900"/>
    </row>
    <row r="7" spans="1:17" s="306" customFormat="1">
      <c r="A7" s="308"/>
      <c r="B7" s="900"/>
      <c r="C7" s="900"/>
      <c r="D7" s="900"/>
      <c r="E7" s="900"/>
      <c r="F7" s="900"/>
      <c r="G7" s="900"/>
      <c r="H7" s="900"/>
      <c r="I7" s="900"/>
      <c r="J7" s="900"/>
      <c r="K7" s="900"/>
      <c r="L7" s="900"/>
      <c r="M7" s="900"/>
      <c r="N7" s="900"/>
      <c r="O7" s="900"/>
      <c r="P7" s="900"/>
      <c r="Q7" s="900"/>
    </row>
    <row r="8" spans="1:17" s="306" customFormat="1">
      <c r="A8" s="308"/>
      <c r="B8" s="900"/>
      <c r="C8" s="900"/>
      <c r="D8" s="900"/>
      <c r="E8" s="900"/>
      <c r="F8" s="900"/>
      <c r="G8" s="900"/>
      <c r="H8" s="900"/>
      <c r="I8" s="900"/>
      <c r="J8" s="900"/>
      <c r="K8" s="900"/>
      <c r="L8" s="900"/>
      <c r="M8" s="900"/>
      <c r="N8" s="900"/>
      <c r="O8" s="900"/>
      <c r="P8" s="900"/>
      <c r="Q8" s="900"/>
    </row>
    <row r="9" spans="1:17" s="306" customFormat="1">
      <c r="A9" s="308"/>
      <c r="B9" s="900"/>
      <c r="C9" s="900"/>
      <c r="D9" s="900"/>
      <c r="E9" s="900"/>
      <c r="F9" s="900"/>
      <c r="G9" s="900"/>
      <c r="H9" s="900"/>
      <c r="I9" s="900"/>
      <c r="J9" s="900"/>
      <c r="K9" s="900"/>
      <c r="L9" s="900"/>
      <c r="M9" s="900"/>
      <c r="N9" s="900"/>
      <c r="O9" s="900"/>
      <c r="P9" s="900"/>
      <c r="Q9" s="900"/>
    </row>
    <row r="10" spans="1:17" s="306" customFormat="1" ht="9.75" customHeight="1">
      <c r="A10" s="402"/>
      <c r="B10" s="402"/>
      <c r="C10" s="402"/>
      <c r="D10" s="402"/>
      <c r="E10" s="402"/>
      <c r="F10" s="402"/>
      <c r="G10" s="402"/>
      <c r="H10" s="402"/>
      <c r="I10" s="402"/>
      <c r="J10" s="402"/>
      <c r="K10" s="402"/>
      <c r="L10" s="402"/>
      <c r="M10" s="402"/>
      <c r="N10" s="402"/>
      <c r="O10" s="402"/>
      <c r="P10" s="402"/>
      <c r="Q10" s="402"/>
    </row>
    <row r="11" spans="1:17" s="306" customFormat="1" ht="14">
      <c r="A11" s="901" t="s">
        <v>884</v>
      </c>
      <c r="B11" s="901"/>
      <c r="C11" s="901"/>
      <c r="D11" s="901"/>
      <c r="E11" s="901"/>
      <c r="F11" s="901"/>
      <c r="G11" s="901"/>
      <c r="H11" s="901"/>
      <c r="I11" s="901"/>
      <c r="J11" s="901"/>
      <c r="K11" s="901"/>
      <c r="L11" s="901"/>
      <c r="M11" s="901"/>
      <c r="N11" s="901"/>
    </row>
    <row r="12" spans="1:17" s="306" customFormat="1">
      <c r="A12" s="307" t="s">
        <v>880</v>
      </c>
      <c r="B12" s="900" t="s">
        <v>817</v>
      </c>
      <c r="C12" s="900"/>
      <c r="D12" s="900"/>
      <c r="E12" s="900"/>
      <c r="F12" s="900"/>
      <c r="G12" s="900"/>
      <c r="H12" s="900"/>
      <c r="I12" s="900"/>
      <c r="J12" s="900"/>
      <c r="K12" s="900"/>
      <c r="L12" s="900"/>
      <c r="M12" s="900"/>
      <c r="N12" s="900"/>
      <c r="O12" s="900"/>
      <c r="P12" s="900"/>
      <c r="Q12" s="900"/>
    </row>
    <row r="13" spans="1:17" s="306" customFormat="1">
      <c r="A13" s="307"/>
      <c r="B13" s="900"/>
      <c r="C13" s="900"/>
      <c r="D13" s="900"/>
      <c r="E13" s="900"/>
      <c r="F13" s="900"/>
      <c r="G13" s="900"/>
      <c r="H13" s="900"/>
      <c r="I13" s="900"/>
      <c r="J13" s="900"/>
      <c r="K13" s="900"/>
      <c r="L13" s="900"/>
      <c r="M13" s="900"/>
      <c r="N13" s="900"/>
      <c r="O13" s="900"/>
      <c r="P13" s="900"/>
      <c r="Q13" s="900"/>
    </row>
    <row r="14" spans="1:17" s="306" customFormat="1">
      <c r="A14" s="307" t="s">
        <v>882</v>
      </c>
      <c r="B14" s="900" t="s">
        <v>818</v>
      </c>
      <c r="C14" s="900"/>
      <c r="D14" s="900"/>
      <c r="E14" s="900"/>
      <c r="F14" s="900"/>
      <c r="G14" s="900"/>
      <c r="H14" s="900"/>
      <c r="I14" s="900"/>
      <c r="J14" s="900"/>
      <c r="K14" s="900"/>
      <c r="L14" s="900"/>
      <c r="M14" s="900"/>
      <c r="N14" s="900"/>
      <c r="O14" s="900"/>
      <c r="P14" s="900"/>
      <c r="Q14" s="900"/>
    </row>
    <row r="15" spans="1:17" s="306" customFormat="1">
      <c r="A15" s="307"/>
      <c r="B15" s="900"/>
      <c r="C15" s="900"/>
      <c r="D15" s="900"/>
      <c r="E15" s="900"/>
      <c r="F15" s="900"/>
      <c r="G15" s="900"/>
      <c r="H15" s="900"/>
      <c r="I15" s="900"/>
      <c r="J15" s="900"/>
      <c r="K15" s="900"/>
      <c r="L15" s="900"/>
      <c r="M15" s="900"/>
      <c r="N15" s="900"/>
      <c r="O15" s="900"/>
      <c r="P15" s="900"/>
      <c r="Q15" s="900"/>
    </row>
    <row r="16" spans="1:17" s="306" customFormat="1">
      <c r="A16" s="307" t="s">
        <v>117</v>
      </c>
      <c r="B16" s="319" t="s">
        <v>831</v>
      </c>
      <c r="C16" s="402"/>
      <c r="D16" s="402"/>
      <c r="E16" s="402"/>
      <c r="F16" s="402"/>
      <c r="G16" s="402"/>
      <c r="H16" s="402"/>
      <c r="I16" s="402"/>
      <c r="J16" s="402"/>
      <c r="K16" s="402"/>
      <c r="L16" s="402"/>
      <c r="M16" s="402"/>
      <c r="N16" s="402"/>
      <c r="O16" s="402"/>
      <c r="P16" s="402"/>
      <c r="Q16" s="402"/>
    </row>
    <row r="17" spans="1:17" s="306" customFormat="1">
      <c r="A17" s="307" t="s">
        <v>118</v>
      </c>
      <c r="B17" s="319" t="s">
        <v>832</v>
      </c>
      <c r="C17" s="402"/>
      <c r="D17" s="402"/>
      <c r="E17" s="402"/>
      <c r="F17" s="402"/>
      <c r="G17" s="402"/>
      <c r="H17" s="402"/>
      <c r="I17" s="402"/>
      <c r="J17" s="402"/>
      <c r="K17" s="402"/>
      <c r="L17" s="402"/>
      <c r="M17" s="402"/>
      <c r="N17" s="402"/>
      <c r="O17" s="402"/>
      <c r="P17" s="402"/>
      <c r="Q17" s="402"/>
    </row>
    <row r="18" spans="1:17" s="306" customFormat="1">
      <c r="A18" s="307" t="s">
        <v>783</v>
      </c>
      <c r="B18" s="900" t="s">
        <v>833</v>
      </c>
      <c r="C18" s="900"/>
      <c r="D18" s="900"/>
      <c r="E18" s="900"/>
      <c r="F18" s="900"/>
      <c r="G18" s="900"/>
      <c r="H18" s="900"/>
      <c r="I18" s="900"/>
      <c r="J18" s="900"/>
      <c r="K18" s="900"/>
      <c r="L18" s="900"/>
      <c r="M18" s="900"/>
      <c r="N18" s="900"/>
      <c r="O18" s="900"/>
      <c r="P18" s="900"/>
      <c r="Q18" s="900"/>
    </row>
    <row r="19" spans="1:17" s="306" customFormat="1">
      <c r="A19" s="307"/>
      <c r="B19" s="900"/>
      <c r="C19" s="900"/>
      <c r="D19" s="900"/>
      <c r="E19" s="900"/>
      <c r="F19" s="900"/>
      <c r="G19" s="900"/>
      <c r="H19" s="900"/>
      <c r="I19" s="900"/>
      <c r="J19" s="900"/>
      <c r="K19" s="900"/>
      <c r="L19" s="900"/>
      <c r="M19" s="900"/>
      <c r="N19" s="900"/>
      <c r="O19" s="900"/>
      <c r="P19" s="900"/>
      <c r="Q19" s="900"/>
    </row>
    <row r="20" spans="1:17" s="306" customFormat="1">
      <c r="A20" s="307" t="s">
        <v>885</v>
      </c>
      <c r="B20" s="900" t="s">
        <v>820</v>
      </c>
      <c r="C20" s="900"/>
      <c r="D20" s="900"/>
      <c r="E20" s="900"/>
      <c r="F20" s="900"/>
      <c r="G20" s="900"/>
      <c r="H20" s="900"/>
      <c r="I20" s="900"/>
      <c r="J20" s="900"/>
      <c r="K20" s="900"/>
      <c r="L20" s="900"/>
      <c r="M20" s="900"/>
      <c r="N20" s="900"/>
      <c r="O20" s="900"/>
      <c r="P20" s="900"/>
      <c r="Q20" s="900"/>
    </row>
    <row r="21" spans="1:17" s="306" customFormat="1">
      <c r="A21" s="307"/>
      <c r="B21" s="900"/>
      <c r="C21" s="900"/>
      <c r="D21" s="900"/>
      <c r="E21" s="900"/>
      <c r="F21" s="900"/>
      <c r="G21" s="900"/>
      <c r="H21" s="900"/>
      <c r="I21" s="900"/>
      <c r="J21" s="900"/>
      <c r="K21" s="900"/>
      <c r="L21" s="900"/>
      <c r="M21" s="900"/>
      <c r="N21" s="900"/>
      <c r="O21" s="900"/>
      <c r="P21" s="900"/>
      <c r="Q21" s="900"/>
    </row>
    <row r="22" spans="1:17" s="306" customFormat="1" ht="13.5" customHeight="1">
      <c r="A22" s="307" t="s">
        <v>886</v>
      </c>
      <c r="B22" s="900" t="s">
        <v>819</v>
      </c>
      <c r="C22" s="900"/>
      <c r="D22" s="900"/>
      <c r="E22" s="900"/>
      <c r="F22" s="900"/>
      <c r="G22" s="900"/>
      <c r="H22" s="900"/>
      <c r="I22" s="900"/>
      <c r="J22" s="900"/>
      <c r="K22" s="900"/>
      <c r="L22" s="900"/>
      <c r="M22" s="900"/>
      <c r="N22" s="900"/>
      <c r="O22" s="900"/>
      <c r="P22" s="900"/>
      <c r="Q22" s="900"/>
    </row>
    <row r="23" spans="1:17" s="306" customFormat="1">
      <c r="A23" s="307"/>
      <c r="B23" s="900"/>
      <c r="C23" s="900"/>
      <c r="D23" s="900"/>
      <c r="E23" s="900"/>
      <c r="F23" s="900"/>
      <c r="G23" s="900"/>
      <c r="H23" s="900"/>
      <c r="I23" s="900"/>
      <c r="J23" s="900"/>
      <c r="K23" s="900"/>
      <c r="L23" s="900"/>
      <c r="M23" s="900"/>
      <c r="N23" s="900"/>
      <c r="O23" s="900"/>
      <c r="P23" s="900"/>
      <c r="Q23" s="900"/>
    </row>
    <row r="24" spans="1:17" s="306" customFormat="1">
      <c r="A24" s="307" t="s">
        <v>887</v>
      </c>
      <c r="B24" s="900" t="s">
        <v>821</v>
      </c>
      <c r="C24" s="900"/>
      <c r="D24" s="900"/>
      <c r="E24" s="900"/>
      <c r="F24" s="900"/>
      <c r="G24" s="900"/>
      <c r="H24" s="900"/>
      <c r="I24" s="900"/>
      <c r="J24" s="900"/>
      <c r="K24" s="900"/>
      <c r="L24" s="900"/>
      <c r="M24" s="900"/>
      <c r="N24" s="900"/>
      <c r="O24" s="900"/>
      <c r="P24" s="900"/>
      <c r="Q24" s="900"/>
    </row>
    <row r="25" spans="1:17" s="306" customFormat="1">
      <c r="A25" s="307"/>
      <c r="B25" s="900"/>
      <c r="C25" s="900"/>
      <c r="D25" s="900"/>
      <c r="E25" s="900"/>
      <c r="F25" s="900"/>
      <c r="G25" s="900"/>
      <c r="H25" s="900"/>
      <c r="I25" s="900"/>
      <c r="J25" s="900"/>
      <c r="K25" s="900"/>
      <c r="L25" s="900"/>
      <c r="M25" s="900"/>
      <c r="N25" s="900"/>
      <c r="O25" s="900"/>
      <c r="P25" s="900"/>
      <c r="Q25" s="900"/>
    </row>
    <row r="26" spans="1:17" s="306" customFormat="1" ht="9.75" customHeight="1">
      <c r="A26" s="308"/>
    </row>
    <row r="27" spans="1:17" s="306" customFormat="1" ht="14">
      <c r="A27" s="901" t="s">
        <v>822</v>
      </c>
      <c r="B27" s="901"/>
      <c r="C27" s="901"/>
      <c r="D27" s="901"/>
      <c r="E27" s="901"/>
      <c r="F27" s="901"/>
      <c r="G27" s="901"/>
      <c r="H27" s="901"/>
      <c r="I27" s="901"/>
      <c r="J27" s="901"/>
    </row>
    <row r="28" spans="1:17" s="306" customFormat="1">
      <c r="A28" s="307" t="s">
        <v>888</v>
      </c>
      <c r="B28" s="900" t="s">
        <v>889</v>
      </c>
      <c r="C28" s="900"/>
      <c r="D28" s="900"/>
      <c r="E28" s="900"/>
      <c r="F28" s="900"/>
      <c r="G28" s="900"/>
      <c r="H28" s="900"/>
      <c r="I28" s="900"/>
      <c r="J28" s="900"/>
      <c r="K28" s="900"/>
      <c r="L28" s="900"/>
      <c r="M28" s="900"/>
      <c r="N28" s="900"/>
      <c r="O28" s="900"/>
      <c r="P28" s="900"/>
      <c r="Q28" s="900"/>
    </row>
    <row r="29" spans="1:17" s="306" customFormat="1">
      <c r="B29" s="900"/>
      <c r="C29" s="900"/>
      <c r="D29" s="900"/>
      <c r="E29" s="900"/>
      <c r="F29" s="900"/>
      <c r="G29" s="900"/>
      <c r="H29" s="900"/>
      <c r="I29" s="900"/>
      <c r="J29" s="900"/>
      <c r="K29" s="900"/>
      <c r="L29" s="900"/>
      <c r="M29" s="900"/>
      <c r="N29" s="900"/>
      <c r="O29" s="900"/>
      <c r="P29" s="900"/>
      <c r="Q29" s="900"/>
    </row>
    <row r="30" spans="1:17" s="306" customFormat="1" ht="9.75" customHeight="1">
      <c r="B30" s="402"/>
      <c r="C30" s="402"/>
      <c r="D30" s="402"/>
      <c r="E30" s="402"/>
      <c r="F30" s="402"/>
      <c r="G30" s="402"/>
      <c r="H30" s="402"/>
      <c r="I30" s="402"/>
      <c r="J30" s="402"/>
      <c r="K30" s="402"/>
      <c r="L30" s="402"/>
      <c r="M30" s="402"/>
      <c r="N30" s="402"/>
      <c r="O30" s="402"/>
      <c r="P30" s="402"/>
      <c r="Q30" s="402"/>
    </row>
    <row r="31" spans="1:17" s="306" customFormat="1" ht="14">
      <c r="A31" s="901" t="s">
        <v>775</v>
      </c>
      <c r="B31" s="901"/>
      <c r="C31" s="901"/>
      <c r="D31" s="901"/>
      <c r="E31" s="901"/>
      <c r="F31" s="901"/>
      <c r="G31" s="901"/>
      <c r="H31" s="901"/>
      <c r="I31" s="901"/>
      <c r="J31" s="901"/>
    </row>
    <row r="32" spans="1:17" s="306" customFormat="1">
      <c r="A32" s="307" t="s">
        <v>888</v>
      </c>
      <c r="B32" s="900" t="s">
        <v>890</v>
      </c>
      <c r="C32" s="900"/>
      <c r="D32" s="900"/>
      <c r="E32" s="900"/>
      <c r="F32" s="900"/>
      <c r="G32" s="900"/>
      <c r="H32" s="900"/>
      <c r="I32" s="900"/>
      <c r="J32" s="900"/>
      <c r="K32" s="900"/>
      <c r="L32" s="900"/>
      <c r="M32" s="900"/>
      <c r="N32" s="900"/>
      <c r="O32" s="900"/>
      <c r="P32" s="900"/>
      <c r="Q32" s="900"/>
    </row>
    <row r="33" spans="1:17" s="306" customFormat="1">
      <c r="A33" s="307"/>
      <c r="B33" s="900"/>
      <c r="C33" s="900"/>
      <c r="D33" s="900"/>
      <c r="E33" s="900"/>
      <c r="F33" s="900"/>
      <c r="G33" s="900"/>
      <c r="H33" s="900"/>
      <c r="I33" s="900"/>
      <c r="J33" s="900"/>
      <c r="K33" s="900"/>
      <c r="L33" s="900"/>
      <c r="M33" s="900"/>
      <c r="N33" s="900"/>
      <c r="O33" s="900"/>
      <c r="P33" s="900"/>
      <c r="Q33" s="900"/>
    </row>
    <row r="34" spans="1:17" s="306" customFormat="1" ht="9.75" customHeight="1">
      <c r="A34" s="308"/>
    </row>
    <row r="35" spans="1:17" s="306" customFormat="1" ht="14">
      <c r="A35" s="901" t="s">
        <v>877</v>
      </c>
      <c r="B35" s="901"/>
      <c r="C35" s="901"/>
      <c r="D35" s="901"/>
      <c r="E35" s="901"/>
      <c r="F35" s="901"/>
      <c r="G35" s="901"/>
      <c r="H35" s="901"/>
      <c r="I35" s="901"/>
      <c r="J35" s="901"/>
    </row>
    <row r="36" spans="1:17" s="306" customFormat="1">
      <c r="A36" s="309" t="s">
        <v>778</v>
      </c>
    </row>
    <row r="37" spans="1:17" s="306" customFormat="1">
      <c r="A37" s="310"/>
      <c r="B37" s="306" t="s">
        <v>823</v>
      </c>
    </row>
    <row r="38" spans="1:17" s="306" customFormat="1">
      <c r="A38" s="311"/>
      <c r="B38" s="306" t="s">
        <v>784</v>
      </c>
    </row>
    <row r="39" spans="1:17" s="306" customFormat="1" ht="9.75" customHeight="1">
      <c r="A39" s="312"/>
    </row>
    <row r="40" spans="1:17" s="306" customFormat="1">
      <c r="A40" s="313"/>
      <c r="B40" s="306" t="s">
        <v>785</v>
      </c>
    </row>
    <row r="41" spans="1:17" s="306" customFormat="1">
      <c r="A41" s="314"/>
      <c r="B41" s="306" t="s">
        <v>786</v>
      </c>
    </row>
    <row r="42" spans="1:17" s="306" customFormat="1">
      <c r="A42" s="315"/>
      <c r="B42" s="306" t="s">
        <v>787</v>
      </c>
    </row>
    <row r="43" spans="1:17" s="306" customFormat="1">
      <c r="A43" s="316"/>
      <c r="B43" s="306" t="s">
        <v>788</v>
      </c>
    </row>
    <row r="44" spans="1:17" s="306" customFormat="1">
      <c r="A44" s="317"/>
      <c r="B44" s="306" t="s">
        <v>1236</v>
      </c>
    </row>
    <row r="45" spans="1:17" s="306" customFormat="1">
      <c r="A45" s="318"/>
      <c r="B45" s="306" t="s">
        <v>789</v>
      </c>
    </row>
    <row r="46" spans="1:17" s="306" customFormat="1" ht="9.75" customHeight="1">
      <c r="A46" s="308"/>
    </row>
    <row r="47" spans="1:17" s="306" customFormat="1" ht="14">
      <c r="A47" s="901" t="s">
        <v>776</v>
      </c>
      <c r="B47" s="901"/>
      <c r="C47" s="901"/>
      <c r="D47" s="901"/>
      <c r="E47" s="901"/>
      <c r="F47" s="901"/>
      <c r="G47" s="901"/>
      <c r="H47" s="901"/>
      <c r="I47" s="901"/>
      <c r="J47" s="901"/>
    </row>
    <row r="48" spans="1:17" s="306" customFormat="1">
      <c r="A48" s="319" t="s">
        <v>777</v>
      </c>
    </row>
    <row r="49" spans="1:2" s="306" customFormat="1">
      <c r="A49" s="306" t="s">
        <v>402</v>
      </c>
    </row>
    <row r="50" spans="1:2" s="306" customFormat="1">
      <c r="A50" s="306" t="s">
        <v>403</v>
      </c>
    </row>
    <row r="51" spans="1:2" s="306" customFormat="1">
      <c r="A51" s="320"/>
      <c r="B51" s="306" t="s">
        <v>779</v>
      </c>
    </row>
    <row r="52" spans="1:2" s="306" customFormat="1">
      <c r="A52" s="321"/>
      <c r="B52" s="306" t="s">
        <v>405</v>
      </c>
    </row>
    <row r="53" spans="1:2" s="306" customFormat="1" ht="6.75" customHeight="1"/>
    <row r="54" spans="1:2" s="306" customFormat="1">
      <c r="A54" s="306" t="s">
        <v>406</v>
      </c>
    </row>
    <row r="55" spans="1:2" s="306" customFormat="1">
      <c r="A55" s="322"/>
      <c r="B55" s="306" t="s">
        <v>780</v>
      </c>
    </row>
    <row r="56" spans="1:2" s="306" customFormat="1">
      <c r="A56" s="323"/>
      <c r="B56" s="306" t="s">
        <v>405</v>
      </c>
    </row>
    <row r="57" spans="1:2" s="306" customFormat="1" ht="6" customHeight="1"/>
    <row r="58" spans="1:2" s="306" customFormat="1">
      <c r="A58" s="306" t="s">
        <v>782</v>
      </c>
    </row>
    <row r="59" spans="1:2" s="306" customFormat="1">
      <c r="A59" s="324"/>
      <c r="B59" s="306" t="s">
        <v>781</v>
      </c>
    </row>
  </sheetData>
  <mergeCells count="17">
    <mergeCell ref="B28:Q29"/>
    <mergeCell ref="A31:J31"/>
    <mergeCell ref="B32:Q33"/>
    <mergeCell ref="A35:J35"/>
    <mergeCell ref="A47:J47"/>
    <mergeCell ref="A1:O1"/>
    <mergeCell ref="A3:O3"/>
    <mergeCell ref="B4:Q5"/>
    <mergeCell ref="B6:Q9"/>
    <mergeCell ref="A11:N11"/>
    <mergeCell ref="B24:Q25"/>
    <mergeCell ref="A27:J27"/>
    <mergeCell ref="B12:Q13"/>
    <mergeCell ref="B14:Q15"/>
    <mergeCell ref="B18:Q19"/>
    <mergeCell ref="B20:Q21"/>
    <mergeCell ref="B22:Q23"/>
  </mergeCells>
  <phoneticPr fontId="2"/>
  <pageMargins left="0.70866141732283472" right="0.70866141732283472" top="0.55118110236220474" bottom="0.55118110236220474"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V43"/>
  <sheetViews>
    <sheetView topLeftCell="A27" workbookViewId="0">
      <selection activeCell="G34" sqref="G34"/>
    </sheetView>
  </sheetViews>
  <sheetFormatPr defaultColWidth="9" defaultRowHeight="34.5" customHeight="1"/>
  <cols>
    <col min="1" max="1" width="5.453125" style="7" customWidth="1"/>
    <col min="2" max="2" width="2.08984375" style="7" customWidth="1"/>
    <col min="3" max="3" width="4.453125" style="7" customWidth="1"/>
    <col min="4" max="4" width="10.08984375" style="7" customWidth="1"/>
    <col min="5" max="5" width="18.08984375" style="7" customWidth="1"/>
    <col min="6" max="6" width="11.453125" style="7" customWidth="1"/>
    <col min="7" max="7" width="41" style="7" customWidth="1"/>
    <col min="8" max="11" width="17.7265625" style="7" customWidth="1"/>
    <col min="12" max="12" width="9" style="7"/>
    <col min="13" max="13" width="13.26953125" style="7" customWidth="1"/>
    <col min="14" max="14" width="9" style="7"/>
    <col min="15" max="15" width="12.6328125" style="7" customWidth="1"/>
    <col min="16" max="17" width="9" style="7"/>
    <col min="18" max="18" width="18.453125" style="7" customWidth="1"/>
    <col min="19" max="24" width="9" style="7"/>
    <col min="25" max="25" width="11.36328125" style="7" customWidth="1"/>
    <col min="26" max="28" width="9" style="7"/>
    <col min="29" max="29" width="11.36328125" style="7" customWidth="1"/>
    <col min="30" max="30" width="9" style="7"/>
    <col min="31" max="31" width="12.26953125" style="7" customWidth="1"/>
    <col min="32" max="16384" width="9" style="7"/>
  </cols>
  <sheetData>
    <row r="1" spans="1:22" ht="16.5" customHeight="1">
      <c r="A1" s="903" t="s">
        <v>491</v>
      </c>
      <c r="B1" s="903"/>
      <c r="C1" s="903"/>
      <c r="D1" s="908">
        <f>発注者入力シート!C7</f>
        <v>46310</v>
      </c>
      <c r="E1" s="908"/>
    </row>
    <row r="2" spans="1:22" ht="16.5" customHeight="1">
      <c r="A2" s="903" t="s">
        <v>492</v>
      </c>
      <c r="B2" s="903"/>
      <c r="C2" s="903"/>
      <c r="D2" s="909" t="str">
        <f>発注者入力シート!C10</f>
        <v>浜山公園陸上競技場メインスタンド増築外（建築）工事</v>
      </c>
      <c r="E2" s="909"/>
      <c r="F2" s="909"/>
      <c r="G2" s="909"/>
    </row>
    <row r="3" spans="1:22" ht="16.5" customHeight="1">
      <c r="A3" s="4" t="s">
        <v>493</v>
      </c>
      <c r="D3" s="4"/>
    </row>
    <row r="4" spans="1:22" ht="16.5" customHeight="1">
      <c r="A4" s="4" t="s">
        <v>494</v>
      </c>
      <c r="D4" s="4"/>
    </row>
    <row r="5" spans="1:22" ht="23.25" customHeight="1">
      <c r="A5" s="905" t="s">
        <v>440</v>
      </c>
      <c r="B5" s="906"/>
      <c r="C5" s="907"/>
      <c r="D5" s="68" t="s">
        <v>192</v>
      </c>
      <c r="E5" s="28" t="s">
        <v>191</v>
      </c>
      <c r="F5" s="28" t="s">
        <v>231</v>
      </c>
      <c r="G5" s="28" t="s">
        <v>442</v>
      </c>
    </row>
    <row r="6" spans="1:22" ht="43.5" customHeight="1">
      <c r="A6" s="31">
        <f>発注者入力シート!F20</f>
        <v>0</v>
      </c>
      <c r="B6" s="30" t="s">
        <v>441</v>
      </c>
      <c r="C6" s="29">
        <f>発注者入力シート!G20</f>
        <v>0</v>
      </c>
      <c r="D6" s="910" t="s">
        <v>205</v>
      </c>
      <c r="E6" s="55" t="str">
        <f>技術提案ｂ①!B5</f>
        <v/>
      </c>
      <c r="F6" s="27"/>
      <c r="G6" s="27"/>
      <c r="P6" s="12"/>
      <c r="Q6" s="12"/>
    </row>
    <row r="7" spans="1:22" ht="43.5" customHeight="1">
      <c r="A7" s="31">
        <f>発注者入力シート!F21</f>
        <v>0</v>
      </c>
      <c r="B7" s="30" t="s">
        <v>441</v>
      </c>
      <c r="C7" s="29">
        <f>発注者入力シート!G21</f>
        <v>0</v>
      </c>
      <c r="D7" s="911"/>
      <c r="E7" s="55" t="str">
        <f>技術提案ｂ②!B5</f>
        <v/>
      </c>
      <c r="F7" s="27"/>
      <c r="G7" s="27"/>
      <c r="P7" s="12"/>
      <c r="Q7" s="12"/>
    </row>
    <row r="8" spans="1:22" ht="43.5" customHeight="1">
      <c r="A8" s="31">
        <f>発注者入力シート!F22</f>
        <v>0</v>
      </c>
      <c r="B8" s="30" t="s">
        <v>441</v>
      </c>
      <c r="C8" s="29">
        <f>発注者入力シート!G22</f>
        <v>0</v>
      </c>
      <c r="D8" s="911"/>
      <c r="E8" s="7" t="str">
        <f>技術提案ｂ③!B5</f>
        <v/>
      </c>
      <c r="F8" s="27"/>
      <c r="G8" s="27"/>
      <c r="N8" s="9"/>
      <c r="V8" s="10"/>
    </row>
    <row r="9" spans="1:22" ht="43.5" customHeight="1">
      <c r="A9" s="31">
        <f>発注者入力シート!F23</f>
        <v>0</v>
      </c>
      <c r="B9" s="30" t="s">
        <v>441</v>
      </c>
      <c r="C9" s="29">
        <f>発注者入力シート!G23</f>
        <v>0</v>
      </c>
      <c r="D9" s="911"/>
      <c r="E9" s="8" t="str">
        <f>技術提案ｂ④!B5</f>
        <v/>
      </c>
      <c r="F9" s="27"/>
      <c r="G9" s="27"/>
      <c r="N9" s="11"/>
    </row>
    <row r="10" spans="1:22" ht="43.5" customHeight="1">
      <c r="A10" s="31" t="str">
        <f>発注者入力シート!F24</f>
        <v>（１）</v>
      </c>
      <c r="B10" s="30" t="s">
        <v>441</v>
      </c>
      <c r="C10" s="29" t="str">
        <f>発注者入力シート!G24</f>
        <v>①</v>
      </c>
      <c r="D10" s="911"/>
      <c r="E10" s="55" t="str">
        <f>IF(技術提案①!B5="","",技術提案①!B5)</f>
        <v>コンクリート工事の品質向上</v>
      </c>
      <c r="F10" s="27"/>
      <c r="G10" s="27"/>
    </row>
    <row r="11" spans="1:22" ht="43.5" customHeight="1">
      <c r="A11" s="31" t="str">
        <f>発注者入力シート!F25</f>
        <v>（１）</v>
      </c>
      <c r="B11" s="30" t="s">
        <v>441</v>
      </c>
      <c r="C11" s="29" t="str">
        <f>発注者入力シート!G25</f>
        <v>②</v>
      </c>
      <c r="D11" s="911"/>
      <c r="E11" s="55" t="str">
        <f>IF(技術提案②!B5="","",技術提案②!B5)</f>
        <v>工事中の環境対策</v>
      </c>
      <c r="F11" s="27"/>
      <c r="G11" s="27"/>
    </row>
    <row r="12" spans="1:22" ht="43.5" customHeight="1">
      <c r="A12" s="31" t="str">
        <f>発注者入力シート!F26</f>
        <v>（１）</v>
      </c>
      <c r="B12" s="30" t="s">
        <v>441</v>
      </c>
      <c r="C12" s="29" t="str">
        <f>発注者入力シート!G26</f>
        <v>③</v>
      </c>
      <c r="D12" s="911"/>
      <c r="E12" s="55" t="str">
        <f>IF(技術提案③!B5="","",技術提案③!B5)</f>
        <v>工事中の安全対策</v>
      </c>
      <c r="F12" s="27"/>
      <c r="G12" s="27"/>
      <c r="P12" s="12"/>
      <c r="Q12" s="12"/>
    </row>
    <row r="13" spans="1:22" ht="43.5" customHeight="1">
      <c r="A13" s="31">
        <f>発注者入力シート!F27</f>
        <v>0</v>
      </c>
      <c r="B13" s="30" t="s">
        <v>441</v>
      </c>
      <c r="C13" s="29">
        <f>発注者入力シート!G27</f>
        <v>0</v>
      </c>
      <c r="D13" s="912"/>
      <c r="E13" s="55">
        <f>発注者入力シート!C27</f>
        <v>0</v>
      </c>
      <c r="F13" s="27"/>
      <c r="G13" s="27"/>
      <c r="H13" s="105" t="s">
        <v>816</v>
      </c>
      <c r="P13" s="12"/>
      <c r="Q13" s="12"/>
    </row>
    <row r="14" spans="1:22" ht="43.5" customHeight="1">
      <c r="A14" s="65" t="str">
        <f>INDEX(発注者入力シート!$B$28:$G$32,MATCH(発注者入力シート!L6,発注者入力シート!$C$28:$C$32,0),5)</f>
        <v>（２）</v>
      </c>
      <c r="B14" s="66" t="s">
        <v>441</v>
      </c>
      <c r="C14" s="67" t="str">
        <f>INDEX(発注者入力シート!$B$28:$G$32,MATCH(発注者入力シート!L6,発注者入力シート!$C$28:$C$32,0),6)</f>
        <v>①</v>
      </c>
      <c r="D14" s="904" t="s">
        <v>168</v>
      </c>
      <c r="E14" s="904" t="str">
        <f>発注者入力シート!L6</f>
        <v>工事成績</v>
      </c>
      <c r="F14" s="55" t="s">
        <v>154</v>
      </c>
      <c r="G14" s="55" t="str">
        <f>IF('企業成績評定点 (JV用) '!D7="","",'企業成績評定点 (JV用) '!D7)</f>
        <v>令和３年度から令和７年度（完成及び引き渡しが完了）</v>
      </c>
    </row>
    <row r="15" spans="1:22" ht="43.5" customHeight="1">
      <c r="A15" s="65" t="str">
        <f>A14</f>
        <v>（２）</v>
      </c>
      <c r="B15" s="66" t="s">
        <v>441</v>
      </c>
      <c r="C15" s="67" t="str">
        <f>C14</f>
        <v>①</v>
      </c>
      <c r="D15" s="904"/>
      <c r="E15" s="904"/>
      <c r="F15" s="55" t="s">
        <v>194</v>
      </c>
      <c r="G15" s="55" t="str">
        <f>IF('企業成績評定点 (JV用) '!D8="","",'企業成績評定点 (JV用) '!D8)</f>
        <v>島根県（総務部(企業局及び病院局契約を含み、企業局及び病院局発注工事は除く。)、農林水産部、土木部）</v>
      </c>
    </row>
    <row r="16" spans="1:22" ht="43.5" customHeight="1">
      <c r="A16" s="65" t="str">
        <f>A14</f>
        <v>（２）</v>
      </c>
      <c r="B16" s="66" t="s">
        <v>441</v>
      </c>
      <c r="C16" s="67" t="str">
        <f>C14</f>
        <v>①</v>
      </c>
      <c r="D16" s="904"/>
      <c r="E16" s="904"/>
      <c r="F16" s="55" t="s">
        <v>155</v>
      </c>
      <c r="G16" s="55" t="str">
        <f>IF('企業成績評定点 (JV用) '!D9="","",'企業成績評定点 (JV用) '!D9)</f>
        <v>一般建築工事</v>
      </c>
    </row>
    <row r="17" spans="1:22" ht="43.5" customHeight="1">
      <c r="A17" s="65" t="str">
        <f>A14</f>
        <v>（２）</v>
      </c>
      <c r="B17" s="66" t="s">
        <v>441</v>
      </c>
      <c r="C17" s="67" t="str">
        <f>C14</f>
        <v>①</v>
      </c>
      <c r="D17" s="904"/>
      <c r="E17" s="904"/>
      <c r="F17" s="55" t="s">
        <v>209</v>
      </c>
      <c r="G17" s="55" t="str">
        <f>IF('企業成績評定点 (JV用) '!D10="","",'企業成績評定点 (JV用) '!D10)</f>
        <v>建築一式工事</v>
      </c>
    </row>
    <row r="18" spans="1:22" ht="43.5" customHeight="1">
      <c r="A18" s="65" t="str">
        <f>INDEX(発注者入力シート!$B$28:$G$32,MATCH(発注者入力シート!L7,発注者入力シート!$C$28:$C$32,0),5)</f>
        <v>（２）</v>
      </c>
      <c r="B18" s="66" t="s">
        <v>441</v>
      </c>
      <c r="C18" s="67" t="str">
        <f>INDEX(発注者入力シート!$B$28:$G$32,MATCH(発注者入力シート!L7,発注者入力シート!$C$28:$C$32,0),6)</f>
        <v>②</v>
      </c>
      <c r="D18" s="913" t="s">
        <v>488</v>
      </c>
      <c r="E18" s="913" t="str">
        <f>発注者入力シート!L7</f>
        <v>同種工事実績</v>
      </c>
      <c r="F18" s="55" t="s">
        <v>218</v>
      </c>
      <c r="G18" s="55" t="str">
        <f>IF(同種工事施工実績!F7="","",同種工事施工実績!F7)</f>
        <v>平成２８年度から入札公告日前日までに完成及び引き渡しが完了した工事</v>
      </c>
    </row>
    <row r="19" spans="1:22" ht="43.5" customHeight="1">
      <c r="A19" s="65" t="str">
        <f>A18</f>
        <v>（２）</v>
      </c>
      <c r="B19" s="66" t="s">
        <v>441</v>
      </c>
      <c r="C19" s="67" t="str">
        <f>C18</f>
        <v>②</v>
      </c>
      <c r="D19" s="914"/>
      <c r="E19" s="914"/>
      <c r="F19" s="55" t="s">
        <v>212</v>
      </c>
      <c r="G19" s="55" t="str">
        <f>IF(同種工事施工実績!F11="","",同種工事施工実績!F11)</f>
        <v>１契約で税込み最終金額が１１億円以上の建築一式工事で、非木造の建築物に係るもの（解体工事を除く。）をいう。</v>
      </c>
    </row>
    <row r="20" spans="1:22" ht="43.5" customHeight="1">
      <c r="A20" s="65" t="str">
        <f t="shared" ref="A20:A21" si="0">A19</f>
        <v>（２）</v>
      </c>
      <c r="B20" s="66" t="s">
        <v>441</v>
      </c>
      <c r="C20" s="67" t="str">
        <f t="shared" ref="C20:C21" si="1">C19</f>
        <v>②</v>
      </c>
      <c r="D20" s="914"/>
      <c r="E20" s="914"/>
      <c r="F20" s="461" t="s">
        <v>155</v>
      </c>
      <c r="G20" s="461" t="str">
        <f>IF(同種工事施工実績!F9="","",同種工事施工実績!F9)</f>
        <v>一般建築工事</v>
      </c>
    </row>
    <row r="21" spans="1:22" ht="43.5" customHeight="1">
      <c r="A21" s="65" t="str">
        <f t="shared" si="0"/>
        <v>（２）</v>
      </c>
      <c r="B21" s="66" t="s">
        <v>441</v>
      </c>
      <c r="C21" s="67" t="str">
        <f t="shared" si="1"/>
        <v>②</v>
      </c>
      <c r="D21" s="915"/>
      <c r="E21" s="915"/>
      <c r="F21" s="461" t="s">
        <v>209</v>
      </c>
      <c r="G21" s="461" t="str">
        <f>IF(同種工事施工実績!F10="","",同種工事施工実績!F10)</f>
        <v>建築一式工事</v>
      </c>
    </row>
    <row r="22" spans="1:22" ht="43.5" customHeight="1">
      <c r="A22" s="65" t="str">
        <f>INDEX(発注者入力シート!$B$28:$G$32,MATCH(発注者入力シート!L8,発注者入力シート!$C$28:$C$32,0),5)</f>
        <v>（２）</v>
      </c>
      <c r="B22" s="66" t="s">
        <v>441</v>
      </c>
      <c r="C22" s="67" t="str">
        <f>INDEX(発注者入力シート!$B$28:$G$32,MATCH(発注者入力シート!L8,発注者入力シート!$C$28:$C$32,0),6)</f>
        <v>③</v>
      </c>
      <c r="D22" s="913" t="s">
        <v>489</v>
      </c>
      <c r="E22" s="913" t="str">
        <f>発注者入力シート!L8</f>
        <v>優良工事表彰</v>
      </c>
      <c r="F22" s="461" t="s">
        <v>218</v>
      </c>
      <c r="G22" s="461" t="str">
        <f>IF(優良工事表彰!F6="","",優良工事表彰!F6)</f>
        <v>　島根県内の公共事業において、平成28年度から令和2年度に、島根県及び中国地方整備局発注工事で受けた建築一式工事の優良工事表彰（優良工事施工団体表彰）</v>
      </c>
      <c r="P22" s="13"/>
      <c r="Q22" s="13"/>
    </row>
    <row r="23" spans="1:22" ht="43.5" customHeight="1">
      <c r="A23" s="65" t="str">
        <f t="shared" ref="A23:C24" si="2">A22</f>
        <v>（２）</v>
      </c>
      <c r="B23" s="66" t="str">
        <f t="shared" si="2"/>
        <v>-</v>
      </c>
      <c r="C23" s="67" t="str">
        <f t="shared" si="2"/>
        <v>③</v>
      </c>
      <c r="D23" s="914"/>
      <c r="E23" s="914"/>
      <c r="F23" s="461" t="s">
        <v>155</v>
      </c>
      <c r="G23" s="461" t="str">
        <f>IF(優良工事表彰!F9="","",優良工事表彰!F9)</f>
        <v>一般建築工事</v>
      </c>
      <c r="P23" s="13"/>
      <c r="Q23" s="13"/>
    </row>
    <row r="24" spans="1:22" ht="43.5" customHeight="1">
      <c r="A24" s="65" t="str">
        <f t="shared" si="2"/>
        <v>（２）</v>
      </c>
      <c r="B24" s="66" t="str">
        <f t="shared" si="2"/>
        <v>-</v>
      </c>
      <c r="C24" s="67" t="str">
        <f t="shared" si="2"/>
        <v>③</v>
      </c>
      <c r="D24" s="915"/>
      <c r="E24" s="915"/>
      <c r="F24" s="461" t="s">
        <v>209</v>
      </c>
      <c r="G24" s="461" t="str">
        <f>IF(優良工事表彰!F10="","",優良工事表彰!F10)</f>
        <v>建築一式工事</v>
      </c>
      <c r="P24" s="13"/>
      <c r="Q24" s="13"/>
    </row>
    <row r="25" spans="1:22" ht="43.5" customHeight="1">
      <c r="A25" s="65" t="str">
        <f>INDEX(発注者入力シート!$B$28:$G$32,MATCH(発注者入力シート!L11,発注者入力シート!$C$28:$C$32,0),5)</f>
        <v>（２）</v>
      </c>
      <c r="B25" s="66" t="s">
        <v>441</v>
      </c>
      <c r="C25" s="67" t="str">
        <f>INDEX(発注者入力シート!$B$28:$G$32,MATCH(発注者入力シート!L11,発注者入力シート!$C$28:$C$32,0),6)</f>
        <v>④</v>
      </c>
      <c r="D25" s="55" t="s">
        <v>489</v>
      </c>
      <c r="E25" s="55" t="str">
        <f>発注者入力シート!L11</f>
        <v>OPD制度参加登録</v>
      </c>
      <c r="F25" s="461" t="s">
        <v>223</v>
      </c>
      <c r="G25" s="461" t="str">
        <f>IF('【建築】技術提案（技能士活用）'!A8="","",'【建築】技術提案（技能士活用）'!A8)</f>
        <v>　　一般技能士の活用による品質向上について、下記工種に従事させる一級技能士の人数について具体的提案を求める。</v>
      </c>
      <c r="P25" s="13"/>
      <c r="Q25" s="13"/>
    </row>
    <row r="26" spans="1:22" ht="43.5" customHeight="1">
      <c r="A26" s="65" t="str">
        <f>INDEX(発注者入力シート!$B$33:$G$36,MATCH(発注者入力シート!M10,発注者入力シート!$C$33:$C$36,0),5)</f>
        <v>（３）</v>
      </c>
      <c r="B26" s="66" t="s">
        <v>441</v>
      </c>
      <c r="C26" s="67" t="str">
        <f>INDEX(発注者入力シート!$B$33:$G$36,MATCH(発注者入力シート!M10,発注者入力シート!$C$33:$C$36,0),6)</f>
        <v>①</v>
      </c>
      <c r="D26" s="910" t="s">
        <v>219</v>
      </c>
      <c r="E26" s="910" t="s">
        <v>437</v>
      </c>
      <c r="F26" s="461" t="s">
        <v>154</v>
      </c>
      <c r="G26" s="461" t="str">
        <f>IF('【建築】技術者成績評定点 (JV第1G用) '!F7="","",'【建築】技術者成績評定点 (JV第1G用) '!F7)</f>
        <v>令和３年度から令和７年度（完成及び引き渡しが完了）</v>
      </c>
    </row>
    <row r="27" spans="1:22" ht="43.5" customHeight="1">
      <c r="A27" s="65" t="str">
        <f>A26</f>
        <v>（３）</v>
      </c>
      <c r="B27" s="66" t="s">
        <v>441</v>
      </c>
      <c r="C27" s="67" t="str">
        <f>C26</f>
        <v>①</v>
      </c>
      <c r="D27" s="911"/>
      <c r="E27" s="911"/>
      <c r="F27" s="461" t="s">
        <v>194</v>
      </c>
      <c r="G27" s="461" t="str">
        <f>IF('【建築】技術者成績評定点 (JV第1G用) '!F8="","",'【建築】技術者成績評定点 (JV第1G用) '!F8)</f>
        <v>島根県（総務部（企業局及び病院局契約を含み、企業局及び病院局発注工事は除く。)、農林水産部、土木部）</v>
      </c>
    </row>
    <row r="28" spans="1:22" ht="43.5" customHeight="1">
      <c r="A28" s="65" t="str">
        <f>A26</f>
        <v>（３）</v>
      </c>
      <c r="B28" s="66" t="s">
        <v>441</v>
      </c>
      <c r="C28" s="67" t="str">
        <f>C26</f>
        <v>①</v>
      </c>
      <c r="D28" s="911"/>
      <c r="E28" s="911"/>
      <c r="F28" s="461" t="s">
        <v>155</v>
      </c>
      <c r="G28" s="461" t="str">
        <f>IF('【建築】技術者成績評定点 (JV第1G用) '!F9="","",'【建築】技術者成績評定点 (JV第1G用) '!F9)</f>
        <v>一般建築工事</v>
      </c>
    </row>
    <row r="29" spans="1:22" ht="43.5" customHeight="1">
      <c r="A29" s="65" t="str">
        <f>A26</f>
        <v>（３）</v>
      </c>
      <c r="B29" s="66" t="s">
        <v>441</v>
      </c>
      <c r="C29" s="67" t="str">
        <f>C26</f>
        <v>①</v>
      </c>
      <c r="D29" s="912"/>
      <c r="E29" s="912"/>
      <c r="F29" s="461" t="s">
        <v>209</v>
      </c>
      <c r="G29" s="461" t="str">
        <f>IF('【建築】技術者成績評定点 (JV第1G用) '!F10="","",'【建築】技術者成績評定点 (JV第1G用) '!F10)</f>
        <v>建築一式工事</v>
      </c>
    </row>
    <row r="30" spans="1:22" ht="43.5" customHeight="1">
      <c r="A30" s="65" t="str">
        <f>INDEX(発注者入力シート!$B$33:$G$36,MATCH(発注者入力シート!M7,発注者入力シート!$C$33:$C$36,0),5)</f>
        <v>（３）</v>
      </c>
      <c r="B30" s="66" t="s">
        <v>441</v>
      </c>
      <c r="C30" s="67" t="str">
        <f>INDEX(発注者入力シート!$B$33:$G$36,MATCH(発注者入力シート!M7,発注者入力シート!$C$33:$C$36,0),6)</f>
        <v>②</v>
      </c>
      <c r="D30" s="913" t="s">
        <v>219</v>
      </c>
      <c r="E30" s="913" t="s">
        <v>159</v>
      </c>
      <c r="F30" s="461" t="s">
        <v>230</v>
      </c>
      <c r="G30" s="461" t="str">
        <f>IF(同種工事施工経験!F6="","",同種工事施工経験!F6)</f>
        <v>平成２８年度から入札公告日前日までに完成及び引き渡しが完了した島根県、島根県内の市町村又は国の機関（独立行政法人等を含みコリンズ登録があるものに限る。）発注工事</v>
      </c>
      <c r="V30" s="10"/>
    </row>
    <row r="31" spans="1:22" ht="43.5" customHeight="1">
      <c r="A31" s="65" t="str">
        <f>A30</f>
        <v>（３）</v>
      </c>
      <c r="B31" s="66" t="s">
        <v>441</v>
      </c>
      <c r="C31" s="67" t="str">
        <f>C30</f>
        <v>②</v>
      </c>
      <c r="D31" s="914"/>
      <c r="E31" s="914"/>
      <c r="F31" s="461" t="s">
        <v>212</v>
      </c>
      <c r="G31" s="461" t="str">
        <f>IF(同種工事施工経験!F8="","",同種工事施工経験!F8)</f>
        <v>１契約で税込み最終金額が５億７，０００万円以上の建築一式工事で、非木造の建築物に係るもの（解体工事を除く。）をいう。</v>
      </c>
    </row>
    <row r="32" spans="1:22" ht="43.5" customHeight="1">
      <c r="A32" s="65" t="str">
        <f t="shared" ref="A32:A33" si="3">A31</f>
        <v>（３）</v>
      </c>
      <c r="B32" s="66" t="s">
        <v>441</v>
      </c>
      <c r="C32" s="67" t="str">
        <f t="shared" ref="C32:C33" si="4">C31</f>
        <v>②</v>
      </c>
      <c r="D32" s="914"/>
      <c r="E32" s="914"/>
      <c r="F32" s="461" t="s">
        <v>155</v>
      </c>
      <c r="G32" s="461" t="str">
        <f>IF(同種工事施工経験!F11="","",同種工事施工経験!F11)</f>
        <v>一般建築工事</v>
      </c>
    </row>
    <row r="33" spans="1:22" ht="43.5" customHeight="1">
      <c r="A33" s="65" t="str">
        <f t="shared" si="3"/>
        <v>（３）</v>
      </c>
      <c r="B33" s="66" t="s">
        <v>441</v>
      </c>
      <c r="C33" s="67" t="str">
        <f t="shared" si="4"/>
        <v>②</v>
      </c>
      <c r="D33" s="915"/>
      <c r="E33" s="915"/>
      <c r="F33" s="461" t="s">
        <v>209</v>
      </c>
      <c r="G33" s="461" t="str">
        <f>IF(同種工事施工経験!F12="","",同種工事施工経験!F12)</f>
        <v>建築一式工事</v>
      </c>
    </row>
    <row r="34" spans="1:22" ht="43.5" customHeight="1">
      <c r="A34" s="65" t="str">
        <f>INDEX(発注者入力シート!$B$37:$G$46,MATCH(発注者入力シート!N8,発注者入力シート!$C$37:$C$46,0),5)</f>
        <v>（４）</v>
      </c>
      <c r="B34" s="66" t="s">
        <v>441</v>
      </c>
      <c r="C34" s="67" t="str">
        <f>INDEX(発注者入力シート!$B$37:$G$46,MATCH(発注者入力シート!N8,発注者入力シート!$C$37:$C$46,0),6)</f>
        <v>①</v>
      </c>
      <c r="D34" s="55" t="s">
        <v>1235</v>
      </c>
      <c r="E34" s="55" t="s">
        <v>1034</v>
      </c>
      <c r="F34" s="461" t="s">
        <v>223</v>
      </c>
      <c r="G34" s="461" t="str">
        <f>'ボランティア (JV)'!B7</f>
        <v>令和６年度及び令和７年度における島根県内で実施されたボランティア活動又はハートフルしまねへの参加実績</v>
      </c>
    </row>
    <row r="35" spans="1:22" ht="43.5" customHeight="1">
      <c r="A35" s="65" t="str">
        <f>INDEX(発注者入力シート!$B$37:$G$46,MATCH(発注者入力シート!N11,発注者入力シート!$C$37:$C$46,0),5)</f>
        <v>（４）</v>
      </c>
      <c r="B35" s="66" t="s">
        <v>441</v>
      </c>
      <c r="C35" s="67" t="str">
        <f>INDEX(発注者入力シート!$B$37:$G$46,MATCH(発注者入力シート!N11,発注者入力シート!$C$37:$C$46,0),6)</f>
        <v>②</v>
      </c>
      <c r="D35" s="910" t="s">
        <v>1235</v>
      </c>
      <c r="E35" s="910" t="s">
        <v>1035</v>
      </c>
      <c r="F35" s="461" t="s">
        <v>225</v>
      </c>
      <c r="G35" s="462"/>
    </row>
    <row r="36" spans="1:22" ht="43.5" customHeight="1">
      <c r="A36" s="65" t="str">
        <f>INDEX(発注者入力シート!$B$37:$G$46,MATCH(発注者入力シート!N12,発注者入力シート!$C$37:$C$46,0),5)</f>
        <v>（４）</v>
      </c>
      <c r="B36" s="66" t="s">
        <v>441</v>
      </c>
      <c r="C36" s="67" t="str">
        <f>INDEX(発注者入力シート!$B$37:$G$46,MATCH(発注者入力シート!N12,発注者入力シート!$C$37:$C$46,0),6)</f>
        <v>②</v>
      </c>
      <c r="D36" s="912"/>
      <c r="E36" s="912"/>
      <c r="F36" s="461" t="s">
        <v>224</v>
      </c>
      <c r="G36" s="462"/>
    </row>
    <row r="37" spans="1:22" ht="43.5" customHeight="1">
      <c r="A37" s="65" t="e">
        <f>INDEX(発注者入力シート!$B$37:$G$46,MATCH(発注者入力シート!N14,発注者入力シート!$C$37:$C$46,0),5)</f>
        <v>#N/A</v>
      </c>
      <c r="B37" s="66" t="s">
        <v>441</v>
      </c>
      <c r="C37" s="67" t="e">
        <f>INDEX(発注者入力シート!$B$37:$G$46,MATCH(発注者入力シート!N14,発注者入力シート!$C$37:$C$46,0),6)</f>
        <v>#N/A</v>
      </c>
      <c r="D37" s="55" t="s">
        <v>1235</v>
      </c>
      <c r="E37" s="55" t="s">
        <v>536</v>
      </c>
      <c r="F37" s="461" t="s">
        <v>223</v>
      </c>
      <c r="G37" s="461" t="str">
        <f>IF(登録基幹技能者!B9="","",登録基幹技能者!B9)</f>
        <v>登録○○○○基幹技能者の現場への配置</v>
      </c>
    </row>
    <row r="38" spans="1:22" ht="43.5" customHeight="1">
      <c r="A38" s="65" t="str">
        <f>INDEX(発注者入力シート!$B$37:$G$46,MATCH(発注者入力シート!N15,発注者入力シート!$C$37:$C$46,0),5)</f>
        <v>（４）</v>
      </c>
      <c r="B38" s="66" t="s">
        <v>441</v>
      </c>
      <c r="C38" s="67" t="str">
        <f>INDEX(発注者入力シート!$B$37:$G$46,MATCH(発注者入力シート!N15,発注者入力シート!$C$37:$C$46,0),6)</f>
        <v>③</v>
      </c>
      <c r="D38" s="55" t="s">
        <v>1235</v>
      </c>
      <c r="E38" s="55" t="s">
        <v>1036</v>
      </c>
      <c r="F38" s="461" t="s">
        <v>223</v>
      </c>
      <c r="G38" s="461" t="str">
        <f>IF('若手技術者・従業員新規雇用（JV)'!B7="","",'若手技術者・従業員新規雇用（JV)'!B7)</f>
        <v>令和６年4月1日以降に、若手技術者・若手従業員（３０歳未満の者）の１人以上の新規雇用があること。</v>
      </c>
    </row>
    <row r="39" spans="1:22" ht="43.5" customHeight="1">
      <c r="A39" s="65" t="e">
        <f>INDEX(発注者入力シート!$B$37:$G$46,MATCH(発注者入力シート!N16,発注者入力シート!$C$37:$C$46,0),5)</f>
        <v>#N/A</v>
      </c>
      <c r="B39" s="66" t="s">
        <v>441</v>
      </c>
      <c r="C39" s="67" t="e">
        <f>INDEX(発注者入力シート!$B$37:$G$46,MATCH(発注者入力シート!N16,発注者入力シート!$C$37:$C$46,0),6)</f>
        <v>#N/A</v>
      </c>
      <c r="D39" s="55" t="s">
        <v>1235</v>
      </c>
      <c r="E39" s="55" t="s">
        <v>226</v>
      </c>
      <c r="F39" s="462"/>
      <c r="G39" s="462"/>
      <c r="V39" s="10"/>
    </row>
    <row r="40" spans="1:22" ht="43.5" customHeight="1">
      <c r="A40" s="65" t="str">
        <f>INDEX(発注者入力シート!$B$37:$G$46,MATCH(発注者入力シート!N17,発注者入力シート!$C$37:$C$46,0),5)</f>
        <v>（４）</v>
      </c>
      <c r="B40" s="66" t="s">
        <v>441</v>
      </c>
      <c r="C40" s="67" t="str">
        <f>INDEX(発注者入力シート!$B$37:$G$46,MATCH(発注者入力シート!N17,発注者入力シート!$C$37:$C$46,0),6)</f>
        <v>④</v>
      </c>
      <c r="D40" s="55" t="s">
        <v>1235</v>
      </c>
      <c r="E40" s="55" t="s">
        <v>439</v>
      </c>
      <c r="F40" s="461" t="s">
        <v>223</v>
      </c>
      <c r="G40" s="462"/>
    </row>
    <row r="41" spans="1:22" ht="43.5" customHeight="1">
      <c r="A41" s="65" t="e">
        <f>INDEX(発注者入力シート!$B$37:$G$46,MATCH(発注者入力シート!N18,発注者入力シート!$C$37:$C$46,0),5)</f>
        <v>#N/A</v>
      </c>
      <c r="B41" s="66" t="s">
        <v>441</v>
      </c>
      <c r="C41" s="67" t="e">
        <f>INDEX(発注者入力シート!$B$37:$G$46,MATCH(発注者入力シート!N18,発注者入力シート!$C$37:$C$46,0),6)</f>
        <v>#N/A</v>
      </c>
      <c r="D41" s="55" t="s">
        <v>1235</v>
      </c>
      <c r="E41" s="55" t="s">
        <v>1232</v>
      </c>
      <c r="F41" s="461" t="s">
        <v>223</v>
      </c>
      <c r="G41" s="461" t="str">
        <f>IF('建設キャリアアップシステム(CCUS)'!B8="","",'建設キャリアアップシステム(CCUS)'!B8)</f>
        <v>当該工事における建設キャリアアップシステム（CCUS）の活用することの確約</v>
      </c>
    </row>
    <row r="42" spans="1:22" ht="43.5" customHeight="1">
      <c r="A42" s="65" t="e">
        <f>INDEX(発注者入力シート!$B$47:$G$48,MATCH(発注者入力シート!O7,発注者入力シート!$C$47:$C$48,0),5)</f>
        <v>#N/A</v>
      </c>
      <c r="B42" s="66" t="s">
        <v>441</v>
      </c>
      <c r="C42" s="67" t="e">
        <f>INDEX(発注者入力シート!$B$47:$G$48,MATCH(発注者入力シート!O7,発注者入力シート!$C$47:$C$48,0),6)</f>
        <v>#N/A</v>
      </c>
      <c r="D42" s="904" t="s">
        <v>490</v>
      </c>
      <c r="E42" s="904" t="s">
        <v>228</v>
      </c>
      <c r="F42" s="461" t="s">
        <v>223</v>
      </c>
      <c r="G42" s="461" t="str">
        <f>IF(会社所在地!B10="","",会社所在地!B10)</f>
        <v>入札公告日前日において、評価対象地域内に建設業法で規定する主たる営業所（本店）または従たる営業所（支店、営業所）がある者</v>
      </c>
    </row>
    <row r="43" spans="1:22" ht="34.5" customHeight="1">
      <c r="A43" s="65" t="e">
        <f>A42</f>
        <v>#N/A</v>
      </c>
      <c r="B43" s="66" t="s">
        <v>441</v>
      </c>
      <c r="C43" s="67" t="e">
        <f>C42</f>
        <v>#N/A</v>
      </c>
      <c r="D43" s="904"/>
      <c r="E43" s="904"/>
      <c r="F43" s="463" t="s">
        <v>925</v>
      </c>
      <c r="G43" s="464" t="str">
        <f>IF(会社所在地!D13="","",会社所在地!D13)</f>
        <v>○○県土整備事務所管内</v>
      </c>
    </row>
  </sheetData>
  <mergeCells count="20">
    <mergeCell ref="D18:D21"/>
    <mergeCell ref="E18:E21"/>
    <mergeCell ref="D42:D43"/>
    <mergeCell ref="E42:E43"/>
    <mergeCell ref="D14:D17"/>
    <mergeCell ref="D26:D29"/>
    <mergeCell ref="E26:E29"/>
    <mergeCell ref="D22:D24"/>
    <mergeCell ref="E22:E24"/>
    <mergeCell ref="D30:D33"/>
    <mergeCell ref="E30:E33"/>
    <mergeCell ref="D35:D36"/>
    <mergeCell ref="E35:E36"/>
    <mergeCell ref="A1:C1"/>
    <mergeCell ref="A2:C2"/>
    <mergeCell ref="E14:E17"/>
    <mergeCell ref="A5:C5"/>
    <mergeCell ref="D1:E1"/>
    <mergeCell ref="D2:G2"/>
    <mergeCell ref="D6:D13"/>
  </mergeCells>
  <phoneticPr fontId="2"/>
  <pageMargins left="0.59055118110236227" right="0.19685039370078741" top="0.39370078740157483" bottom="0.3937007874015748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H30"/>
  <sheetViews>
    <sheetView workbookViewId="0">
      <selection activeCell="C4" sqref="C4:C7"/>
    </sheetView>
  </sheetViews>
  <sheetFormatPr defaultColWidth="9" defaultRowHeight="13"/>
  <cols>
    <col min="1" max="1" width="9" style="7"/>
    <col min="2" max="8" width="17.7265625" style="7" customWidth="1"/>
    <col min="9" max="16384" width="9" style="7"/>
  </cols>
  <sheetData>
    <row r="1" spans="1:8" ht="19">
      <c r="A1" s="75" t="s">
        <v>799</v>
      </c>
      <c r="B1" s="72"/>
      <c r="C1" s="72"/>
      <c r="D1" s="72"/>
      <c r="E1" s="72"/>
      <c r="F1" s="72"/>
      <c r="G1" s="72"/>
      <c r="H1" s="72"/>
    </row>
    <row r="2" spans="1:8" ht="27" customHeight="1">
      <c r="B2" s="916" t="s">
        <v>205</v>
      </c>
      <c r="C2" s="917"/>
      <c r="D2" s="917"/>
      <c r="E2" s="917"/>
      <c r="F2" s="917"/>
      <c r="G2" s="917"/>
      <c r="H2" s="918"/>
    </row>
    <row r="3" spans="1:8" ht="67.5" customHeight="1">
      <c r="B3" s="8" t="s">
        <v>325</v>
      </c>
      <c r="C3" s="8" t="s">
        <v>401</v>
      </c>
      <c r="D3" s="8" t="s">
        <v>867</v>
      </c>
      <c r="E3" s="8" t="s">
        <v>868</v>
      </c>
      <c r="F3" s="8" t="s">
        <v>206</v>
      </c>
      <c r="G3" s="8" t="s">
        <v>207</v>
      </c>
      <c r="H3" s="8" t="s">
        <v>208</v>
      </c>
    </row>
    <row r="4" spans="1:8" ht="18.75" customHeight="1">
      <c r="B4" s="919" t="str">
        <f>IF(技術提案ｂ①!B5="","",技術提案ｂ①!B5)</f>
        <v/>
      </c>
      <c r="C4" s="919" t="str">
        <f>IF(技術提案ｂ②!B5="","",技術提案ｂ②!B5)</f>
        <v/>
      </c>
      <c r="D4" s="922" t="str">
        <f>IF(技術提案ｂ③!B5="","",技術提案ｂ③!B5)</f>
        <v/>
      </c>
      <c r="E4" s="922" t="str">
        <f>IF(技術提案ｂ④!B5="","",技術提案ｂ④!B5)</f>
        <v/>
      </c>
      <c r="F4" s="922" t="str">
        <f>IF(技術提案①!B5="","",技術提案①!B5)</f>
        <v>コンクリート工事の品質向上</v>
      </c>
      <c r="G4" s="922" t="str">
        <f>IF(技術提案②!B5="","",技術提案②!B5)</f>
        <v>工事中の環境対策</v>
      </c>
      <c r="H4" s="922" t="str">
        <f>IF(技術提案③!B5="","",技術提案③!B5)</f>
        <v>工事中の安全対策</v>
      </c>
    </row>
    <row r="5" spans="1:8" ht="18.75" customHeight="1">
      <c r="B5" s="920"/>
      <c r="C5" s="920"/>
      <c r="D5" s="922"/>
      <c r="E5" s="922"/>
      <c r="F5" s="922"/>
      <c r="G5" s="922"/>
      <c r="H5" s="922"/>
    </row>
    <row r="6" spans="1:8" ht="18.75" customHeight="1">
      <c r="B6" s="920"/>
      <c r="C6" s="920"/>
      <c r="D6" s="922"/>
      <c r="E6" s="922"/>
      <c r="F6" s="922"/>
      <c r="G6" s="922"/>
      <c r="H6" s="922"/>
    </row>
    <row r="7" spans="1:8" ht="18.75" customHeight="1">
      <c r="B7" s="921"/>
      <c r="C7" s="921"/>
      <c r="D7" s="922"/>
      <c r="E7" s="922"/>
      <c r="F7" s="922"/>
      <c r="G7" s="922"/>
      <c r="H7" s="922"/>
    </row>
    <row r="8" spans="1:8" ht="104.5">
      <c r="B8" s="381" t="str">
        <f>IF(技術提案ｂ①!B20="","",技術提案ｂ①!B20)</f>
        <v>使用材料</v>
      </c>
      <c r="C8" s="381" t="str">
        <f>IF(技術提案ｂ②!B20="","",技術提案ｂ②!B20)</f>
        <v>使用材料</v>
      </c>
      <c r="D8" s="381" t="str">
        <f>IF(技術提案ｂ③!B20="","",技術提案ｂ③!B20)</f>
        <v>使用材料</v>
      </c>
      <c r="E8" s="381" t="str">
        <f>IF(技術提案ｂ④!B20="","",技術提案ｂ④!B20)</f>
        <v>使用材料</v>
      </c>
      <c r="F8" s="380" t="str">
        <f>IF(技術提案①!A20="","",技術提案①!A20)</f>
        <v>①　コンクリート打設時のジャンカ又はコールドジョイントの防止策
（現場特性・概要）
（時期、期間）
（位置、範囲）
（内容《誰が･何を･どうする》、数量、材料、機械等）
（目的、効果、優位性）
（効果の技術的根拠）
（その他）</v>
      </c>
      <c r="G8" s="380" t="str">
        <f>IF(技術提案②!A20="","",技術提案②!A20)</f>
        <v>①　騒音又は粉塵の低減対策
（現場特性・概要）
（時期、期間）
（位置、範囲）
（内容《誰が･何を･どうする》、数量、材料、機械等）
（目的、効果、優位性）
（効果の技術的根拠）
（その他）</v>
      </c>
      <c r="H8" s="380" t="str">
        <f>IF(技術提案③!A20="","",技術提案③!A20)</f>
        <v>①　安全対策
（現場特性・概要）
（時期、期間）
（位置、範囲）
（内容《誰が･何を･どうする》、数量、材料、機械等）
（目的、効果、優位性）
（効果の技術的根拠）
（その他）</v>
      </c>
    </row>
    <row r="9" spans="1:8" ht="95">
      <c r="B9" s="380" t="str">
        <f>IF(技術提案ｂ①!A21="","",技術提案ｂ①!A21)</f>
        <v>①　◯◯◯◯◯
（現場特性・概要）（時期、期間）（位置、範囲）（内容《誰が･何を･どうする》、数量、材料、機械等）（目的、効果、優位性）（効果の技術的根拠）（その他）</v>
      </c>
      <c r="C9" s="380" t="str">
        <f>IF(技術提案ｂ②!A21="","",技術提案ｂ②!A21)</f>
        <v>①　◯◯◯◯◯
（現場特性・概要）（時期、期間）（位置、範囲）（内容《誰が･何を･どうする》、数量、材料、機械等）（目的、効果、優位性）（効果の技術的根拠）（その他）</v>
      </c>
      <c r="D9" s="380" t="str">
        <f>IF(技術提案ｂ③!A21="","",技術提案ｂ③!A21)</f>
        <v>①　◯◯◯◯◯
（現場特性・概要）（時期、期間）（位置、範囲）（内容《誰が･何を･どうする》、数量、材料、機械等）（目的、効果、優位性）（効果の技術的根拠）（その他）</v>
      </c>
      <c r="E9" s="380" t="str">
        <f>IF(技術提案ｂ④!A21="","",技術提案ｂ④!A21)</f>
        <v>①　◯◯◯◯◯
（現場特性・概要）（時期、期間）（位置、範囲）（内容《誰が･何を･どうする》、数量、材料、機械等）（目的、効果、優位性）（効果の技術的根拠）（その他）</v>
      </c>
      <c r="F9" s="380" t="str">
        <f>IF(技術提案①!A27="","",技術提案①!A27)</f>
        <v>②　コンクリートのひび割れ防止策
（現場特性・概要）
（時期、期間）
（位置、範囲）
（内容《誰が･何を･どうする》、数量、材料、機械等）
（目的、効果、優位性）
（効果の技術的根拠）
（その他）</v>
      </c>
      <c r="G9" s="380" t="str">
        <f>IF(技術提案②!A27="","",技術提案②!A27)</f>
        <v>②　騒音又は粉塵の低減対策
（現場特性・概要）
（時期、期間）
（位置、範囲）
（内容《誰が･何を･どうする》、数量、材料、機械等）
（目的、効果、優位性）
（効果の技術的根拠）
（その他）</v>
      </c>
      <c r="H9" s="380" t="str">
        <f>IF(技術提案③!A27="","",技術提案③!A27)</f>
        <v>②　安全対策
（現場特性・概要）
（時期、期間）
（位置、範囲）
（内容《誰が･何を･どうする》、数量、材料、機械等）
（目的、効果、優位性）
（効果の技術的根拠）
（その他）</v>
      </c>
    </row>
    <row r="10" spans="1:8" ht="95">
      <c r="B10" s="380" t="str">
        <f>IF(技術提案ｂ①!A25="","",技術提案ｂ①!A25)</f>
        <v>②　◯◯◯◯◯
（現場特性・概要）（時期、期間）（位置、範囲）（内容《誰が･何を･どうする》、数量、材料、機械等）（目的、効果、優位性）（効果の技術的根拠）（その他）</v>
      </c>
      <c r="C10" s="380" t="str">
        <f>IF(技術提案ｂ②!A25="","",技術提案ｂ②!A25)</f>
        <v>②　◯◯◯◯◯
（現場特性・概要）（時期、期間）（位置、範囲）（内容《誰が･何を･どうする》、数量、材料、機械等）（目的、効果、優位性）（効果の技術的根拠）（その他）</v>
      </c>
      <c r="D10" s="380" t="str">
        <f>IF(技術提案ｂ③!A25="","",技術提案ｂ③!A25)</f>
        <v>②　◯◯◯◯◯
（現場特性・概要）（時期、期間）（位置、範囲）（内容《誰が･何を･どうする》、数量、材料、機械等）（目的、効果、優位性）（効果の技術的根拠）（その他）</v>
      </c>
      <c r="E10" s="380" t="str">
        <f>IF(技術提案ｂ④!A25="","",技術提案ｂ④!A25)</f>
        <v>②　◯◯◯◯◯
（現場特性・概要）（時期、期間）（位置、範囲）（内容《誰が･何を･どうする》、数量、材料、機械等）（目的、効果、優位性）（効果の技術的根拠）（その他）</v>
      </c>
      <c r="F10" s="380" t="str">
        <f>IF(技術提案①!A34="","",技術提案①!A34)</f>
        <v>③　鉄筋のかぶり厚さ確保策
（現場特性・概要）
（時期、期間）
（位置、範囲）
（内容《誰が･何を･どうする》、数量、材料、機械等）
（目的、効果、優位性）
（効果の技術的根拠）
（その他）</v>
      </c>
      <c r="G10" s="380" t="e">
        <f>IF(技術提案②!#REF!="","",技術提案②!#REF!)</f>
        <v>#REF!</v>
      </c>
      <c r="H10" s="380" t="e">
        <f>IF(技術提案③!#REF!="","",技術提案③!#REF!)</f>
        <v>#REF!</v>
      </c>
    </row>
    <row r="11" spans="1:8">
      <c r="B11" s="382" t="str">
        <f>IF(技術提案ｂ①!B29="","",技術提案ｂ①!B29)</f>
        <v>使用材料</v>
      </c>
      <c r="C11" s="382" t="str">
        <f>IF(技術提案ｂ②!B29="","",技術提案ｂ②!B29)</f>
        <v>使用材料</v>
      </c>
      <c r="D11" s="382" t="str">
        <f>IF(技術提案ｂ③!B29="","",技術提案ｂ③!B29)</f>
        <v>使用材料</v>
      </c>
      <c r="E11" s="382" t="str">
        <f>IF(技術提案ｂ④!B29="","",技術提案ｂ④!B29)</f>
        <v>使用材料</v>
      </c>
      <c r="F11" s="380"/>
      <c r="G11" s="380"/>
      <c r="H11" s="380"/>
    </row>
    <row r="12" spans="1:8" ht="66.5">
      <c r="B12" s="380" t="str">
        <f>IF(技術提案ｂ①!A30="","",技術提案ｂ①!A30)</f>
        <v>①　◯◯◯◯◯
（現場特性・概要）（時期、期間）（位置、範囲）（内容《誰が･何を･どうする》、数量、材料、機械等）（目的、効果、優位性）（効果の技術的根拠）（その他）</v>
      </c>
      <c r="C12" s="380" t="str">
        <f>IF(技術提案ｂ②!A30="","",技術提案ｂ②!A30)</f>
        <v>①　◯◯◯◯◯
（現場特性・概要）（時期、期間）（位置、範囲）（内容《誰が･何を･どうする》、数量、材料、機械等）（目的、効果、優位性）（効果の技術的根拠）（その他）</v>
      </c>
      <c r="D12" s="380" t="str">
        <f>IF(技術提案ｂ③!A30="","",技術提案ｂ③!A30)</f>
        <v>①　◯◯◯◯◯
（現場特性・概要）（時期、期間）（位置、範囲）（内容《誰が･何を･どうする》、数量、材料、機械等）（目的、効果、優位性）（効果の技術的根拠）（その他）</v>
      </c>
      <c r="E12" s="380" t="str">
        <f>IF(技術提案ｂ④!A30="","",技術提案ｂ④!A30)</f>
        <v>①　◯◯◯◯◯
（現場特性・概要）（時期、期間）（位置、範囲）（内容《誰が･何を･どうする》、数量、材料、機械等）（目的、効果、優位性）（効果の技術的根拠）（その他）</v>
      </c>
      <c r="F12" s="380"/>
      <c r="G12" s="380"/>
      <c r="H12" s="380"/>
    </row>
    <row r="13" spans="1:8" ht="66.5">
      <c r="B13" s="380" t="str">
        <f>IF(技術提案ｂ①!A34="","",技術提案ｂ①!A34)</f>
        <v>②　◯◯◯◯◯
（現場特性・概要）（時期、期間）（位置、範囲）（内容《誰が･何を･どうする》、数量、材料、機械等）（目的、効果、優位性）（効果の技術的根拠）（その他）</v>
      </c>
      <c r="C13" s="380" t="str">
        <f>IF(技術提案ｂ②!A34="","",技術提案ｂ②!A34)</f>
        <v>②　◯◯◯◯◯
（現場特性・概要）（時期、期間）（位置、範囲）（内容《誰が･何を･どうする》、数量、材料、機械等）（目的、効果、優位性）（効果の技術的根拠）（その他）</v>
      </c>
      <c r="D13" s="380" t="str">
        <f>IF(技術提案ｂ③!A34="","",技術提案ｂ③!A34)</f>
        <v>②　◯◯◯◯◯
（現場特性・概要）（時期、期間）（位置、範囲）（内容《誰が･何を･どうする》、数量、材料、機械等）（目的、効果、優位性）（効果の技術的根拠）（その他）</v>
      </c>
      <c r="E13" s="380" t="str">
        <f>IF(技術提案ｂ④!A34="","",技術提案ｂ④!A34)</f>
        <v>②　◯◯◯◯◯
（現場特性・概要）（時期、期間）（位置、範囲）（内容《誰が･何を･どうする》、数量、材料、機械等）（目的、効果、優位性）（効果の技術的根拠）（その他）</v>
      </c>
      <c r="F13" s="380"/>
      <c r="G13" s="380"/>
      <c r="H13" s="380"/>
    </row>
    <row r="14" spans="1:8">
      <c r="B14" s="383" t="str">
        <f>IF(技術提案ｂ①!B38="","",技術提案ｂ①!B38)</f>
        <v>使用材料</v>
      </c>
      <c r="C14" s="383" t="str">
        <f>IF(技術提案ｂ②!B38="","",技術提案ｂ②!B38)</f>
        <v>使用材料</v>
      </c>
      <c r="D14" s="383" t="str">
        <f>IF(技術提案ｂ③!B38="","",技術提案ｂ③!B38)</f>
        <v>使用材料</v>
      </c>
      <c r="E14" s="383" t="str">
        <f>IF(技術提案ｂ④!B38="","",技術提案ｂ④!B38)</f>
        <v>使用材料</v>
      </c>
      <c r="F14" s="380"/>
      <c r="G14" s="380"/>
      <c r="H14" s="380"/>
    </row>
    <row r="15" spans="1:8" ht="66.5">
      <c r="B15" s="380" t="str">
        <f>IF(技術提案ｂ①!A39="","",技術提案ｂ①!A39)</f>
        <v>①　◯◯◯◯◯
（現場特性・概要）（時期、期間）（位置、範囲）（内容《誰が･何を･どうする》、数量、材料、機械等）（目的、効果、優位性）（効果の技術的根拠）（その他）</v>
      </c>
      <c r="C15" s="380" t="str">
        <f>IF(技術提案ｂ②!A39="","",技術提案ｂ②!A39)</f>
        <v>①　◯◯◯◯◯
（現場特性・概要）（時期、期間）（位置、範囲）（内容《誰が･何を･どうする》、数量、材料、機械等）（目的、効果、優位性）（効果の技術的根拠）（その他）</v>
      </c>
      <c r="D15" s="380" t="str">
        <f>IF(技術提案ｂ③!A39="","",技術提案ｂ③!A39)</f>
        <v>①　◯◯◯◯◯
（現場特性・概要）（時期、期間）（位置、範囲）（内容《誰が･何を･どうする》、数量、材料、機械等）（目的、効果、優位性）（効果の技術的根拠）（その他）</v>
      </c>
      <c r="E15" s="380" t="str">
        <f>IF(技術提案ｂ④!A39="","",技術提案ｂ④!A39)</f>
        <v>①　◯◯◯◯◯
（現場特性・概要）（時期、期間）（位置、範囲）（内容《誰が･何を･どうする》、数量、材料、機械等）（目的、効果、優位性）（効果の技術的根拠）（その他）</v>
      </c>
      <c r="F15" s="380"/>
      <c r="G15" s="380"/>
      <c r="H15" s="380"/>
    </row>
    <row r="16" spans="1:8" ht="66.5">
      <c r="B16" s="380" t="str">
        <f>IF(技術提案ｂ①!A43="","",技術提案ｂ①!A43)</f>
        <v>②　◯◯◯◯◯
（現場特性・概要）（時期、期間）（位置、範囲）（内容《誰が･何を･どうする》、数量、材料、機械等）（目的、効果、優位性）（効果の技術的根拠）（その他）</v>
      </c>
      <c r="C16" s="380" t="str">
        <f>IF(技術提案ｂ②!A43="","",技術提案ｂ②!A43)</f>
        <v>②　◯◯◯◯◯
（現場特性・概要）（時期、期間）（位置、範囲）（内容《誰が･何を･どうする》、数量、材料、機械等）（目的、効果、優位性）（効果の技術的根拠）（その他）</v>
      </c>
      <c r="D16" s="380" t="str">
        <f>IF(技術提案ｂ③!A43="","",技術提案ｂ③!A43)</f>
        <v>②　◯◯◯◯◯
（現場特性・概要）（時期、期間）（位置、範囲）（内容《誰が･何を･どうする》、数量、材料、機械等）（目的、効果、優位性）（効果の技術的根拠）（その他）</v>
      </c>
      <c r="E16" s="380" t="str">
        <f>IF(技術提案ｂ④!A43="","",技術提案ｂ④!A43)</f>
        <v>②　◯◯◯◯◯
（現場特性・概要）（時期、期間）（位置、範囲）（内容《誰が･何を･どうする》、数量、材料、機械等）（目的、効果、優位性）（効果の技術的根拠）（その他）</v>
      </c>
      <c r="F16" s="380"/>
      <c r="G16" s="380"/>
      <c r="H16" s="380"/>
    </row>
    <row r="17" spans="2:8">
      <c r="B17" s="385" t="str">
        <f>IF(技術提案ｂ①!B47="","",技術提案ｂ①!B47)</f>
        <v>使用材料</v>
      </c>
      <c r="C17" s="385" t="str">
        <f>IF(技術提案ｂ②!B47="","",技術提案ｂ②!B47)</f>
        <v>使用材料</v>
      </c>
      <c r="D17" s="385" t="str">
        <f>IF(技術提案ｂ③!B47="","",技術提案ｂ③!B47)</f>
        <v>使用材料</v>
      </c>
      <c r="E17" s="385" t="str">
        <f>IF(技術提案ｂ④!B47="","",技術提案ｂ④!B47)</f>
        <v>使用材料</v>
      </c>
      <c r="F17" s="380"/>
      <c r="G17" s="380"/>
      <c r="H17" s="380"/>
    </row>
    <row r="18" spans="2:8" ht="66.5">
      <c r="B18" s="380" t="str">
        <f>IF(技術提案ｂ①!A48="","",技術提案ｂ①!A48)</f>
        <v>①　◯◯◯◯◯
（現場特性・概要）（時期、期間）（位置、範囲）（内容《誰が･何を･どうする》、数量、材料、機械等）（目的、効果、優位性）（効果の技術的根拠）（その他）</v>
      </c>
      <c r="C18" s="380" t="str">
        <f>IF(技術提案ｂ②!A48="","",技術提案ｂ②!A48)</f>
        <v>①　◯◯◯◯◯
（現場特性・概要）（時期、期間）（位置、範囲）（内容《誰が･何を･どうする》、数量、材料、機械等）（目的、効果、優位性）（効果の技術的根拠）（その他）</v>
      </c>
      <c r="D18" s="380" t="str">
        <f>IF(技術提案ｂ③!A48="","",技術提案ｂ③!A48)</f>
        <v>①　◯◯◯◯◯
（現場特性・概要）（時期、期間）（位置、範囲）（内容《誰が･何を･どうする》、数量、材料、機械等）（目的、効果、優位性）（効果の技術的根拠）（その他）</v>
      </c>
      <c r="E18" s="380" t="str">
        <f>IF(技術提案ｂ④!A48="","",技術提案ｂ④!A48)</f>
        <v>①　◯◯◯◯◯
（現場特性・概要）（時期、期間）（位置、範囲）（内容《誰が･何を･どうする》、数量、材料、機械等）（目的、効果、優位性）（効果の技術的根拠）（その他）</v>
      </c>
      <c r="F18" s="380"/>
      <c r="G18" s="380"/>
      <c r="H18" s="380"/>
    </row>
    <row r="19" spans="2:8" ht="66.5">
      <c r="B19" s="380" t="str">
        <f>IF(技術提案ｂ①!A52="","",技術提案ｂ①!A52)</f>
        <v>②　◯◯◯◯◯
（現場特性・概要）（時期、期間）（位置、範囲）（内容《誰が･何を･どうする》、数量、材料、機械等）（目的、効果、優位性）（効果の技術的根拠）（その他）</v>
      </c>
      <c r="C19" s="380" t="str">
        <f>IF(技術提案ｂ②!A52="","",技術提案ｂ②!A52)</f>
        <v>②　◯◯◯◯◯
（現場特性・概要）（時期、期間）（位置、範囲）（内容《誰が･何を･どうする》、数量、材料、機械等）（目的、効果、優位性）（効果の技術的根拠）（その他）</v>
      </c>
      <c r="D19" s="380" t="str">
        <f>IF(技術提案ｂ③!A52="","",技術提案ｂ③!A52)</f>
        <v>②　◯◯◯◯◯
（現場特性・概要）（時期、期間）（位置、範囲）（内容《誰が･何を･どうする》、数量、材料、機械等）（目的、効果、優位性）（効果の技術的根拠）（その他）</v>
      </c>
      <c r="E19" s="380" t="str">
        <f>IF(技術提案ｂ④!A52="","",技術提案ｂ④!A52)</f>
        <v>②　◯◯◯◯◯
（現場特性・概要）（時期、期間）（位置、範囲）（内容《誰が･何を･どうする》、数量、材料、機械等）（目的、効果、優位性）（効果の技術的根拠）（その他）</v>
      </c>
      <c r="F19" s="380"/>
      <c r="G19" s="380"/>
      <c r="H19" s="380"/>
    </row>
    <row r="20" spans="2:8">
      <c r="B20" s="380"/>
      <c r="C20" s="380"/>
      <c r="D20" s="380"/>
      <c r="E20" s="380"/>
      <c r="F20" s="380"/>
      <c r="G20" s="380"/>
      <c r="H20" s="380"/>
    </row>
    <row r="21" spans="2:8">
      <c r="B21" s="380"/>
      <c r="C21" s="380"/>
      <c r="D21" s="380"/>
      <c r="E21" s="380"/>
      <c r="F21" s="380"/>
      <c r="G21" s="380"/>
      <c r="H21" s="380"/>
    </row>
    <row r="30" spans="2:8" ht="56.25" customHeight="1"/>
  </sheetData>
  <mergeCells count="8">
    <mergeCell ref="B2:H2"/>
    <mergeCell ref="B4:B7"/>
    <mergeCell ref="C4:C7"/>
    <mergeCell ref="F4:F7"/>
    <mergeCell ref="G4:G7"/>
    <mergeCell ref="H4:H7"/>
    <mergeCell ref="D4:D7"/>
    <mergeCell ref="E4:E7"/>
  </mergeCells>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CO63"/>
  <sheetViews>
    <sheetView topLeftCell="AS16" zoomScale="70" zoomScaleNormal="70" workbookViewId="0">
      <selection activeCell="AY39" sqref="AY39:BA42"/>
    </sheetView>
  </sheetViews>
  <sheetFormatPr defaultColWidth="9" defaultRowHeight="13"/>
  <cols>
    <col min="1" max="1" width="7.7265625" style="7" customWidth="1"/>
    <col min="2" max="2" width="7" style="7" customWidth="1"/>
    <col min="3" max="3" width="20.26953125" style="7" customWidth="1"/>
    <col min="4" max="5" width="14.6328125" style="7" customWidth="1"/>
    <col min="6" max="6" width="21.453125" style="7" customWidth="1"/>
    <col min="7" max="8" width="22.90625" style="7" customWidth="1"/>
    <col min="9" max="11" width="19.36328125" style="7" customWidth="1"/>
    <col min="12" max="13" width="20.6328125" style="7" customWidth="1"/>
    <col min="14" max="14" width="23.90625" style="7" customWidth="1"/>
    <col min="15" max="16" width="15.6328125" style="7" customWidth="1"/>
    <col min="17" max="17" width="9" style="7"/>
    <col min="18" max="18" width="15.6328125" style="7" customWidth="1"/>
    <col min="19" max="19" width="19.90625" style="7" customWidth="1"/>
    <col min="20" max="20" width="15.7265625" style="7" customWidth="1"/>
    <col min="21" max="23" width="19.7265625" style="7" customWidth="1"/>
    <col min="24" max="26" width="22.90625" style="7" customWidth="1"/>
    <col min="27" max="28" width="15.6328125" style="7" customWidth="1"/>
    <col min="29" max="29" width="9" style="7"/>
    <col min="30" max="32" width="15.6328125" style="7" customWidth="1"/>
    <col min="33" max="34" width="20.7265625" style="7" customWidth="1"/>
    <col min="35" max="35" width="15.6328125" style="7" customWidth="1"/>
    <col min="36" max="38" width="23" style="7" customWidth="1"/>
    <col min="39" max="40" width="15.6328125" style="7" customWidth="1"/>
    <col min="41" max="41" width="9" style="7"/>
    <col min="42" max="44" width="15.6328125" style="7" customWidth="1"/>
    <col min="45" max="46" width="20.453125" style="7" customWidth="1"/>
    <col min="47" max="47" width="15.6328125" style="7" customWidth="1"/>
    <col min="48" max="50" width="25" style="7" customWidth="1"/>
    <col min="51" max="53" width="15.6328125" style="7" customWidth="1"/>
    <col min="54" max="56" width="16" style="7" customWidth="1"/>
    <col min="57" max="62" width="15.7265625" style="7" customWidth="1"/>
    <col min="63" max="65" width="16" style="7" customWidth="1"/>
    <col min="66" max="67" width="15.7265625" style="7" customWidth="1"/>
    <col min="68" max="68" width="9" style="7" customWidth="1"/>
    <col min="69" max="71" width="16" style="7" customWidth="1"/>
    <col min="72" max="73" width="15.6328125" style="7" customWidth="1"/>
    <col min="74" max="77" width="16" style="7" customWidth="1"/>
    <col min="78" max="88" width="16.08984375" style="7" customWidth="1"/>
    <col min="89" max="16384" width="9" style="7"/>
  </cols>
  <sheetData>
    <row r="1" spans="1:14" ht="19">
      <c r="A1" s="75" t="s">
        <v>623</v>
      </c>
      <c r="B1" s="72"/>
      <c r="C1" s="72"/>
      <c r="D1" s="72"/>
      <c r="E1" s="72"/>
      <c r="F1" s="72"/>
      <c r="G1" s="72"/>
      <c r="H1" s="72"/>
      <c r="I1" s="72"/>
      <c r="J1" s="72"/>
      <c r="K1" s="72"/>
    </row>
    <row r="2" spans="1:14" ht="14.25" customHeight="1">
      <c r="A2" s="203" t="s">
        <v>509</v>
      </c>
      <c r="B2" s="204"/>
      <c r="C2" s="204"/>
      <c r="D2" s="204"/>
      <c r="E2" s="204"/>
      <c r="F2" s="204"/>
      <c r="G2" s="204"/>
      <c r="H2" s="204"/>
      <c r="I2" s="204"/>
      <c r="J2" s="204"/>
      <c r="K2" s="204"/>
      <c r="L2" s="204"/>
      <c r="M2" s="204"/>
      <c r="N2" s="204"/>
    </row>
    <row r="3" spans="1:14" ht="14.25" customHeight="1">
      <c r="A3" s="204"/>
      <c r="B3" s="203" t="s">
        <v>614</v>
      </c>
      <c r="C3" s="205"/>
      <c r="D3" s="205"/>
      <c r="E3" s="205"/>
      <c r="F3" s="205"/>
      <c r="G3" s="205"/>
      <c r="H3" s="205"/>
      <c r="I3" s="205"/>
      <c r="J3" s="205"/>
      <c r="K3" s="205"/>
      <c r="L3" s="204"/>
      <c r="M3" s="204"/>
      <c r="N3" s="204"/>
    </row>
    <row r="4" spans="1:14" ht="14.25" customHeight="1">
      <c r="A4" s="204"/>
      <c r="B4" s="203" t="s">
        <v>617</v>
      </c>
      <c r="C4" s="205"/>
      <c r="D4" s="205"/>
      <c r="E4" s="205"/>
      <c r="F4" s="205"/>
      <c r="G4" s="205"/>
      <c r="H4" s="205"/>
      <c r="I4" s="205"/>
      <c r="J4" s="205"/>
      <c r="K4" s="205"/>
      <c r="L4" s="204"/>
      <c r="M4" s="204"/>
      <c r="N4" s="204"/>
    </row>
    <row r="5" spans="1:14" ht="14.25" customHeight="1">
      <c r="A5" s="204"/>
      <c r="B5" s="203" t="s">
        <v>615</v>
      </c>
      <c r="C5" s="205"/>
      <c r="D5" s="205"/>
      <c r="E5" s="205"/>
      <c r="F5" s="205"/>
      <c r="G5" s="205"/>
      <c r="H5" s="205"/>
      <c r="I5" s="205"/>
      <c r="J5" s="205"/>
      <c r="K5" s="205"/>
      <c r="L5" s="204"/>
      <c r="M5" s="204"/>
      <c r="N5" s="204"/>
    </row>
    <row r="6" spans="1:14" ht="14.25" customHeight="1">
      <c r="A6" s="204"/>
      <c r="B6" s="203" t="s">
        <v>621</v>
      </c>
      <c r="C6" s="205"/>
      <c r="D6" s="205"/>
      <c r="E6" s="205"/>
      <c r="F6" s="205"/>
      <c r="G6" s="205"/>
      <c r="H6" s="205"/>
      <c r="I6" s="205"/>
      <c r="J6" s="205"/>
      <c r="K6" s="205"/>
      <c r="L6" s="204"/>
      <c r="M6" s="204"/>
      <c r="N6" s="204"/>
    </row>
    <row r="7" spans="1:14" ht="14">
      <c r="A7" s="40" t="s">
        <v>610</v>
      </c>
      <c r="B7" s="39"/>
      <c r="C7" s="200"/>
      <c r="D7" s="200"/>
      <c r="E7" s="200"/>
      <c r="F7" s="200"/>
      <c r="G7" s="200"/>
      <c r="H7" s="200"/>
      <c r="I7" s="200"/>
      <c r="J7" s="200"/>
      <c r="K7" s="200"/>
      <c r="L7" s="200"/>
      <c r="M7" s="200"/>
      <c r="N7" s="200"/>
    </row>
    <row r="8" spans="1:14" ht="14.25" customHeight="1">
      <c r="A8" s="227" t="s">
        <v>619</v>
      </c>
      <c r="B8" s="40" t="s">
        <v>611</v>
      </c>
      <c r="C8" s="40"/>
      <c r="D8" s="40"/>
      <c r="E8" s="40"/>
      <c r="F8" s="40"/>
      <c r="G8" s="40"/>
      <c r="H8" s="40"/>
      <c r="I8" s="40"/>
      <c r="J8" s="40"/>
      <c r="K8" s="40"/>
      <c r="L8" s="200"/>
      <c r="M8" s="200"/>
      <c r="N8" s="200"/>
    </row>
    <row r="9" spans="1:14" ht="14.25" customHeight="1">
      <c r="A9" s="202"/>
      <c r="B9" s="40" t="s">
        <v>622</v>
      </c>
      <c r="C9" s="40"/>
      <c r="D9" s="40"/>
      <c r="E9" s="40"/>
      <c r="F9" s="40"/>
      <c r="G9" s="40"/>
      <c r="H9" s="40"/>
      <c r="I9" s="40"/>
      <c r="J9" s="40"/>
      <c r="K9" s="40"/>
      <c r="L9" s="200"/>
      <c r="M9" s="200"/>
      <c r="N9" s="200"/>
    </row>
    <row r="10" spans="1:14" ht="14.25" customHeight="1">
      <c r="A10" s="202"/>
      <c r="B10" s="225" t="s">
        <v>612</v>
      </c>
      <c r="C10" s="40"/>
      <c r="D10" s="40"/>
      <c r="E10" s="40"/>
      <c r="F10" s="40"/>
      <c r="G10" s="40"/>
      <c r="H10" s="40"/>
      <c r="I10" s="40"/>
      <c r="J10" s="40"/>
      <c r="K10" s="40"/>
      <c r="L10" s="200"/>
      <c r="M10" s="200"/>
      <c r="N10" s="200"/>
    </row>
    <row r="11" spans="1:14" ht="14.25" customHeight="1">
      <c r="A11" s="202"/>
      <c r="B11" s="225" t="s">
        <v>616</v>
      </c>
      <c r="C11" s="40"/>
      <c r="D11" s="40"/>
      <c r="E11" s="40"/>
      <c r="F11" s="40"/>
      <c r="G11" s="40"/>
      <c r="H11" s="40"/>
      <c r="I11" s="40"/>
      <c r="J11" s="40"/>
      <c r="K11" s="40"/>
      <c r="L11" s="200"/>
      <c r="M11" s="200"/>
      <c r="N11" s="200"/>
    </row>
    <row r="12" spans="1:14" ht="14.25" customHeight="1">
      <c r="A12" s="202"/>
      <c r="B12" s="73" t="s">
        <v>1238</v>
      </c>
      <c r="C12" s="74"/>
      <c r="D12" s="74"/>
      <c r="E12" s="74"/>
      <c r="F12" s="74"/>
      <c r="G12" s="74"/>
      <c r="H12" s="305"/>
      <c r="I12" s="305"/>
      <c r="J12" s="305"/>
      <c r="K12" s="40"/>
      <c r="L12" s="200"/>
      <c r="M12" s="200"/>
      <c r="N12" s="200"/>
    </row>
    <row r="13" spans="1:14" ht="14.25" customHeight="1">
      <c r="A13" s="202" t="s">
        <v>595</v>
      </c>
      <c r="B13" s="225" t="s">
        <v>625</v>
      </c>
      <c r="C13" s="40"/>
      <c r="D13" s="40"/>
      <c r="E13" s="40"/>
      <c r="F13" s="40"/>
      <c r="G13" s="40"/>
      <c r="H13" s="40"/>
      <c r="I13" s="40"/>
      <c r="J13" s="40"/>
      <c r="K13" s="40"/>
      <c r="L13" s="200"/>
      <c r="M13" s="200"/>
      <c r="N13" s="200"/>
    </row>
    <row r="14" spans="1:14" ht="14.25" customHeight="1">
      <c r="A14" s="202" t="s">
        <v>596</v>
      </c>
      <c r="B14" s="40" t="s">
        <v>624</v>
      </c>
      <c r="C14" s="40"/>
      <c r="D14" s="40"/>
      <c r="E14" s="40"/>
      <c r="F14" s="40"/>
      <c r="G14" s="40"/>
      <c r="H14" s="40"/>
      <c r="I14" s="40"/>
      <c r="J14" s="40"/>
      <c r="K14" s="40"/>
      <c r="L14" s="200"/>
      <c r="M14" s="200"/>
      <c r="N14" s="200"/>
    </row>
    <row r="15" spans="1:14" ht="14.25" customHeight="1">
      <c r="A15" s="202" t="s">
        <v>597</v>
      </c>
      <c r="B15" s="40" t="s">
        <v>620</v>
      </c>
      <c r="C15" s="40"/>
      <c r="D15" s="40"/>
      <c r="E15" s="40"/>
      <c r="F15" s="40"/>
      <c r="G15" s="40"/>
      <c r="H15" s="40"/>
      <c r="I15" s="40"/>
      <c r="J15" s="40"/>
      <c r="K15" s="40"/>
      <c r="L15" s="200"/>
      <c r="M15" s="200"/>
      <c r="N15" s="200"/>
    </row>
    <row r="16" spans="1:14" ht="14">
      <c r="A16" s="59"/>
    </row>
    <row r="17" spans="1:93" ht="16.5">
      <c r="A17" s="14" t="s">
        <v>618</v>
      </c>
      <c r="O17"/>
      <c r="X17" t="s">
        <v>792</v>
      </c>
      <c r="AA17" t="s">
        <v>508</v>
      </c>
      <c r="AJ17" t="s">
        <v>792</v>
      </c>
      <c r="AM17" t="s">
        <v>508</v>
      </c>
      <c r="AV17" t="s">
        <v>792</v>
      </c>
      <c r="AY17" t="s">
        <v>508</v>
      </c>
      <c r="BK17"/>
      <c r="BZ17" t="s">
        <v>1229</v>
      </c>
      <c r="CC17" t="s">
        <v>1229</v>
      </c>
      <c r="CF17" t="s">
        <v>1229</v>
      </c>
      <c r="CI17"/>
      <c r="CL17" t="s">
        <v>628</v>
      </c>
    </row>
    <row r="18" spans="1:93" ht="13.5" thickBot="1">
      <c r="A18" s="200"/>
      <c r="B18" s="39" t="s">
        <v>510</v>
      </c>
      <c r="C18" s="71" t="str">
        <f>CONCATENATE("様式-",INDEX(発注者入力シート!$B$28:$G$32,MATCH(発注者入力シート!L6,発注者入力シート!$C$28:$C$32,0),4))</f>
        <v>様式-５</v>
      </c>
      <c r="D18" s="200"/>
      <c r="E18" s="200"/>
      <c r="F18" s="71" t="str">
        <f>CONCATENATE("様式-",INDEX(発注者入力シート!$B$28:$G$32,MATCH(発注者入力シート!L7,発注者入力シート!$C$28:$C$32,0),4))</f>
        <v>様式-６</v>
      </c>
      <c r="G18" s="200"/>
      <c r="H18" s="200"/>
      <c r="I18" s="71" t="str">
        <f>CONCATENATE("様式-",INDEX(発注者入力シート!$B$28:$G$32,MATCH(発注者入力シート!L8,発注者入力シート!$C$28:$C$32,0),4))</f>
        <v>様式-７</v>
      </c>
      <c r="J18" s="200"/>
      <c r="K18" s="200"/>
      <c r="L18" s="71" t="str">
        <f>CONCATENATE("様式-",INDEX(発注者入力シート!$B$28:$G$32,MATCH(発注者入力シート!L8,発注者入力シート!$C$28:$C$32,0),4))</f>
        <v>様式-７</v>
      </c>
      <c r="M18" s="200"/>
      <c r="N18" s="200"/>
      <c r="O18" s="71" t="str">
        <f>CONCATENATE("様式-",INDEX(発注者入力シート!$B$28:$G$32,MATCH(発注者入力シート!L11,発注者入力シート!$C$28:$C$32,0),4))</f>
        <v>様式-８</v>
      </c>
      <c r="P18" s="200"/>
      <c r="Q18" s="200"/>
      <c r="R18" s="71" t="e">
        <f>CONCATENATE("様式-",INDEX(発注者入力シート!$B$28:$G$32,MATCH(発注者入力シート!L13,発注者入力シート!$C$28:$C$32,0),4))</f>
        <v>#N/A</v>
      </c>
      <c r="S18" s="200"/>
      <c r="T18" s="200"/>
      <c r="U18" s="71" t="str">
        <f>CONCATENATE("様式-",INDEX(発注者入力シート!$B$33:$G$36,MATCH(発注者入力シート!M10,発注者入力シート!$C$33:$C$36,0),4))</f>
        <v>様式-９</v>
      </c>
      <c r="V18" s="200"/>
      <c r="W18" s="200"/>
      <c r="X18" s="71" t="str">
        <f>CONCATENATE("様式-",INDEX(発注者入力シート!$B$33:$G$36,MATCH(発注者入力シート!M7,発注者入力シート!$C$33:$C$36,0),4))</f>
        <v>様式-１０</v>
      </c>
      <c r="Y18" s="200"/>
      <c r="Z18" s="200"/>
      <c r="AA18" s="71"/>
      <c r="AB18" s="200"/>
      <c r="AC18" s="200"/>
      <c r="AD18" s="71" t="e">
        <f>CONCATENATE("様式-",INDEX(発注者入力シート!$B$33:$G$36,MATCH(発注者入力シート!M12,発注者入力シート!$C$33:$C$36,0),4))</f>
        <v>#N/A</v>
      </c>
      <c r="AE18" s="200"/>
      <c r="AF18" s="200"/>
      <c r="AG18" s="71" t="str">
        <f>CONCATENATE("様式-",INDEX(発注者入力シート!$B$33:$G$36,MATCH(発注者入力シート!M10,発注者入力シート!$C$33:$C$36,0),4))</f>
        <v>様式-９</v>
      </c>
      <c r="AH18" s="200"/>
      <c r="AI18" s="200"/>
      <c r="AJ18" s="71" t="str">
        <f>CONCATENATE("様式-",INDEX(発注者入力シート!$B$33:$G$36,MATCH(発注者入力シート!M7,発注者入力シート!$C$33:$C$36,0),4))</f>
        <v>様式-１０</v>
      </c>
      <c r="AK18" s="200"/>
      <c r="AL18" s="200"/>
      <c r="AM18" s="71" t="e">
        <f>CONCATENATE("様式-",INDEX(発注者入力シート!$B$33:$G$36,MATCH(発注者入力シート!J14,発注者入力シート!$C$33:$C$36,0),4))</f>
        <v>#N/A</v>
      </c>
      <c r="AN18" s="200"/>
      <c r="AO18" s="200"/>
      <c r="AP18" s="71" t="e">
        <f>CONCATENATE("様式-",INDEX(発注者入力シート!$B$33:$G$36,MATCH(発注者入力シート!M12,発注者入力シート!$C$33:$C$36,0),4))</f>
        <v>#N/A</v>
      </c>
      <c r="AQ18" s="200"/>
      <c r="AR18" s="200"/>
      <c r="AS18" s="71" t="str">
        <f>CONCATENATE("様式-",INDEX(発注者入力シート!$B$33:$G$36,MATCH(発注者入力シート!M10,発注者入力シート!$C$33:$C$36,0),4))</f>
        <v>様式-９</v>
      </c>
      <c r="AT18" s="200"/>
      <c r="AU18" s="200"/>
      <c r="AV18" s="71" t="str">
        <f>CONCATENATE("様式-",INDEX(発注者入力シート!$B$33:$G$36,MATCH(発注者入力シート!M7,発注者入力シート!$C$33:$C$36,0),4))</f>
        <v>様式-１０</v>
      </c>
      <c r="AW18" s="200"/>
      <c r="AX18" s="200"/>
      <c r="AY18" s="71" t="e">
        <f>CONCATENATE("様式-",INDEX(発注者入力シート!$B$33:$G$36,MATCH(発注者入力シート!J14,発注者入力シート!$C$33:$C$36,0),4))</f>
        <v>#N/A</v>
      </c>
      <c r="AZ18" s="200"/>
      <c r="BA18" s="200"/>
      <c r="BB18" s="71" t="e">
        <f>CONCATENATE("様式-",INDEX(発注者入力シート!$B$33:$G$36,MATCH(発注者入力シート!M12,発注者入力シート!$C$33:$C$36,0),4))</f>
        <v>#N/A</v>
      </c>
      <c r="BC18" s="200"/>
      <c r="BD18" s="200"/>
      <c r="BE18" s="71" t="str">
        <f>CONCATENATE("様式-",INDEX(発注者入力シート!$B$37:$G$46,MATCH(発注者入力シート!N8,発注者入力シート!$C$37:$C$46,0),4))</f>
        <v>様式-１２</v>
      </c>
      <c r="BF18" s="200"/>
      <c r="BG18" s="200"/>
      <c r="BH18" s="71" t="str">
        <f>CONCATENATE("様式-",INDEX(発注者入力シート!$B$37:$G$46,MATCH(発注者入力シート!N11,発注者入力シート!$C$37:$C$46,0),4),"など")</f>
        <v>様式-１３など</v>
      </c>
      <c r="BI18" s="200"/>
      <c r="BJ18" s="200"/>
      <c r="BK18" s="71" t="e">
        <f>CONCATENATE("様式-",INDEX(発注者入力シート!$B$37:$G$46,MATCH(発注者入力シート!N14,発注者入力シート!$C$37:$C$46,0),4))</f>
        <v>#N/A</v>
      </c>
      <c r="BL18" s="200"/>
      <c r="BM18" s="200"/>
      <c r="BN18" s="71" t="str">
        <f>CONCATENATE("様式-",INDEX(発注者入力シート!$B$37:$G$46,MATCH(発注者入力シート!N15,発注者入力シート!$C$37:$C$46,0),4))</f>
        <v>様式-１６</v>
      </c>
      <c r="BO18" s="200"/>
      <c r="BP18" s="200"/>
      <c r="BQ18" s="71" t="e">
        <f>CONCATENATE("様式-",INDEX(発注者入力シート!$B$37:$G$46,MATCH(発注者入力シート!N16,発注者入力シート!$C$37:$C$46,0),4))</f>
        <v>#N/A</v>
      </c>
      <c r="BR18" s="200"/>
      <c r="BS18" s="200"/>
      <c r="BT18" s="71" t="str">
        <f>CONCATENATE("様式-",INDEX(発注者入力シート!$B$37:$G$46,MATCH(発注者入力シート!N17,発注者入力シート!$C$37:$C$46,0),4))</f>
        <v>様式-１７</v>
      </c>
      <c r="BU18" s="200"/>
      <c r="BV18" s="200"/>
      <c r="BW18" s="71" t="e">
        <f>CONCATENATE("様式-",INDEX(発注者入力シート!$B$37:$G$46,MATCH(発注者入力シート!N18,発注者入力シート!$C$37:$C$46,0),4))</f>
        <v>#N/A</v>
      </c>
      <c r="BX18" s="200"/>
      <c r="BY18" s="200"/>
      <c r="BZ18" s="71"/>
      <c r="CA18" s="200"/>
      <c r="CB18" s="200"/>
      <c r="CC18" s="71"/>
      <c r="CD18" s="200"/>
      <c r="CE18" s="200"/>
      <c r="CF18" s="71"/>
      <c r="CG18" s="200"/>
      <c r="CH18" s="200"/>
      <c r="CI18" s="71" t="e">
        <f>CONCATENATE("様式-",INDEX(発注者入力シート!$B$47:$G$48,MATCH(発注者入力シート!O7,発注者入力シート!$C$47:$C$48,0),4))</f>
        <v>#N/A</v>
      </c>
      <c r="CJ18" s="200"/>
      <c r="CK18" s="200"/>
      <c r="CL18" s="71"/>
      <c r="CM18" s="200"/>
      <c r="CN18" s="200"/>
      <c r="CO18" s="200"/>
    </row>
    <row r="19" spans="1:93" s="37" customFormat="1" ht="24" customHeight="1">
      <c r="A19" s="212" t="s">
        <v>609</v>
      </c>
      <c r="B19" s="213" t="s">
        <v>336</v>
      </c>
      <c r="C19" s="935" t="s">
        <v>168</v>
      </c>
      <c r="D19" s="936"/>
      <c r="E19" s="937"/>
      <c r="F19" s="935" t="s">
        <v>168</v>
      </c>
      <c r="G19" s="936"/>
      <c r="H19" s="937"/>
      <c r="I19" s="935" t="s">
        <v>168</v>
      </c>
      <c r="J19" s="936"/>
      <c r="K19" s="937"/>
      <c r="L19" s="935" t="s">
        <v>168</v>
      </c>
      <c r="M19" s="936"/>
      <c r="N19" s="937"/>
      <c r="O19" s="935" t="s">
        <v>326</v>
      </c>
      <c r="P19" s="936"/>
      <c r="Q19" s="937"/>
      <c r="R19" s="935" t="s">
        <v>502</v>
      </c>
      <c r="S19" s="936"/>
      <c r="T19" s="937"/>
      <c r="U19" s="935" t="s">
        <v>849</v>
      </c>
      <c r="V19" s="936"/>
      <c r="W19" s="937"/>
      <c r="X19" s="935" t="s">
        <v>337</v>
      </c>
      <c r="Y19" s="936"/>
      <c r="Z19" s="937"/>
      <c r="AA19" s="935" t="s">
        <v>196</v>
      </c>
      <c r="AB19" s="936"/>
      <c r="AC19" s="937"/>
      <c r="AD19" s="935" t="s">
        <v>196</v>
      </c>
      <c r="AE19" s="936"/>
      <c r="AF19" s="937"/>
      <c r="AG19" s="935" t="s">
        <v>850</v>
      </c>
      <c r="AH19" s="936"/>
      <c r="AI19" s="937"/>
      <c r="AJ19" s="935" t="s">
        <v>338</v>
      </c>
      <c r="AK19" s="936"/>
      <c r="AL19" s="937"/>
      <c r="AM19" s="935" t="s">
        <v>197</v>
      </c>
      <c r="AN19" s="936"/>
      <c r="AO19" s="937"/>
      <c r="AP19" s="935" t="s">
        <v>506</v>
      </c>
      <c r="AQ19" s="936"/>
      <c r="AR19" s="937"/>
      <c r="AS19" s="935" t="s">
        <v>851</v>
      </c>
      <c r="AT19" s="936"/>
      <c r="AU19" s="937"/>
      <c r="AV19" s="935" t="s">
        <v>339</v>
      </c>
      <c r="AW19" s="936"/>
      <c r="AX19" s="937"/>
      <c r="AY19" s="935" t="s">
        <v>198</v>
      </c>
      <c r="AZ19" s="936"/>
      <c r="BA19" s="937"/>
      <c r="BB19" s="935" t="s">
        <v>198</v>
      </c>
      <c r="BC19" s="936"/>
      <c r="BD19" s="937"/>
      <c r="BE19" s="935" t="s">
        <v>1235</v>
      </c>
      <c r="BF19" s="936"/>
      <c r="BG19" s="942"/>
      <c r="BH19" s="935" t="s">
        <v>1235</v>
      </c>
      <c r="BI19" s="936"/>
      <c r="BJ19" s="937"/>
      <c r="BK19" s="935" t="s">
        <v>500</v>
      </c>
      <c r="BL19" s="936"/>
      <c r="BM19" s="937"/>
      <c r="BN19" s="935" t="s">
        <v>1235</v>
      </c>
      <c r="BO19" s="936"/>
      <c r="BP19" s="937"/>
      <c r="BQ19" s="935" t="s">
        <v>1235</v>
      </c>
      <c r="BR19" s="936"/>
      <c r="BS19" s="937"/>
      <c r="BT19" s="935" t="s">
        <v>1237</v>
      </c>
      <c r="BU19" s="936"/>
      <c r="BV19" s="937"/>
      <c r="BW19" s="1040" t="s">
        <v>1235</v>
      </c>
      <c r="BX19" s="1041"/>
      <c r="BY19" s="1042"/>
      <c r="BZ19" s="935" t="s">
        <v>1234</v>
      </c>
      <c r="CA19" s="936"/>
      <c r="CB19" s="937"/>
      <c r="CC19" s="935" t="s">
        <v>1234</v>
      </c>
      <c r="CD19" s="936"/>
      <c r="CE19" s="937"/>
      <c r="CF19" s="935" t="s">
        <v>1234</v>
      </c>
      <c r="CG19" s="936"/>
      <c r="CH19" s="937"/>
      <c r="CI19" s="1010" t="s">
        <v>340</v>
      </c>
      <c r="CJ19" s="936"/>
      <c r="CK19" s="937"/>
      <c r="CL19" s="1096" t="s">
        <v>239</v>
      </c>
      <c r="CM19" s="936"/>
      <c r="CN19" s="937"/>
      <c r="CO19" s="212"/>
    </row>
    <row r="20" spans="1:93" ht="24" customHeight="1" thickBot="1">
      <c r="A20" s="212" t="s">
        <v>609</v>
      </c>
      <c r="B20" s="202" t="s">
        <v>341</v>
      </c>
      <c r="C20" s="938" t="s">
        <v>834</v>
      </c>
      <c r="D20" s="939"/>
      <c r="E20" s="940"/>
      <c r="F20" s="938" t="s">
        <v>156</v>
      </c>
      <c r="G20" s="939"/>
      <c r="H20" s="940"/>
      <c r="I20" s="938" t="s">
        <v>1065</v>
      </c>
      <c r="J20" s="939"/>
      <c r="K20" s="940"/>
      <c r="L20" s="938" t="s">
        <v>719</v>
      </c>
      <c r="M20" s="939"/>
      <c r="N20" s="940"/>
      <c r="O20" s="938" t="s">
        <v>327</v>
      </c>
      <c r="P20" s="939"/>
      <c r="Q20" s="940"/>
      <c r="R20" s="938" t="s">
        <v>503</v>
      </c>
      <c r="S20" s="939"/>
      <c r="T20" s="940"/>
      <c r="U20" s="975" t="s">
        <v>835</v>
      </c>
      <c r="V20" s="976"/>
      <c r="W20" s="977"/>
      <c r="X20" s="938" t="s">
        <v>159</v>
      </c>
      <c r="Y20" s="939"/>
      <c r="Z20" s="940"/>
      <c r="AA20" s="938" t="s">
        <v>793</v>
      </c>
      <c r="AB20" s="939"/>
      <c r="AC20" s="940"/>
      <c r="AD20" s="938" t="s">
        <v>794</v>
      </c>
      <c r="AE20" s="939"/>
      <c r="AF20" s="940"/>
      <c r="AG20" s="938" t="s">
        <v>835</v>
      </c>
      <c r="AH20" s="939"/>
      <c r="AI20" s="940"/>
      <c r="AJ20" s="938" t="s">
        <v>159</v>
      </c>
      <c r="AK20" s="939"/>
      <c r="AL20" s="940"/>
      <c r="AM20" s="938" t="s">
        <v>795</v>
      </c>
      <c r="AN20" s="939"/>
      <c r="AO20" s="940"/>
      <c r="AP20" s="938" t="s">
        <v>794</v>
      </c>
      <c r="AQ20" s="939"/>
      <c r="AR20" s="940"/>
      <c r="AS20" s="938" t="s">
        <v>835</v>
      </c>
      <c r="AT20" s="939"/>
      <c r="AU20" s="940"/>
      <c r="AV20" s="938" t="s">
        <v>159</v>
      </c>
      <c r="AW20" s="939"/>
      <c r="AX20" s="940"/>
      <c r="AY20" s="938" t="s">
        <v>793</v>
      </c>
      <c r="AZ20" s="939"/>
      <c r="BA20" s="940"/>
      <c r="BB20" s="938" t="s">
        <v>794</v>
      </c>
      <c r="BC20" s="939"/>
      <c r="BD20" s="940"/>
      <c r="BE20" s="938" t="s">
        <v>837</v>
      </c>
      <c r="BF20" s="939"/>
      <c r="BG20" s="941"/>
      <c r="BH20" s="938" t="s">
        <v>838</v>
      </c>
      <c r="BI20" s="939"/>
      <c r="BJ20" s="940"/>
      <c r="BK20" s="938" t="s">
        <v>499</v>
      </c>
      <c r="BL20" s="939"/>
      <c r="BM20" s="940"/>
      <c r="BN20" s="991" t="s">
        <v>1042</v>
      </c>
      <c r="BO20" s="992"/>
      <c r="BP20" s="993"/>
      <c r="BQ20" s="938" t="s">
        <v>226</v>
      </c>
      <c r="BR20" s="939"/>
      <c r="BS20" s="940"/>
      <c r="BT20" s="938" t="s">
        <v>330</v>
      </c>
      <c r="BU20" s="939"/>
      <c r="BV20" s="940"/>
      <c r="BW20" s="1019" t="s">
        <v>1206</v>
      </c>
      <c r="BX20" s="1020"/>
      <c r="BY20" s="1021"/>
      <c r="BZ20" s="938" t="s">
        <v>503</v>
      </c>
      <c r="CA20" s="939"/>
      <c r="CB20" s="940"/>
      <c r="CC20" s="938" t="s">
        <v>503</v>
      </c>
      <c r="CD20" s="939"/>
      <c r="CE20" s="940"/>
      <c r="CF20" s="938" t="s">
        <v>503</v>
      </c>
      <c r="CG20" s="939"/>
      <c r="CH20" s="940"/>
      <c r="CI20" s="938" t="s">
        <v>228</v>
      </c>
      <c r="CJ20" s="939"/>
      <c r="CK20" s="940"/>
      <c r="CL20" s="938" t="s">
        <v>798</v>
      </c>
      <c r="CM20" s="939"/>
      <c r="CN20" s="940"/>
      <c r="CO20" s="200"/>
    </row>
    <row r="21" spans="1:93" ht="104.25" customHeight="1">
      <c r="A21" s="212" t="s">
        <v>609</v>
      </c>
      <c r="B21" s="202" t="s">
        <v>342</v>
      </c>
      <c r="C21" s="467" t="str">
        <f>C39</f>
        <v>完成年度</v>
      </c>
      <c r="D21" s="1049" t="str">
        <f t="shared" ref="D21:E21" si="0">D39</f>
        <v>令和３年度から令和７年度（完成及び引き渡しが完了）</v>
      </c>
      <c r="E21" s="1050">
        <f t="shared" si="0"/>
        <v>0</v>
      </c>
      <c r="F21" s="468" t="str">
        <f t="shared" ref="F21:Q21" si="1">F39</f>
        <v>対象期間</v>
      </c>
      <c r="G21" s="947" t="str">
        <f t="shared" si="1"/>
        <v>平成２８年度から入札公告日前日までに完成及び引き渡しが完了した工事</v>
      </c>
      <c r="H21" s="948"/>
      <c r="I21" s="1043" t="str">
        <f>I39</f>
        <v>対象年度・機関等</v>
      </c>
      <c r="J21" s="1045" t="str">
        <f>J39</f>
        <v>　島根県内の公共事業において、平成28年度から令和2年度に、島根県及び中国地方整備局発注工事で受けた建築一式工事の優良工事表彰（優良工事施工団体表彰）</v>
      </c>
      <c r="K21" s="1046"/>
      <c r="L21" s="923" t="str">
        <f t="shared" ref="L21:N21" si="2">L39</f>
        <v>対象年度・機関等</v>
      </c>
      <c r="M21" s="924" t="str">
        <f t="shared" si="2"/>
        <v>島根県内の公共事業において、令和４年度から令和８年度に、島根県及び中国地方整備局発注工事で受けた建築一式工事の優良工事表彰（優良工事施工団体表彰）</v>
      </c>
      <c r="N21" s="925">
        <f t="shared" si="2"/>
        <v>0</v>
      </c>
      <c r="O21" s="923" t="str">
        <f t="shared" si="1"/>
        <v>入札公告日前日におけるCPD制度に参加登録している社員数の合計</v>
      </c>
      <c r="P21" s="924">
        <f t="shared" si="1"/>
        <v>0</v>
      </c>
      <c r="Q21" s="925">
        <f t="shared" si="1"/>
        <v>0</v>
      </c>
      <c r="R21" s="469"/>
      <c r="S21" s="470"/>
      <c r="T21" s="471"/>
      <c r="U21" s="472" t="str">
        <f t="shared" ref="U21:V21" si="3">U39</f>
        <v>完成年度</v>
      </c>
      <c r="V21" s="943" t="str">
        <f t="shared" si="3"/>
        <v>令和３年度から令和７年度（完成及び引き渡しが完了）</v>
      </c>
      <c r="W21" s="944"/>
      <c r="X21" s="468" t="str">
        <f t="shared" ref="X21:Z26" si="4">X39</f>
        <v>対象年度・機関等</v>
      </c>
      <c r="Y21" s="947" t="str">
        <f t="shared" si="4"/>
        <v>平成２８年度から入札公告日前日までに完成及び引き渡しが完了した島根県、島根県内の市町村又は国の機関（独立行政法人等を含みコリンズ登録があるものに限る。）発注工事</v>
      </c>
      <c r="Z21" s="948"/>
      <c r="AA21" s="469"/>
      <c r="AB21" s="470"/>
      <c r="AC21" s="471"/>
      <c r="AD21" s="469"/>
      <c r="AE21" s="470"/>
      <c r="AF21" s="471"/>
      <c r="AG21" s="472" t="str">
        <f t="shared" ref="AG21:AH21" si="5">AG39</f>
        <v>完成年度</v>
      </c>
      <c r="AH21" s="943" t="str">
        <f t="shared" si="5"/>
        <v>令和３年度から令和７年度（完成及び引き渡しが完了）</v>
      </c>
      <c r="AI21" s="944"/>
      <c r="AJ21" s="468" t="str">
        <f t="shared" ref="AJ21:AL26" si="6">AJ39</f>
        <v>対象年度・機関等</v>
      </c>
      <c r="AK21" s="947" t="str">
        <f t="shared" si="6"/>
        <v>平成２８年度から入札公告日前日までに完成及び引き渡しが完了した島根県、島根県内の市町村又は国の機関（独立行政法人等を含みコリンズ登録があるものに限る。）発注工事</v>
      </c>
      <c r="AL21" s="948"/>
      <c r="AM21" s="469"/>
      <c r="AN21" s="470"/>
      <c r="AO21" s="471"/>
      <c r="AP21" s="469"/>
      <c r="AQ21" s="470"/>
      <c r="AR21" s="471"/>
      <c r="AS21" s="472" t="str">
        <f t="shared" ref="AS21:AT21" si="7">AS39</f>
        <v>完成年度</v>
      </c>
      <c r="AT21" s="943" t="str">
        <f t="shared" si="7"/>
        <v>令和３年度から令和７年度（完成及び引き渡しが完了）</v>
      </c>
      <c r="AU21" s="944"/>
      <c r="AV21" s="468" t="str">
        <f t="shared" ref="AV21:AX26" si="8">AV39</f>
        <v>対象年度・機関等</v>
      </c>
      <c r="AW21" s="947" t="str">
        <f t="shared" si="8"/>
        <v>平成２８年度から入札公告日前日までに完成及び引き渡しが完了した島根県、島根県内の市町村又は国の機関（独立行政法人等を含みコリンズ登録があるものに限る。）発注工事</v>
      </c>
      <c r="AX21" s="948"/>
      <c r="AY21" s="469"/>
      <c r="AZ21" s="470"/>
      <c r="BA21" s="471"/>
      <c r="BB21" s="469"/>
      <c r="BC21" s="470"/>
      <c r="BD21" s="471"/>
      <c r="BE21" s="923" t="str">
        <f t="shared" ref="BE21:BG21" si="9">BE39</f>
        <v>対象</v>
      </c>
      <c r="BF21" s="924" t="str">
        <f t="shared" si="9"/>
        <v>令和６年度及び令和７年度における島根県内で実施されたボランティア活動又はハートフルしまねへの参加実績</v>
      </c>
      <c r="BG21" s="989">
        <f t="shared" si="9"/>
        <v>0</v>
      </c>
      <c r="BH21" s="923" t="str">
        <f t="shared" ref="BH21:BP26" si="10">BH39</f>
        <v>対象</v>
      </c>
      <c r="BI21" s="924" t="str">
        <f t="shared" si="10"/>
        <v>入札公告日前日時点での取り組み状況</v>
      </c>
      <c r="BJ21" s="925">
        <f t="shared" si="10"/>
        <v>0</v>
      </c>
      <c r="BK21" s="980" t="str">
        <f>BK39</f>
        <v>登録○○○○基幹技能者の現場への配置</v>
      </c>
      <c r="BL21" s="981"/>
      <c r="BM21" s="982"/>
      <c r="BN21" s="923" t="str">
        <f t="shared" si="10"/>
        <v>対象</v>
      </c>
      <c r="BO21" s="924" t="str">
        <f t="shared" si="10"/>
        <v>令和６年4月1日以降に、若手技術者・若手従業員（３０歳未満の者）の１人以上の新規雇用があること。</v>
      </c>
      <c r="BP21" s="925">
        <f t="shared" si="10"/>
        <v>0</v>
      </c>
      <c r="BQ21" s="923" t="str">
        <f t="shared" ref="BQ21:BY25" si="11">BQ39</f>
        <v>対象</v>
      </c>
      <c r="BR21" s="924" t="str">
        <f t="shared" si="11"/>
        <v>入札公告日前日時点（令和8年10月14日時点）での消防団協力事業所の認定状況</v>
      </c>
      <c r="BS21" s="925">
        <f t="shared" si="11"/>
        <v>0</v>
      </c>
      <c r="BT21" s="923" t="str">
        <f t="shared" si="11"/>
        <v>入札公告日前日における会社に所属する「島根県地震被災建築物応急危険度判定士」に登録している社員数の合計</v>
      </c>
      <c r="BU21" s="924">
        <f t="shared" si="11"/>
        <v>0</v>
      </c>
      <c r="BV21" s="925">
        <f t="shared" si="11"/>
        <v>0</v>
      </c>
      <c r="BW21" s="1022" t="str">
        <f t="shared" si="11"/>
        <v>対象</v>
      </c>
      <c r="BX21" s="1025" t="str">
        <f t="shared" si="11"/>
        <v>当該工事での建設キャリアアップシステム（CCUS）の活用</v>
      </c>
      <c r="BY21" s="1026">
        <f t="shared" si="11"/>
        <v>0</v>
      </c>
      <c r="BZ21" s="469"/>
      <c r="CA21" s="470"/>
      <c r="CB21" s="471"/>
      <c r="CC21" s="469"/>
      <c r="CD21" s="470"/>
      <c r="CE21" s="471"/>
      <c r="CF21" s="469"/>
      <c r="CG21" s="470"/>
      <c r="CH21" s="471"/>
      <c r="CI21" s="1008" t="str">
        <f t="shared" ref="CI21:CJ21" si="12">CI39</f>
        <v>対象</v>
      </c>
      <c r="CJ21" s="1013" t="str">
        <f t="shared" si="12"/>
        <v>入札公告日前日において、評価対象地域内に建設業法で規定する主たる営業所（本店）または従たる営業所（支店、営業所）がある者</v>
      </c>
      <c r="CK21" s="1014"/>
      <c r="CL21" s="1097"/>
      <c r="CM21" s="924"/>
      <c r="CN21" s="925"/>
      <c r="CO21" s="200"/>
    </row>
    <row r="22" spans="1:93" ht="87.75" customHeight="1">
      <c r="A22" s="212" t="s">
        <v>609</v>
      </c>
      <c r="B22" s="202" t="s">
        <v>343</v>
      </c>
      <c r="C22" s="473" t="str">
        <f>C40</f>
        <v>発注機関</v>
      </c>
      <c r="D22" s="1051" t="str">
        <f t="shared" ref="D22:E22" si="13">D40</f>
        <v>島根県（総務部(企業局及び病院局契約を含み、企業局及び病院局発注工事は除く。)、農林水産部、土木部）</v>
      </c>
      <c r="E22" s="946">
        <f t="shared" si="13"/>
        <v>0</v>
      </c>
      <c r="F22" s="474" t="str">
        <f t="shared" ref="F22:Q22" si="14">F40</f>
        <v>同種工事</v>
      </c>
      <c r="G22" s="949" t="str">
        <f t="shared" si="14"/>
        <v>１契約で税込み最終金額が１１億円以上の建築一式工事で、非木造の建築物に係るもの（解体工事を除く。）をいう。</v>
      </c>
      <c r="H22" s="950"/>
      <c r="I22" s="1044"/>
      <c r="J22" s="1047"/>
      <c r="K22" s="1048"/>
      <c r="L22" s="926">
        <f t="shared" ref="L22:N22" si="15">L40</f>
        <v>0</v>
      </c>
      <c r="M22" s="927">
        <f t="shared" si="15"/>
        <v>0</v>
      </c>
      <c r="N22" s="928">
        <f t="shared" si="15"/>
        <v>0</v>
      </c>
      <c r="O22" s="926">
        <f t="shared" si="14"/>
        <v>0</v>
      </c>
      <c r="P22" s="927">
        <f t="shared" si="14"/>
        <v>0</v>
      </c>
      <c r="Q22" s="928">
        <f t="shared" si="14"/>
        <v>0</v>
      </c>
      <c r="R22" s="475"/>
      <c r="S22" s="476"/>
      <c r="T22" s="477"/>
      <c r="U22" s="474" t="str">
        <f t="shared" ref="U22:V22" si="16">U40</f>
        <v>発注機関</v>
      </c>
      <c r="V22" s="945" t="str">
        <f t="shared" si="16"/>
        <v>島根県（総務部（企業局及び病院局契約を含み、企業局及び病院局発注工事は除く。)、農林水産部、土木部）</v>
      </c>
      <c r="W22" s="946"/>
      <c r="X22" s="474" t="str">
        <f t="shared" si="4"/>
        <v>同種工事</v>
      </c>
      <c r="Y22" s="949" t="str">
        <f t="shared" si="4"/>
        <v>１契約で税込み最終金額が５億７，０００万円以上の建築一式工事で、非木造の建築物に係るもの（解体工事を除く。）をいう。</v>
      </c>
      <c r="Z22" s="950"/>
      <c r="AA22" s="475"/>
      <c r="AB22" s="476"/>
      <c r="AC22" s="477"/>
      <c r="AD22" s="475"/>
      <c r="AE22" s="476"/>
      <c r="AF22" s="477"/>
      <c r="AG22" s="474" t="str">
        <f t="shared" ref="AG22:AH22" si="17">AG40</f>
        <v>発注機関</v>
      </c>
      <c r="AH22" s="945" t="str">
        <f t="shared" si="17"/>
        <v>島根県（総務部（企業局及び病院局契約を含み、企業局及び病院局発注工事は除く。)、農林水産部、土木部）</v>
      </c>
      <c r="AI22" s="946"/>
      <c r="AJ22" s="474" t="str">
        <f t="shared" si="6"/>
        <v>同種工事</v>
      </c>
      <c r="AK22" s="949" t="str">
        <f t="shared" si="6"/>
        <v>１契約で税込み最終金額が５億７，０００万円以上の建築一式工事で、非木造の建築物に係るもの（解体工事を除く。）をいう。</v>
      </c>
      <c r="AL22" s="950"/>
      <c r="AM22" s="475"/>
      <c r="AN22" s="476"/>
      <c r="AO22" s="477"/>
      <c r="AP22" s="475"/>
      <c r="AQ22" s="476"/>
      <c r="AR22" s="477"/>
      <c r="AS22" s="474" t="str">
        <f t="shared" ref="AS22:AT22" si="18">AS40</f>
        <v>発注機関</v>
      </c>
      <c r="AT22" s="945" t="str">
        <f t="shared" si="18"/>
        <v>島根県（総務部（企業局及び病院局契約を含み、企業局及び病院局発注工事は除く。)、農林水産部、土木部）</v>
      </c>
      <c r="AU22" s="946"/>
      <c r="AV22" s="474" t="str">
        <f t="shared" si="8"/>
        <v>同種工事</v>
      </c>
      <c r="AW22" s="949" t="str">
        <f t="shared" si="8"/>
        <v>１契約で税込み最終金額が５億７，０００万円以上の建築一式工事で、非木造の建築物に係るもの（解体工事を除く。）をいう。</v>
      </c>
      <c r="AX22" s="950"/>
      <c r="AY22" s="475"/>
      <c r="AZ22" s="476"/>
      <c r="BA22" s="477"/>
      <c r="BB22" s="475"/>
      <c r="BC22" s="476"/>
      <c r="BD22" s="477"/>
      <c r="BE22" s="926">
        <f t="shared" ref="BE22:BG22" si="19">BE40</f>
        <v>0</v>
      </c>
      <c r="BF22" s="927">
        <f t="shared" si="19"/>
        <v>0</v>
      </c>
      <c r="BG22" s="990">
        <f t="shared" si="19"/>
        <v>0</v>
      </c>
      <c r="BH22" s="926">
        <f t="shared" ref="BH22:BJ22" si="20">BH40</f>
        <v>0</v>
      </c>
      <c r="BI22" s="927">
        <f t="shared" si="20"/>
        <v>0</v>
      </c>
      <c r="BJ22" s="928">
        <f t="shared" si="20"/>
        <v>0</v>
      </c>
      <c r="BK22" s="983"/>
      <c r="BL22" s="984"/>
      <c r="BM22" s="985"/>
      <c r="BN22" s="926">
        <f t="shared" si="10"/>
        <v>0</v>
      </c>
      <c r="BO22" s="927">
        <f t="shared" si="10"/>
        <v>0</v>
      </c>
      <c r="BP22" s="928">
        <f t="shared" si="10"/>
        <v>0</v>
      </c>
      <c r="BQ22" s="926">
        <f t="shared" ref="BQ22:BV22" si="21">BQ40</f>
        <v>0</v>
      </c>
      <c r="BR22" s="927">
        <f t="shared" si="21"/>
        <v>0</v>
      </c>
      <c r="BS22" s="928">
        <f t="shared" si="21"/>
        <v>0</v>
      </c>
      <c r="BT22" s="926">
        <f t="shared" si="21"/>
        <v>0</v>
      </c>
      <c r="BU22" s="927">
        <f t="shared" si="21"/>
        <v>0</v>
      </c>
      <c r="BV22" s="928">
        <f t="shared" si="21"/>
        <v>0</v>
      </c>
      <c r="BW22" s="1023">
        <f t="shared" si="11"/>
        <v>0</v>
      </c>
      <c r="BX22" s="1027">
        <f t="shared" si="11"/>
        <v>0</v>
      </c>
      <c r="BY22" s="1028">
        <f t="shared" si="11"/>
        <v>0</v>
      </c>
      <c r="BZ22" s="475"/>
      <c r="CA22" s="476"/>
      <c r="CB22" s="477"/>
      <c r="CC22" s="475"/>
      <c r="CD22" s="476"/>
      <c r="CE22" s="477"/>
      <c r="CF22" s="475"/>
      <c r="CG22" s="476"/>
      <c r="CH22" s="477"/>
      <c r="CI22" s="1009"/>
      <c r="CJ22" s="1015"/>
      <c r="CK22" s="1016"/>
      <c r="CL22" s="1098"/>
      <c r="CM22" s="927"/>
      <c r="CN22" s="928"/>
      <c r="CO22" s="200"/>
    </row>
    <row r="23" spans="1:93" ht="48" customHeight="1">
      <c r="A23" s="212" t="s">
        <v>609</v>
      </c>
      <c r="B23" s="202" t="s">
        <v>344</v>
      </c>
      <c r="C23" s="473" t="str">
        <f>C41</f>
        <v>工事種別</v>
      </c>
      <c r="D23" s="1051" t="str">
        <f t="shared" ref="D23:E23" si="22">D41</f>
        <v>一般建築工事</v>
      </c>
      <c r="E23" s="946">
        <f t="shared" si="22"/>
        <v>0</v>
      </c>
      <c r="F23" s="474" t="str">
        <f t="shared" ref="F23:Q23" si="23">F41</f>
        <v>工事種別</v>
      </c>
      <c r="G23" s="949" t="str">
        <f t="shared" si="23"/>
        <v>一般建築工事</v>
      </c>
      <c r="H23" s="950"/>
      <c r="I23" s="478" t="str">
        <f t="shared" ref="I23:J26" si="24">I41</f>
        <v>工事種別</v>
      </c>
      <c r="J23" s="949" t="str">
        <f t="shared" si="24"/>
        <v>一般建築工事</v>
      </c>
      <c r="K23" s="950"/>
      <c r="L23" s="926">
        <f t="shared" ref="L23:N23" si="25">L41</f>
        <v>0</v>
      </c>
      <c r="M23" s="927">
        <f t="shared" si="25"/>
        <v>0</v>
      </c>
      <c r="N23" s="928">
        <f t="shared" si="25"/>
        <v>0</v>
      </c>
      <c r="O23" s="926">
        <f t="shared" si="23"/>
        <v>0</v>
      </c>
      <c r="P23" s="927">
        <f t="shared" si="23"/>
        <v>0</v>
      </c>
      <c r="Q23" s="928">
        <f t="shared" si="23"/>
        <v>0</v>
      </c>
      <c r="R23" s="475"/>
      <c r="S23" s="476"/>
      <c r="T23" s="477"/>
      <c r="U23" s="474" t="str">
        <f t="shared" ref="U23:V23" si="26">U41</f>
        <v>工事種別</v>
      </c>
      <c r="V23" s="945" t="str">
        <f t="shared" si="26"/>
        <v>一般建築工事</v>
      </c>
      <c r="W23" s="946"/>
      <c r="X23" s="474" t="str">
        <f t="shared" si="4"/>
        <v>工事種別</v>
      </c>
      <c r="Y23" s="949" t="str">
        <f t="shared" si="4"/>
        <v>一般建築工事</v>
      </c>
      <c r="Z23" s="950"/>
      <c r="AA23" s="475"/>
      <c r="AB23" s="476"/>
      <c r="AC23" s="477"/>
      <c r="AD23" s="475"/>
      <c r="AE23" s="476"/>
      <c r="AF23" s="477"/>
      <c r="AG23" s="474" t="str">
        <f t="shared" ref="AG23:AH23" si="27">AG41</f>
        <v>工事種別</v>
      </c>
      <c r="AH23" s="945" t="str">
        <f t="shared" si="27"/>
        <v>一般建築工事</v>
      </c>
      <c r="AI23" s="946"/>
      <c r="AJ23" s="474" t="str">
        <f t="shared" si="6"/>
        <v>工事種別</v>
      </c>
      <c r="AK23" s="949" t="str">
        <f t="shared" si="6"/>
        <v>一般建築工事</v>
      </c>
      <c r="AL23" s="950"/>
      <c r="AM23" s="475"/>
      <c r="AN23" s="476"/>
      <c r="AO23" s="477"/>
      <c r="AP23" s="475"/>
      <c r="AQ23" s="476"/>
      <c r="AR23" s="477"/>
      <c r="AS23" s="474" t="str">
        <f t="shared" ref="AS23:AT23" si="28">AS41</f>
        <v>工事種別</v>
      </c>
      <c r="AT23" s="945" t="str">
        <f t="shared" si="28"/>
        <v>一般建築工事</v>
      </c>
      <c r="AU23" s="946"/>
      <c r="AV23" s="474" t="str">
        <f t="shared" si="8"/>
        <v>工事種別</v>
      </c>
      <c r="AW23" s="949" t="str">
        <f t="shared" si="8"/>
        <v>一般建築工事</v>
      </c>
      <c r="AX23" s="950"/>
      <c r="AY23" s="475"/>
      <c r="AZ23" s="476"/>
      <c r="BA23" s="477"/>
      <c r="BB23" s="475"/>
      <c r="BC23" s="476"/>
      <c r="BD23" s="477"/>
      <c r="BE23" s="926">
        <f t="shared" ref="BE23:BG23" si="29">BE41</f>
        <v>0</v>
      </c>
      <c r="BF23" s="927">
        <f t="shared" si="29"/>
        <v>0</v>
      </c>
      <c r="BG23" s="990">
        <f t="shared" si="29"/>
        <v>0</v>
      </c>
      <c r="BH23" s="926">
        <f t="shared" ref="BH23:BJ23" si="30">BH41</f>
        <v>0</v>
      </c>
      <c r="BI23" s="927">
        <f t="shared" si="30"/>
        <v>0</v>
      </c>
      <c r="BJ23" s="928">
        <f t="shared" si="30"/>
        <v>0</v>
      </c>
      <c r="BK23" s="983"/>
      <c r="BL23" s="984"/>
      <c r="BM23" s="985"/>
      <c r="BN23" s="926">
        <f t="shared" si="10"/>
        <v>0</v>
      </c>
      <c r="BO23" s="927">
        <f t="shared" si="10"/>
        <v>0</v>
      </c>
      <c r="BP23" s="928">
        <f t="shared" si="10"/>
        <v>0</v>
      </c>
      <c r="BQ23" s="926">
        <f t="shared" ref="BQ23:BV23" si="31">BQ41</f>
        <v>0</v>
      </c>
      <c r="BR23" s="927">
        <f t="shared" si="31"/>
        <v>0</v>
      </c>
      <c r="BS23" s="928">
        <f t="shared" si="31"/>
        <v>0</v>
      </c>
      <c r="BT23" s="926">
        <f t="shared" si="31"/>
        <v>0</v>
      </c>
      <c r="BU23" s="927">
        <f t="shared" si="31"/>
        <v>0</v>
      </c>
      <c r="BV23" s="928">
        <f t="shared" si="31"/>
        <v>0</v>
      </c>
      <c r="BW23" s="1023">
        <f t="shared" si="11"/>
        <v>0</v>
      </c>
      <c r="BX23" s="1027">
        <f t="shared" si="11"/>
        <v>0</v>
      </c>
      <c r="BY23" s="1028">
        <f t="shared" si="11"/>
        <v>0</v>
      </c>
      <c r="BZ23" s="475"/>
      <c r="CA23" s="476"/>
      <c r="CB23" s="477"/>
      <c r="CC23" s="475"/>
      <c r="CD23" s="476"/>
      <c r="CE23" s="477"/>
      <c r="CF23" s="475"/>
      <c r="CG23" s="476"/>
      <c r="CH23" s="477"/>
      <c r="CI23" s="1009"/>
      <c r="CJ23" s="1015"/>
      <c r="CK23" s="1016"/>
      <c r="CL23" s="1098"/>
      <c r="CM23" s="927"/>
      <c r="CN23" s="928"/>
      <c r="CO23" s="200"/>
    </row>
    <row r="24" spans="1:93" ht="48" customHeight="1">
      <c r="A24" s="212" t="s">
        <v>609</v>
      </c>
      <c r="B24" s="202" t="s">
        <v>345</v>
      </c>
      <c r="C24" s="473" t="str">
        <f t="shared" ref="C24:Q24" si="32">C42</f>
        <v>建設工事の種類</v>
      </c>
      <c r="D24" s="1051" t="str">
        <f t="shared" ref="D24:E24" si="33">D42</f>
        <v>建築一式工事</v>
      </c>
      <c r="E24" s="946">
        <f t="shared" si="33"/>
        <v>0</v>
      </c>
      <c r="F24" s="474" t="str">
        <f t="shared" si="32"/>
        <v>建設工事の種類</v>
      </c>
      <c r="G24" s="949" t="str">
        <f t="shared" si="32"/>
        <v>建築一式工事</v>
      </c>
      <c r="H24" s="950"/>
      <c r="I24" s="479" t="str">
        <f t="shared" si="24"/>
        <v>建設工事の種類</v>
      </c>
      <c r="J24" s="949" t="str">
        <f t="shared" si="24"/>
        <v>建築一式工事</v>
      </c>
      <c r="K24" s="950"/>
      <c r="L24" s="926">
        <f t="shared" ref="L24:N24" si="34">L42</f>
        <v>0</v>
      </c>
      <c r="M24" s="927">
        <f t="shared" si="34"/>
        <v>0</v>
      </c>
      <c r="N24" s="928">
        <f t="shared" si="34"/>
        <v>0</v>
      </c>
      <c r="O24" s="926">
        <f t="shared" si="32"/>
        <v>0</v>
      </c>
      <c r="P24" s="927">
        <f t="shared" si="32"/>
        <v>0</v>
      </c>
      <c r="Q24" s="928">
        <f t="shared" si="32"/>
        <v>0</v>
      </c>
      <c r="R24" s="475"/>
      <c r="S24" s="476"/>
      <c r="T24" s="477"/>
      <c r="U24" s="480" t="str">
        <f t="shared" ref="U24:V24" si="35">U42</f>
        <v>建設工事の種類</v>
      </c>
      <c r="V24" s="978" t="str">
        <f t="shared" si="35"/>
        <v>建築一式工事</v>
      </c>
      <c r="W24" s="979"/>
      <c r="X24" s="474" t="str">
        <f t="shared" si="4"/>
        <v>建設工事の種類</v>
      </c>
      <c r="Y24" s="949" t="str">
        <f t="shared" si="4"/>
        <v>建築一式工事</v>
      </c>
      <c r="Z24" s="950"/>
      <c r="AA24" s="475"/>
      <c r="AB24" s="476"/>
      <c r="AC24" s="477"/>
      <c r="AD24" s="475"/>
      <c r="AE24" s="476"/>
      <c r="AF24" s="477"/>
      <c r="AG24" s="480" t="str">
        <f t="shared" ref="AG24:AH24" si="36">AG42</f>
        <v>建設工事の種類</v>
      </c>
      <c r="AH24" s="978" t="str">
        <f t="shared" si="36"/>
        <v>建築一式工事</v>
      </c>
      <c r="AI24" s="979"/>
      <c r="AJ24" s="474" t="str">
        <f t="shared" si="6"/>
        <v>建設工事の種類</v>
      </c>
      <c r="AK24" s="949" t="str">
        <f t="shared" si="6"/>
        <v>建築一式工事</v>
      </c>
      <c r="AL24" s="950"/>
      <c r="AM24" s="475"/>
      <c r="AN24" s="476"/>
      <c r="AO24" s="477"/>
      <c r="AP24" s="475"/>
      <c r="AQ24" s="476"/>
      <c r="AR24" s="477"/>
      <c r="AS24" s="480" t="str">
        <f t="shared" ref="AS24:AT24" si="37">AS42</f>
        <v>建設工事の種類</v>
      </c>
      <c r="AT24" s="978" t="str">
        <f t="shared" si="37"/>
        <v>建築一式工事</v>
      </c>
      <c r="AU24" s="979"/>
      <c r="AV24" s="474" t="str">
        <f t="shared" si="8"/>
        <v>建設工事の種類</v>
      </c>
      <c r="AW24" s="949" t="str">
        <f t="shared" si="8"/>
        <v>建築一式工事</v>
      </c>
      <c r="AX24" s="950"/>
      <c r="AY24" s="475"/>
      <c r="AZ24" s="476"/>
      <c r="BA24" s="477"/>
      <c r="BB24" s="475"/>
      <c r="BC24" s="476"/>
      <c r="BD24" s="477"/>
      <c r="BE24" s="926">
        <f t="shared" ref="BE24:BG24" si="38">BE42</f>
        <v>0</v>
      </c>
      <c r="BF24" s="927">
        <f t="shared" si="38"/>
        <v>0</v>
      </c>
      <c r="BG24" s="990">
        <f t="shared" si="38"/>
        <v>0</v>
      </c>
      <c r="BH24" s="926">
        <f t="shared" ref="BH24:BJ24" si="39">BH42</f>
        <v>0</v>
      </c>
      <c r="BI24" s="927">
        <f t="shared" si="39"/>
        <v>0</v>
      </c>
      <c r="BJ24" s="928">
        <f t="shared" si="39"/>
        <v>0</v>
      </c>
      <c r="BK24" s="986"/>
      <c r="BL24" s="987"/>
      <c r="BM24" s="988"/>
      <c r="BN24" s="926">
        <f t="shared" si="10"/>
        <v>0</v>
      </c>
      <c r="BO24" s="927">
        <f t="shared" si="10"/>
        <v>0</v>
      </c>
      <c r="BP24" s="928">
        <f t="shared" si="10"/>
        <v>0</v>
      </c>
      <c r="BQ24" s="926">
        <f t="shared" ref="BQ24:BV24" si="40">BQ42</f>
        <v>0</v>
      </c>
      <c r="BR24" s="927">
        <f t="shared" si="40"/>
        <v>0</v>
      </c>
      <c r="BS24" s="928">
        <f t="shared" si="40"/>
        <v>0</v>
      </c>
      <c r="BT24" s="926">
        <f t="shared" si="40"/>
        <v>0</v>
      </c>
      <c r="BU24" s="927">
        <f t="shared" si="40"/>
        <v>0</v>
      </c>
      <c r="BV24" s="928">
        <f t="shared" si="40"/>
        <v>0</v>
      </c>
      <c r="BW24" s="1024">
        <f t="shared" si="11"/>
        <v>0</v>
      </c>
      <c r="BX24" s="1029">
        <f t="shared" si="11"/>
        <v>0</v>
      </c>
      <c r="BY24" s="1030">
        <f t="shared" si="11"/>
        <v>0</v>
      </c>
      <c r="BZ24" s="475"/>
      <c r="CA24" s="476"/>
      <c r="CB24" s="477"/>
      <c r="CC24" s="475"/>
      <c r="CD24" s="476"/>
      <c r="CE24" s="477"/>
      <c r="CF24" s="475"/>
      <c r="CG24" s="476"/>
      <c r="CH24" s="477"/>
      <c r="CI24" s="474" t="str">
        <f t="shared" ref="CI24:CJ24" si="41">CI42</f>
        <v>評価地域</v>
      </c>
      <c r="CJ24" s="1017" t="str">
        <f t="shared" si="41"/>
        <v>○○県土整備事務所管内</v>
      </c>
      <c r="CK24" s="1018"/>
      <c r="CL24" s="1098"/>
      <c r="CM24" s="927"/>
      <c r="CN24" s="928"/>
      <c r="CO24" s="200"/>
    </row>
    <row r="25" spans="1:93" ht="19.5" customHeight="1" thickBot="1">
      <c r="A25" s="212" t="s">
        <v>609</v>
      </c>
      <c r="B25" s="202" t="s">
        <v>335</v>
      </c>
      <c r="C25" s="481" t="str">
        <f t="shared" ref="C25:E25" si="42">C43</f>
        <v>対象</v>
      </c>
      <c r="D25" s="482" t="str">
        <f t="shared" si="42"/>
        <v>該当件数</v>
      </c>
      <c r="E25" s="483" t="str">
        <f t="shared" si="42"/>
        <v>平均点</v>
      </c>
      <c r="F25" s="481" t="str">
        <f>F43</f>
        <v>項目名</v>
      </c>
      <c r="G25" s="482" t="str">
        <f>G43</f>
        <v>工事①</v>
      </c>
      <c r="H25" s="484" t="str">
        <f>H43</f>
        <v>工事②</v>
      </c>
      <c r="I25" s="485" t="str">
        <f t="shared" si="24"/>
        <v>表彰区分</v>
      </c>
      <c r="J25" s="1060" t="str">
        <f t="shared" si="24"/>
        <v>実績</v>
      </c>
      <c r="K25" s="1061"/>
      <c r="L25" s="481" t="str">
        <f>L43</f>
        <v>受賞企業</v>
      </c>
      <c r="M25" s="1060" t="str">
        <f>M43</f>
        <v>企業名</v>
      </c>
      <c r="N25" s="1061"/>
      <c r="O25" s="1002" t="s">
        <v>532</v>
      </c>
      <c r="P25" s="1003"/>
      <c r="Q25" s="1004"/>
      <c r="R25" s="486"/>
      <c r="S25" s="487"/>
      <c r="T25" s="488"/>
      <c r="U25" s="481" t="str">
        <f t="shared" ref="U25:W26" si="43">U43</f>
        <v>該当企業</v>
      </c>
      <c r="V25" s="489" t="str">
        <f t="shared" si="43"/>
        <v>件数</v>
      </c>
      <c r="W25" s="490" t="str">
        <f t="shared" si="43"/>
        <v>平均点</v>
      </c>
      <c r="X25" s="481" t="str">
        <f t="shared" si="4"/>
        <v>項目名</v>
      </c>
      <c r="Y25" s="482" t="str">
        <f t="shared" si="4"/>
        <v>工事①</v>
      </c>
      <c r="Z25" s="484" t="str">
        <f t="shared" si="4"/>
        <v>工事②</v>
      </c>
      <c r="AA25" s="486"/>
      <c r="AB25" s="487"/>
      <c r="AC25" s="488"/>
      <c r="AD25" s="486"/>
      <c r="AE25" s="487"/>
      <c r="AF25" s="488"/>
      <c r="AG25" s="491" t="str">
        <f t="shared" ref="AG25:AI25" si="44">AG43</f>
        <v>該当企業</v>
      </c>
      <c r="AH25" s="489" t="str">
        <f t="shared" si="44"/>
        <v>件数</v>
      </c>
      <c r="AI25" s="490" t="str">
        <f t="shared" si="44"/>
        <v>平均点</v>
      </c>
      <c r="AJ25" s="481" t="str">
        <f t="shared" si="6"/>
        <v>項目名</v>
      </c>
      <c r="AK25" s="482" t="str">
        <f t="shared" si="6"/>
        <v>工事①</v>
      </c>
      <c r="AL25" s="484" t="str">
        <f t="shared" si="6"/>
        <v>工事②</v>
      </c>
      <c r="AM25" s="486"/>
      <c r="AN25" s="487"/>
      <c r="AO25" s="488"/>
      <c r="AP25" s="486"/>
      <c r="AQ25" s="487"/>
      <c r="AR25" s="488"/>
      <c r="AS25" s="492" t="str">
        <f t="shared" ref="AS25:AU25" si="45">AS43</f>
        <v>該当企業</v>
      </c>
      <c r="AT25" s="489" t="str">
        <f t="shared" si="45"/>
        <v>件数</v>
      </c>
      <c r="AU25" s="490" t="str">
        <f t="shared" si="45"/>
        <v>平均点</v>
      </c>
      <c r="AV25" s="481" t="str">
        <f t="shared" si="8"/>
        <v>項目名</v>
      </c>
      <c r="AW25" s="482" t="str">
        <f t="shared" si="8"/>
        <v>工事①</v>
      </c>
      <c r="AX25" s="484" t="str">
        <f t="shared" si="8"/>
        <v>工事②</v>
      </c>
      <c r="AY25" s="486"/>
      <c r="AZ25" s="487"/>
      <c r="BA25" s="488"/>
      <c r="BB25" s="486"/>
      <c r="BC25" s="487"/>
      <c r="BD25" s="488"/>
      <c r="BE25" s="485" t="str">
        <f>BE43</f>
        <v>対象企業</v>
      </c>
      <c r="BF25" s="482" t="str">
        <f t="shared" ref="BF25:BG25" si="46">BF43</f>
        <v>ボランティア</v>
      </c>
      <c r="BG25" s="485" t="str">
        <f t="shared" si="46"/>
        <v>ﾊｰﾄﾌﾙ</v>
      </c>
      <c r="BH25" s="492" t="str">
        <f>BH43</f>
        <v>第1ｸﾞﾙｰﾌﾟ</v>
      </c>
      <c r="BI25" s="482" t="str">
        <f t="shared" ref="BI25:BJ25" si="47">BI43</f>
        <v>第2ｸﾞﾙｰﾌﾟ</v>
      </c>
      <c r="BJ25" s="483" t="str">
        <f t="shared" si="47"/>
        <v>第3ｸﾞﾙｰﾌﾟ</v>
      </c>
      <c r="BK25" s="481" t="s">
        <v>232</v>
      </c>
      <c r="BL25" s="493" t="s">
        <v>233</v>
      </c>
      <c r="BM25" s="488"/>
      <c r="BN25" s="492" t="str">
        <f>BN43</f>
        <v>第1ｸﾞﾙｰﾌﾟ</v>
      </c>
      <c r="BO25" s="482" t="str">
        <f t="shared" si="10"/>
        <v>第2ｸﾞﾙｰﾌﾟ</v>
      </c>
      <c r="BP25" s="483" t="str">
        <f t="shared" si="10"/>
        <v>第3ｸﾞﾙｰﾌﾟ</v>
      </c>
      <c r="BQ25" s="481" t="str">
        <f>BQ43</f>
        <v>項目名</v>
      </c>
      <c r="BR25" s="1036" t="str">
        <f>BR43</f>
        <v>状況</v>
      </c>
      <c r="BS25" s="1037"/>
      <c r="BT25" s="1002" t="str">
        <f>BU43</f>
        <v>登録人数</v>
      </c>
      <c r="BU25" s="1003"/>
      <c r="BV25" s="1004"/>
      <c r="BW25" s="735" t="str">
        <f t="shared" si="11"/>
        <v>項目名</v>
      </c>
      <c r="BX25" s="1031" t="str">
        <f t="shared" si="11"/>
        <v>状況</v>
      </c>
      <c r="BY25" s="1032"/>
      <c r="BZ25" s="486"/>
      <c r="CA25" s="487"/>
      <c r="CB25" s="488"/>
      <c r="CC25" s="486"/>
      <c r="CD25" s="487"/>
      <c r="CE25" s="488"/>
      <c r="CF25" s="486"/>
      <c r="CG25" s="487"/>
      <c r="CH25" s="488"/>
      <c r="CI25" s="481" t="str">
        <f>CI43</f>
        <v>項目名</v>
      </c>
      <c r="CJ25" s="1035" t="str">
        <f>CJ43</f>
        <v>状況</v>
      </c>
      <c r="CK25" s="1004"/>
      <c r="CL25" s="494"/>
      <c r="CM25" s="1035"/>
      <c r="CN25" s="1004"/>
      <c r="CO25" s="200"/>
    </row>
    <row r="26" spans="1:93" ht="39.75" customHeight="1">
      <c r="A26" s="212" t="s">
        <v>609</v>
      </c>
      <c r="B26" s="200">
        <v>1</v>
      </c>
      <c r="C26" s="495" t="str">
        <f t="shared" ref="C26:E26" si="48">C44</f>
        <v>第1ｸﾞﾙｰﾌﾟ</v>
      </c>
      <c r="D26" s="496" t="str">
        <f t="shared" si="48"/>
        <v/>
      </c>
      <c r="E26" s="497" t="str">
        <f t="shared" si="48"/>
        <v/>
      </c>
      <c r="F26" s="498" t="str">
        <f t="shared" ref="F26:H29" si="49">F44</f>
        <v>工事名</v>
      </c>
      <c r="G26" s="499" t="str">
        <f t="shared" si="49"/>
        <v>申請なし</v>
      </c>
      <c r="H26" s="500" t="str">
        <f t="shared" si="49"/>
        <v>申請なし</v>
      </c>
      <c r="I26" s="1072" t="str">
        <f t="shared" si="24"/>
        <v>申請なし</v>
      </c>
      <c r="J26" s="1062" t="str">
        <f t="shared" si="24"/>
        <v/>
      </c>
      <c r="K26" s="1063"/>
      <c r="L26" s="498" t="s">
        <v>713</v>
      </c>
      <c r="M26" s="1052">
        <f>COUNTIF($L$44:$L$53,L26)</f>
        <v>0</v>
      </c>
      <c r="N26" s="1053"/>
      <c r="O26" s="498" t="s">
        <v>532</v>
      </c>
      <c r="P26" s="501">
        <f>COUNTA(O44:O49)-COUNTBLANK(O44:O49)</f>
        <v>0</v>
      </c>
      <c r="Q26" s="502"/>
      <c r="R26" s="498"/>
      <c r="S26" s="503"/>
      <c r="T26" s="504"/>
      <c r="U26" s="505" t="str">
        <f t="shared" si="43"/>
        <v>第1ｸﾞﾙｰﾌﾟ</v>
      </c>
      <c r="V26" s="506" t="str">
        <f t="shared" si="43"/>
        <v/>
      </c>
      <c r="W26" s="507" t="str">
        <f t="shared" si="43"/>
        <v/>
      </c>
      <c r="X26" s="505" t="str">
        <f t="shared" si="4"/>
        <v>工事名</v>
      </c>
      <c r="Y26" s="503" t="str">
        <f t="shared" si="4"/>
        <v>配置なし</v>
      </c>
      <c r="Z26" s="504" t="str">
        <f t="shared" si="4"/>
        <v/>
      </c>
      <c r="AA26" s="498"/>
      <c r="AB26" s="503"/>
      <c r="AC26" s="504"/>
      <c r="AD26" s="498"/>
      <c r="AE26" s="503"/>
      <c r="AF26" s="504"/>
      <c r="AG26" s="508" t="str">
        <f>AG44</f>
        <v>第1ｸﾞﾙｰﾌﾟ</v>
      </c>
      <c r="AH26" s="496" t="str">
        <f t="shared" ref="AH26:AI26" si="50">AH44</f>
        <v/>
      </c>
      <c r="AI26" s="509" t="str">
        <f t="shared" si="50"/>
        <v/>
      </c>
      <c r="AJ26" s="505" t="str">
        <f t="shared" si="6"/>
        <v>工事名</v>
      </c>
      <c r="AK26" s="503" t="str">
        <f t="shared" si="6"/>
        <v>配置なし</v>
      </c>
      <c r="AL26" s="504" t="str">
        <f t="shared" si="6"/>
        <v/>
      </c>
      <c r="AM26" s="498"/>
      <c r="AN26" s="503"/>
      <c r="AO26" s="504"/>
      <c r="AP26" s="498"/>
      <c r="AQ26" s="503"/>
      <c r="AR26" s="504"/>
      <c r="AS26" s="508" t="str">
        <f t="shared" ref="AS26:AU26" si="51">AS44</f>
        <v>第1ｸﾞﾙｰﾌﾟ</v>
      </c>
      <c r="AT26" s="496" t="str">
        <f t="shared" si="51"/>
        <v/>
      </c>
      <c r="AU26" s="509" t="str">
        <f t="shared" si="51"/>
        <v/>
      </c>
      <c r="AV26" s="505" t="str">
        <f t="shared" si="8"/>
        <v>工事名</v>
      </c>
      <c r="AW26" s="503" t="str">
        <f t="shared" si="8"/>
        <v>配置なし</v>
      </c>
      <c r="AX26" s="504" t="str">
        <f t="shared" si="8"/>
        <v/>
      </c>
      <c r="AY26" s="498"/>
      <c r="AZ26" s="503"/>
      <c r="BA26" s="504"/>
      <c r="BB26" s="498"/>
      <c r="BC26" s="503"/>
      <c r="BD26" s="504"/>
      <c r="BE26" s="510" t="s">
        <v>735</v>
      </c>
      <c r="BF26" s="511" t="str">
        <f>IF(BF44="有",BF44&amp;"("&amp;BF47&amp;"人)",BF44)</f>
        <v>申請なし</v>
      </c>
      <c r="BG26" s="512" t="str">
        <f>IF(BG44="有",BG44&amp;"("&amp;BG47&amp;"人)",BG44)</f>
        <v>申請なし</v>
      </c>
      <c r="BH26" s="929"/>
      <c r="BI26" s="930"/>
      <c r="BJ26" s="931"/>
      <c r="BK26" s="498" t="str">
        <f t="shared" ref="BK26:BL26" si="52">BK44</f>
        <v>配置の有無</v>
      </c>
      <c r="BL26" s="503" t="str">
        <f t="shared" si="52"/>
        <v>申請なし</v>
      </c>
      <c r="BM26" s="504"/>
      <c r="BN26" s="505" t="str">
        <f>BN44</f>
        <v>雇用①</v>
      </c>
      <c r="BO26" s="499" t="str">
        <f t="shared" si="10"/>
        <v>雇用①</v>
      </c>
      <c r="BP26" s="500" t="str">
        <f t="shared" si="10"/>
        <v>雇用①</v>
      </c>
      <c r="BQ26" s="505" t="str">
        <f>BQ44</f>
        <v>認定有無</v>
      </c>
      <c r="BR26" s="1011" t="str">
        <f>BR44</f>
        <v>申請なし</v>
      </c>
      <c r="BS26" s="1012"/>
      <c r="BT26" s="505" t="s">
        <v>531</v>
      </c>
      <c r="BU26" s="1038">
        <f>COUNTA(BU44:BU55)-COUNTBLANK(BU44:BU55)</f>
        <v>0</v>
      </c>
      <c r="BV26" s="1039"/>
      <c r="BW26" s="736" t="str">
        <f>BW44</f>
        <v>確約書の提出</v>
      </c>
      <c r="BX26" s="1033" t="str">
        <f>BX44</f>
        <v>無</v>
      </c>
      <c r="BY26" s="1034"/>
      <c r="BZ26" s="498"/>
      <c r="CA26" s="503"/>
      <c r="CB26" s="504"/>
      <c r="CC26" s="498"/>
      <c r="CD26" s="503"/>
      <c r="CE26" s="504"/>
      <c r="CF26" s="498"/>
      <c r="CG26" s="503"/>
      <c r="CH26" s="504"/>
      <c r="CI26" s="505" t="str">
        <f t="shared" ref="CI26:CJ27" si="53">CI44</f>
        <v>住所</v>
      </c>
      <c r="CJ26" s="1011" t="str">
        <f t="shared" si="53"/>
        <v>申請なし</v>
      </c>
      <c r="CK26" s="1012"/>
      <c r="CL26" s="505"/>
      <c r="CM26" s="1011"/>
      <c r="CN26" s="1012"/>
      <c r="CO26" s="200"/>
    </row>
    <row r="27" spans="1:93" ht="33.75" customHeight="1">
      <c r="A27" s="212" t="s">
        <v>609</v>
      </c>
      <c r="B27" s="200">
        <v>2</v>
      </c>
      <c r="C27" s="513" t="str">
        <f t="shared" ref="C27:E27" si="54">C45</f>
        <v>第2ｸﾞﾙｰﾌﾟ</v>
      </c>
      <c r="D27" s="514" t="str">
        <f t="shared" si="54"/>
        <v/>
      </c>
      <c r="E27" s="515" t="str">
        <f t="shared" si="54"/>
        <v/>
      </c>
      <c r="F27" s="516" t="str">
        <f t="shared" si="49"/>
        <v>発注機関</v>
      </c>
      <c r="G27" s="517" t="str">
        <f t="shared" si="49"/>
        <v/>
      </c>
      <c r="H27" s="518" t="str">
        <f t="shared" si="49"/>
        <v/>
      </c>
      <c r="I27" s="1073"/>
      <c r="J27" s="1064"/>
      <c r="K27" s="1065"/>
      <c r="L27" s="516" t="s">
        <v>1070</v>
      </c>
      <c r="M27" s="1054">
        <f>COUNTIF($L$44:$L$53,L27)</f>
        <v>0</v>
      </c>
      <c r="N27" s="1055"/>
      <c r="O27" s="519"/>
      <c r="P27" s="1005"/>
      <c r="Q27" s="1006"/>
      <c r="R27" s="516"/>
      <c r="S27" s="520"/>
      <c r="T27" s="521"/>
      <c r="U27" s="522" t="str">
        <f t="shared" ref="U27:W28" si="55">U45</f>
        <v>第2ｸﾞﾙｰﾌﾟ</v>
      </c>
      <c r="V27" s="523" t="str">
        <f t="shared" si="55"/>
        <v/>
      </c>
      <c r="W27" s="524" t="str">
        <f t="shared" si="55"/>
        <v/>
      </c>
      <c r="X27" s="516" t="str">
        <f t="shared" ref="X27:Z29" si="56">X45</f>
        <v>発注機関</v>
      </c>
      <c r="Y27" s="520" t="str">
        <f t="shared" si="56"/>
        <v/>
      </c>
      <c r="Z27" s="521" t="str">
        <f t="shared" si="56"/>
        <v/>
      </c>
      <c r="AA27" s="516"/>
      <c r="AB27" s="520"/>
      <c r="AC27" s="521"/>
      <c r="AD27" s="516"/>
      <c r="AE27" s="520"/>
      <c r="AF27" s="521"/>
      <c r="AG27" s="525" t="str">
        <f t="shared" ref="AG27:AI27" si="57">AG45</f>
        <v>第2ｸﾞﾙｰﾌﾟ</v>
      </c>
      <c r="AH27" s="523" t="str">
        <f t="shared" si="57"/>
        <v/>
      </c>
      <c r="AI27" s="526" t="str">
        <f t="shared" si="57"/>
        <v/>
      </c>
      <c r="AJ27" s="516" t="str">
        <f t="shared" ref="AJ27:AL29" si="58">AJ45</f>
        <v>発注機関</v>
      </c>
      <c r="AK27" s="520" t="str">
        <f t="shared" si="58"/>
        <v/>
      </c>
      <c r="AL27" s="521" t="str">
        <f t="shared" si="58"/>
        <v/>
      </c>
      <c r="AM27" s="516"/>
      <c r="AN27" s="520"/>
      <c r="AO27" s="521"/>
      <c r="AP27" s="516"/>
      <c r="AQ27" s="520"/>
      <c r="AR27" s="521"/>
      <c r="AS27" s="525" t="str">
        <f t="shared" ref="AS27:AU27" si="59">AS45</f>
        <v>第2ｸﾞﾙｰﾌﾟ</v>
      </c>
      <c r="AT27" s="523" t="str">
        <f t="shared" si="59"/>
        <v/>
      </c>
      <c r="AU27" s="526" t="str">
        <f t="shared" si="59"/>
        <v/>
      </c>
      <c r="AV27" s="516" t="str">
        <f t="shared" ref="AV27:AX29" si="60">AV45</f>
        <v>発注機関</v>
      </c>
      <c r="AW27" s="520" t="str">
        <f t="shared" si="60"/>
        <v/>
      </c>
      <c r="AX27" s="521" t="str">
        <f t="shared" si="60"/>
        <v/>
      </c>
      <c r="AY27" s="516"/>
      <c r="AZ27" s="520"/>
      <c r="BA27" s="521"/>
      <c r="BB27" s="516"/>
      <c r="BC27" s="520"/>
      <c r="BD27" s="521"/>
      <c r="BE27" s="527" t="s">
        <v>734</v>
      </c>
      <c r="BF27" s="528" t="str">
        <f>IF(BF44="無","",BF48)</f>
        <v/>
      </c>
      <c r="BG27" s="529" t="str">
        <f>IF(BG44="無","",BG48)</f>
        <v/>
      </c>
      <c r="BH27" s="799"/>
      <c r="BI27" s="800"/>
      <c r="BJ27" s="801"/>
      <c r="BK27" s="534"/>
      <c r="BL27" s="535"/>
      <c r="BM27" s="536"/>
      <c r="BN27" s="516" t="str">
        <f t="shared" ref="BN27:BP29" si="61">BN45</f>
        <v>申請なし</v>
      </c>
      <c r="BO27" s="520" t="str">
        <f t="shared" si="61"/>
        <v>申請なし</v>
      </c>
      <c r="BP27" s="521" t="str">
        <f t="shared" si="61"/>
        <v>申請なし</v>
      </c>
      <c r="BQ27" s="531"/>
      <c r="BR27" s="532"/>
      <c r="BS27" s="533"/>
      <c r="BT27" s="531"/>
      <c r="BU27" s="532"/>
      <c r="BV27" s="533"/>
      <c r="BW27" s="532"/>
      <c r="BX27" s="532"/>
      <c r="BY27" s="532"/>
      <c r="BZ27" s="516"/>
      <c r="CA27" s="520"/>
      <c r="CB27" s="521"/>
      <c r="CC27" s="516"/>
      <c r="CD27" s="520"/>
      <c r="CE27" s="521"/>
      <c r="CF27" s="516"/>
      <c r="CG27" s="520"/>
      <c r="CH27" s="521"/>
      <c r="CI27" s="522" t="str">
        <f t="shared" si="53"/>
        <v>種類</v>
      </c>
      <c r="CJ27" s="1086" t="str">
        <f t="shared" si="53"/>
        <v/>
      </c>
      <c r="CK27" s="1087"/>
      <c r="CL27" s="1099"/>
      <c r="CM27" s="1086"/>
      <c r="CN27" s="1087"/>
      <c r="CO27" s="200"/>
    </row>
    <row r="28" spans="1:93" ht="42" customHeight="1">
      <c r="A28" s="212" t="s">
        <v>609</v>
      </c>
      <c r="B28" s="200">
        <v>3</v>
      </c>
      <c r="C28" s="522" t="str">
        <f t="shared" ref="C28:E28" si="62">C46</f>
        <v>第3ｸﾞﾙｰﾌﾟ</v>
      </c>
      <c r="D28" s="523" t="str">
        <f t="shared" si="62"/>
        <v/>
      </c>
      <c r="E28" s="524" t="str">
        <f t="shared" si="62"/>
        <v/>
      </c>
      <c r="F28" s="516" t="str">
        <f t="shared" si="49"/>
        <v>工事種別</v>
      </c>
      <c r="G28" s="517" t="str">
        <f t="shared" si="49"/>
        <v/>
      </c>
      <c r="H28" s="518" t="str">
        <f t="shared" si="49"/>
        <v/>
      </c>
      <c r="I28" s="1074"/>
      <c r="J28" s="1066"/>
      <c r="K28" s="1067"/>
      <c r="L28" s="516" t="s">
        <v>715</v>
      </c>
      <c r="M28" s="1056">
        <f>COUNTIF($L$44:$L$53,L28)</f>
        <v>0</v>
      </c>
      <c r="N28" s="1057"/>
      <c r="O28" s="537"/>
      <c r="P28" s="969"/>
      <c r="Q28" s="970"/>
      <c r="R28" s="516"/>
      <c r="S28" s="520"/>
      <c r="T28" s="521"/>
      <c r="U28" s="522" t="str">
        <f t="shared" si="55"/>
        <v>第3ｸﾞﾙｰﾌﾟ</v>
      </c>
      <c r="V28" s="538" t="str">
        <f t="shared" si="55"/>
        <v/>
      </c>
      <c r="W28" s="539" t="str">
        <f t="shared" si="55"/>
        <v/>
      </c>
      <c r="X28" s="522" t="str">
        <f t="shared" si="56"/>
        <v>施工場所</v>
      </c>
      <c r="Y28" s="520" t="str">
        <f t="shared" si="56"/>
        <v/>
      </c>
      <c r="Z28" s="521" t="str">
        <f t="shared" si="56"/>
        <v/>
      </c>
      <c r="AA28" s="516"/>
      <c r="AB28" s="520"/>
      <c r="AC28" s="521"/>
      <c r="AD28" s="516"/>
      <c r="AE28" s="520"/>
      <c r="AF28" s="521"/>
      <c r="AG28" s="525" t="str">
        <f t="shared" ref="AG28:AI28" si="63">AG46</f>
        <v>第3ｸﾞﾙｰﾌﾟ</v>
      </c>
      <c r="AH28" s="523" t="str">
        <f t="shared" si="63"/>
        <v/>
      </c>
      <c r="AI28" s="526" t="str">
        <f t="shared" si="63"/>
        <v/>
      </c>
      <c r="AJ28" s="522" t="str">
        <f t="shared" si="58"/>
        <v>施工場所</v>
      </c>
      <c r="AK28" s="520" t="str">
        <f t="shared" si="58"/>
        <v/>
      </c>
      <c r="AL28" s="521" t="str">
        <f t="shared" si="58"/>
        <v/>
      </c>
      <c r="AM28" s="516"/>
      <c r="AN28" s="520"/>
      <c r="AO28" s="521"/>
      <c r="AP28" s="516"/>
      <c r="AQ28" s="520"/>
      <c r="AR28" s="521"/>
      <c r="AS28" s="525" t="str">
        <f t="shared" ref="AS28:AU28" si="64">AS46</f>
        <v>第3ｸﾞﾙｰﾌﾟ</v>
      </c>
      <c r="AT28" s="523" t="str">
        <f t="shared" si="64"/>
        <v/>
      </c>
      <c r="AU28" s="526" t="str">
        <f t="shared" si="64"/>
        <v/>
      </c>
      <c r="AV28" s="522" t="str">
        <f t="shared" si="60"/>
        <v>施工場所</v>
      </c>
      <c r="AW28" s="520" t="str">
        <f t="shared" si="60"/>
        <v/>
      </c>
      <c r="AX28" s="521" t="str">
        <f t="shared" si="60"/>
        <v/>
      </c>
      <c r="AY28" s="516"/>
      <c r="AZ28" s="520"/>
      <c r="BA28" s="521"/>
      <c r="BB28" s="516"/>
      <c r="BC28" s="520"/>
      <c r="BD28" s="521"/>
      <c r="BE28" s="540" t="s">
        <v>726</v>
      </c>
      <c r="BF28" s="528" t="str">
        <f>IF(BF49="有",BF49&amp;"("&amp;BF52&amp;"人)",BF49)</f>
        <v>申請なし</v>
      </c>
      <c r="BG28" s="541" t="str">
        <f>IF(BG49="有",BG49&amp;"("&amp;BG52&amp;"人)",BG49)</f>
        <v>申請なし</v>
      </c>
      <c r="BH28" s="932" t="s">
        <v>736</v>
      </c>
      <c r="BI28" s="933"/>
      <c r="BJ28" s="934"/>
      <c r="BK28" s="545"/>
      <c r="BL28" s="546"/>
      <c r="BM28" s="547"/>
      <c r="BN28" s="516" t="str">
        <f t="shared" si="61"/>
        <v>雇用②</v>
      </c>
      <c r="BO28" s="520" t="str">
        <f t="shared" si="61"/>
        <v>雇用②</v>
      </c>
      <c r="BP28" s="521" t="str">
        <f t="shared" si="61"/>
        <v>雇用②</v>
      </c>
      <c r="BQ28" s="542"/>
      <c r="BR28" s="543"/>
      <c r="BS28" s="544"/>
      <c r="BT28" s="542"/>
      <c r="BU28" s="543"/>
      <c r="BV28" s="544"/>
      <c r="BW28" s="543"/>
      <c r="BX28" s="543"/>
      <c r="BY28" s="543"/>
      <c r="BZ28" s="516"/>
      <c r="CA28" s="520"/>
      <c r="CB28" s="521"/>
      <c r="CC28" s="516"/>
      <c r="CD28" s="520"/>
      <c r="CE28" s="521"/>
      <c r="CF28" s="516"/>
      <c r="CG28" s="520"/>
      <c r="CH28" s="521"/>
      <c r="CI28" s="531"/>
      <c r="CJ28" s="532"/>
      <c r="CK28" s="533"/>
      <c r="CL28" s="1099"/>
      <c r="CM28" s="1086"/>
      <c r="CN28" s="1087"/>
      <c r="CO28" s="200"/>
    </row>
    <row r="29" spans="1:93" ht="37.5" customHeight="1">
      <c r="A29" s="212" t="s">
        <v>609</v>
      </c>
      <c r="B29" s="200">
        <v>4</v>
      </c>
      <c r="C29" s="548" t="str">
        <f>C44</f>
        <v>第1ｸﾞﾙｰﾌﾟ</v>
      </c>
      <c r="D29" s="549"/>
      <c r="E29" s="745" t="str">
        <f>IF(D26="","",IF(D26=1,ROUND(3/5*ROUNDDOWN(0.9*IF(E26&lt;70,0,IF(E26&lt;73,1,IF(80&lt;=E26,5,ROUNDDOWN(1.5+(3.5*(E26-73)/7),1)))),1),1),IF(E26&lt;70,0,IF(E26&lt;73,0.6,IF(80&lt;=E26,3,ROUND(3/5*ROUNDDOWN(1.5+(3.5*(E26-73)/7),1),1))))))</f>
        <v/>
      </c>
      <c r="F29" s="516" t="str">
        <f t="shared" si="49"/>
        <v>建設工事の種類</v>
      </c>
      <c r="G29" s="550" t="str">
        <f t="shared" si="49"/>
        <v/>
      </c>
      <c r="H29" s="551" t="str">
        <f t="shared" si="49"/>
        <v/>
      </c>
      <c r="I29" s="552" t="str">
        <f>I45</f>
        <v/>
      </c>
      <c r="J29" s="1068" t="str">
        <f>J45</f>
        <v/>
      </c>
      <c r="K29" s="1069"/>
      <c r="L29" s="516" t="s">
        <v>864</v>
      </c>
      <c r="M29" s="1058">
        <f>M26+M27+M28</f>
        <v>0</v>
      </c>
      <c r="N29" s="1059"/>
      <c r="O29" s="537"/>
      <c r="P29" s="969"/>
      <c r="Q29" s="970"/>
      <c r="R29" s="516"/>
      <c r="S29" s="520"/>
      <c r="T29" s="521"/>
      <c r="U29" s="548" t="str">
        <f>U44</f>
        <v>第1ｸﾞﾙｰﾌﾟ</v>
      </c>
      <c r="V29" s="523"/>
      <c r="W29" s="524" t="str">
        <f>IF(V26="","",IF(W26&lt;70,0,IF(V26&gt;1,HLOOKUP(W26,発注者入力シート!$AM$3:$AV$5,2)*2/5,IF(V26=1,HLOOKUP(W26,発注者入力シート!$AM$3:$AV$5,3)*2/5,""))))</f>
        <v/>
      </c>
      <c r="X29" s="522" t="str">
        <f t="shared" si="56"/>
        <v>請負金額</v>
      </c>
      <c r="Y29" s="550" t="str">
        <f t="shared" si="56"/>
        <v/>
      </c>
      <c r="Z29" s="553" t="str">
        <f t="shared" si="56"/>
        <v/>
      </c>
      <c r="AA29" s="516"/>
      <c r="AB29" s="520"/>
      <c r="AC29" s="521"/>
      <c r="AD29" s="516"/>
      <c r="AE29" s="520"/>
      <c r="AF29" s="521"/>
      <c r="AG29" s="548" t="str">
        <f>AG44</f>
        <v>第1ｸﾞﾙｰﾌﾟ</v>
      </c>
      <c r="AH29" s="523"/>
      <c r="AI29" s="524" t="str">
        <f>IF(AH26="","",IF(AI26&lt;70,0,IF(AH26&gt;1,HLOOKUP(AI26,発注者入力シート!$AM$3:$AV$5,2)*2/5,IF(AH26=1,HLOOKUP(AI26,発注者入力シート!$AM$3:$AV$5,3)*2/5,""))))</f>
        <v/>
      </c>
      <c r="AJ29" s="522" t="str">
        <f t="shared" si="58"/>
        <v>請負金額</v>
      </c>
      <c r="AK29" s="550" t="str">
        <f t="shared" si="58"/>
        <v/>
      </c>
      <c r="AL29" s="553" t="str">
        <f t="shared" si="58"/>
        <v/>
      </c>
      <c r="AM29" s="516"/>
      <c r="AN29" s="520"/>
      <c r="AO29" s="521"/>
      <c r="AP29" s="516"/>
      <c r="AQ29" s="520"/>
      <c r="AR29" s="521"/>
      <c r="AS29" s="548" t="str">
        <f>AS44</f>
        <v>第1ｸﾞﾙｰﾌﾟ</v>
      </c>
      <c r="AT29" s="523"/>
      <c r="AU29" s="524" t="str">
        <f>IF(AT26="","",IF(AU26&lt;70,0,IF(AT26&gt;1,HLOOKUP(AU26,発注者入力シート!$AM$3:$AV$5,2)*2/5,IF(AT26=1,HLOOKUP(AU26,発注者入力シート!$AM$3:$AV$5,3)*2/5,""))))</f>
        <v/>
      </c>
      <c r="AV29" s="522" t="str">
        <f t="shared" si="60"/>
        <v>請負金額</v>
      </c>
      <c r="AW29" s="550" t="str">
        <f t="shared" si="60"/>
        <v/>
      </c>
      <c r="AX29" s="553" t="str">
        <f t="shared" si="60"/>
        <v/>
      </c>
      <c r="AY29" s="516"/>
      <c r="AZ29" s="520"/>
      <c r="BA29" s="521"/>
      <c r="BB29" s="516"/>
      <c r="BC29" s="520"/>
      <c r="BD29" s="521"/>
      <c r="BE29" s="530" t="s">
        <v>734</v>
      </c>
      <c r="BF29" s="528" t="str">
        <f>IF(BF49="無","",BF53)</f>
        <v/>
      </c>
      <c r="BG29" s="529" t="str">
        <f>IF(BG49="無","",BG53)</f>
        <v/>
      </c>
      <c r="BH29" s="516" t="str">
        <f>IF(BH47="","申請なし","雇用"&amp;BH47&amp;"人"&amp;CHAR(10)&amp;"義務数"&amp;BH48&amp;"人")</f>
        <v>申請なし</v>
      </c>
      <c r="BI29" s="520" t="str">
        <f t="shared" ref="BI29:BJ29" si="65">IF(BI47="","申請なし","雇用"&amp;BI47&amp;"人"&amp;CHAR(10)&amp;"義務数"&amp;BI48&amp;"人")</f>
        <v>申請なし</v>
      </c>
      <c r="BJ29" s="521" t="str">
        <f t="shared" si="65"/>
        <v>申請なし</v>
      </c>
      <c r="BK29" s="545"/>
      <c r="BL29" s="546"/>
      <c r="BM29" s="547"/>
      <c r="BN29" s="516" t="str">
        <f t="shared" si="61"/>
        <v>申請なし</v>
      </c>
      <c r="BO29" s="520" t="str">
        <f t="shared" si="61"/>
        <v>申請なし</v>
      </c>
      <c r="BP29" s="521" t="str">
        <f t="shared" si="61"/>
        <v>申請なし</v>
      </c>
      <c r="BQ29" s="542"/>
      <c r="BR29" s="543"/>
      <c r="BS29" s="544"/>
      <c r="BT29" s="542"/>
      <c r="BU29" s="543"/>
      <c r="BV29" s="544"/>
      <c r="BW29" s="543"/>
      <c r="BX29" s="543"/>
      <c r="BY29" s="543"/>
      <c r="BZ29" s="516"/>
      <c r="CA29" s="520"/>
      <c r="CB29" s="521"/>
      <c r="CC29" s="516"/>
      <c r="CD29" s="520"/>
      <c r="CE29" s="521"/>
      <c r="CF29" s="516"/>
      <c r="CG29" s="520"/>
      <c r="CH29" s="521"/>
      <c r="CI29" s="542"/>
      <c r="CJ29" s="543"/>
      <c r="CK29" s="544"/>
      <c r="CL29" s="522"/>
      <c r="CM29" s="1100"/>
      <c r="CN29" s="1101"/>
      <c r="CO29" s="200"/>
    </row>
    <row r="30" spans="1:93" ht="99.75" customHeight="1">
      <c r="A30" s="212" t="s">
        <v>609</v>
      </c>
      <c r="B30" s="200">
        <v>5</v>
      </c>
      <c r="C30" s="548" t="str">
        <f t="shared" ref="C30:C31" si="66">C45</f>
        <v>第2ｸﾞﾙｰﾌﾟ</v>
      </c>
      <c r="D30" s="549"/>
      <c r="E30" s="745" t="str">
        <f>IF(D27="","",IF(D27=1,ROUND(1/5*ROUNDDOWN(0.9*IF(E27&lt;70,0,IF(E27&lt;73,1,IF(80&lt;=E27,5,ROUNDDOWN(1.5+(3.5*(E27-73)/7),1)))),1),1),IF(E27&lt;70,0,IF(E27&lt;73,0.2,IF(80&lt;=E27,3,ROUND(1/5*ROUNDDOWN(1.5+(3.5*(E27-73)/7),1),1))))))</f>
        <v/>
      </c>
      <c r="F30" s="516" t="s">
        <v>514</v>
      </c>
      <c r="G30" s="554" t="str">
        <f>G50&amp;CHAR(10)&amp;G51</f>
        <v xml:space="preserve">
</v>
      </c>
      <c r="H30" s="554" t="str">
        <f>H50&amp;CHAR(10)&amp;H51</f>
        <v xml:space="preserve">
</v>
      </c>
      <c r="I30" s="555" t="str">
        <f>I46</f>
        <v/>
      </c>
      <c r="J30" s="1070" t="str">
        <f>J46</f>
        <v/>
      </c>
      <c r="K30" s="1071"/>
      <c r="L30" s="531"/>
      <c r="M30" s="532"/>
      <c r="N30" s="533"/>
      <c r="O30" s="556"/>
      <c r="P30" s="969"/>
      <c r="Q30" s="970"/>
      <c r="R30" s="516"/>
      <c r="S30" s="520"/>
      <c r="T30" s="521"/>
      <c r="U30" s="548" t="str">
        <f t="shared" ref="U30:U31" si="67">U45</f>
        <v>第2ｸﾞﾙｰﾌﾟ</v>
      </c>
      <c r="V30" s="549"/>
      <c r="W30" s="524" t="str">
        <f>IF(V27="","",IF(W27&lt;70,0,IF(V27&gt;1,HLOOKUP(W27,発注者入力シート!$AM$3:$AV$5,2)*1/5,IF(V27=1,HLOOKUP(W27,発注者入力シート!$AM$3:$AV$5,3)*1/5,""))))</f>
        <v/>
      </c>
      <c r="X30" s="516" t="s">
        <v>517</v>
      </c>
      <c r="Y30" s="554" t="str">
        <f>Y48&amp;CHAR(10)&amp;Y49</f>
        <v xml:space="preserve">
</v>
      </c>
      <c r="Z30" s="557" t="str">
        <f>Z48&amp;CHAR(10)&amp;Z49</f>
        <v xml:space="preserve">
</v>
      </c>
      <c r="AA30" s="516"/>
      <c r="AB30" s="520"/>
      <c r="AC30" s="521"/>
      <c r="AD30" s="516"/>
      <c r="AE30" s="520"/>
      <c r="AF30" s="521"/>
      <c r="AG30" s="548" t="str">
        <f t="shared" ref="AG30:AG31" si="68">AG45</f>
        <v>第2ｸﾞﾙｰﾌﾟ</v>
      </c>
      <c r="AH30" s="549"/>
      <c r="AI30" s="524" t="str">
        <f>IF(AH27="","",IF(AI27&lt;70,0,IF(AH27&gt;1,HLOOKUP(AI27,発注者入力シート!$AM$3:$AV$5,2)*1/5,IF(AH27=1,HLOOKUP(AI27,発注者入力シート!$AM$3:$AV$5,3)*1/5,""))))</f>
        <v/>
      </c>
      <c r="AJ30" s="516" t="s">
        <v>517</v>
      </c>
      <c r="AK30" s="554" t="str">
        <f>AK48&amp;CHAR(10)&amp;AK49</f>
        <v xml:space="preserve">
</v>
      </c>
      <c r="AL30" s="557" t="str">
        <f>AL48&amp;CHAR(10)&amp;AL49</f>
        <v xml:space="preserve">
</v>
      </c>
      <c r="AM30" s="516"/>
      <c r="AN30" s="520"/>
      <c r="AO30" s="521"/>
      <c r="AP30" s="516"/>
      <c r="AQ30" s="520"/>
      <c r="AR30" s="521"/>
      <c r="AS30" s="548" t="str">
        <f t="shared" ref="AS30:AS31" si="69">AS45</f>
        <v>第2ｸﾞﾙｰﾌﾟ</v>
      </c>
      <c r="AT30" s="549"/>
      <c r="AU30" s="524" t="str">
        <f>IF(AT27="","",IF(AU27&lt;70,0,IF(AT27&gt;1,HLOOKUP(AU27,発注者入力シート!$AM$3:$AV$5,2)*1/5,IF(AT27=1,HLOOKUP(AU27,発注者入力シート!$AM$3:$AV$5,3)*1/5,""))))</f>
        <v/>
      </c>
      <c r="AV30" s="516" t="s">
        <v>517</v>
      </c>
      <c r="AW30" s="554" t="str">
        <f>AW48&amp;CHAR(10)&amp;AW49</f>
        <v xml:space="preserve">
</v>
      </c>
      <c r="AX30" s="557" t="str">
        <f>AX48&amp;CHAR(10)&amp;AX49</f>
        <v xml:space="preserve">
</v>
      </c>
      <c r="AY30" s="516"/>
      <c r="AZ30" s="520"/>
      <c r="BA30" s="521"/>
      <c r="BB30" s="516"/>
      <c r="BC30" s="520"/>
      <c r="BD30" s="521"/>
      <c r="BE30" s="558" t="s">
        <v>732</v>
      </c>
      <c r="BF30" s="528" t="str">
        <f>IF(BF54="有",BF54&amp;"("&amp;BF57&amp;"人)",BF54)</f>
        <v>申請なし</v>
      </c>
      <c r="BG30" s="541" t="str">
        <f>IF(BG54="有",BG54&amp;"("&amp;BG57&amp;"人)",BG54)</f>
        <v>申請なし</v>
      </c>
      <c r="BH30" s="1093" t="s">
        <v>737</v>
      </c>
      <c r="BI30" s="1094"/>
      <c r="BJ30" s="1095"/>
      <c r="BK30" s="545"/>
      <c r="BL30" s="546"/>
      <c r="BM30" s="547"/>
      <c r="BN30" s="516"/>
      <c r="BO30" s="520"/>
      <c r="BP30" s="521"/>
      <c r="BQ30" s="542"/>
      <c r="BR30" s="543"/>
      <c r="BS30" s="544"/>
      <c r="BT30" s="542"/>
      <c r="BU30" s="543"/>
      <c r="BV30" s="544"/>
      <c r="BW30" s="543"/>
      <c r="BX30" s="543"/>
      <c r="BY30" s="543"/>
      <c r="BZ30" s="516"/>
      <c r="CA30" s="520"/>
      <c r="CB30" s="521"/>
      <c r="CC30" s="516"/>
      <c r="CD30" s="520"/>
      <c r="CE30" s="521"/>
      <c r="CF30" s="516"/>
      <c r="CG30" s="520"/>
      <c r="CH30" s="521"/>
      <c r="CI30" s="542"/>
      <c r="CJ30" s="543"/>
      <c r="CK30" s="544"/>
      <c r="CL30" s="522"/>
      <c r="CM30" s="1086"/>
      <c r="CN30" s="1087"/>
      <c r="CO30" s="200"/>
    </row>
    <row r="31" spans="1:93" ht="56.25" customHeight="1">
      <c r="A31" s="212" t="s">
        <v>609</v>
      </c>
      <c r="B31" s="200">
        <v>6</v>
      </c>
      <c r="C31" s="548" t="str">
        <f t="shared" si="66"/>
        <v>第3ｸﾞﾙｰﾌﾟ</v>
      </c>
      <c r="D31" s="549"/>
      <c r="E31" s="745" t="str">
        <f>IF(D28="","",IF(D28=1,ROUND(1/5*ROUNDDOWN(0.9*IF(E28&lt;70,0,IF(E28&lt;73,1,IF(80&lt;=E28,5,ROUNDDOWN(1.5+(3.5*(E28-73)/7),1)))),1),1),IF(E28&lt;70,0,IF(E28&lt;73,0.2,IF(80&lt;=E28,3,ROUND(1/5*ROUNDDOWN(1.5+(3.5*(E28-73)/7),1),1))))))</f>
        <v/>
      </c>
      <c r="F31" s="516" t="s">
        <v>1163</v>
      </c>
      <c r="G31" s="520" t="str">
        <f>G52&amp;"／"&amp;G53&amp;" "&amp;G54&amp;" "&amp;G55&amp;" "&amp;G56</f>
        <v xml:space="preserve">／   </v>
      </c>
      <c r="H31" s="520" t="str">
        <f>H52&amp;"／"&amp;H53&amp;" "&amp;H54&amp;" "&amp;H55&amp;" "&amp;H56</f>
        <v xml:space="preserve">／   </v>
      </c>
      <c r="I31" s="522" t="s">
        <v>1112</v>
      </c>
      <c r="J31" s="953" t="str">
        <f>J47&amp;"／"&amp;J48</f>
        <v>／</v>
      </c>
      <c r="K31" s="954"/>
      <c r="L31" s="542"/>
      <c r="M31" s="559"/>
      <c r="N31" s="560"/>
      <c r="O31" s="537"/>
      <c r="P31" s="969"/>
      <c r="Q31" s="970"/>
      <c r="R31" s="516"/>
      <c r="S31" s="520"/>
      <c r="T31" s="521"/>
      <c r="U31" s="548" t="str">
        <f t="shared" si="67"/>
        <v>第3ｸﾞﾙｰﾌﾟ</v>
      </c>
      <c r="V31" s="549"/>
      <c r="W31" s="524" t="str">
        <f>IF(V28="","",IF(W28&lt;70,0,IF(V28&gt;1,HLOOKUP(W28,発注者入力シート!$AM$3:$AV$5,2)*1/5,IF(V28=1,HLOOKUP(W28,発注者入力シート!$AM$3:$AV$5,3)*1/5,""))))</f>
        <v/>
      </c>
      <c r="X31" s="522" t="s">
        <v>1112</v>
      </c>
      <c r="Y31" s="554" t="str">
        <f>Y50&amp;"／"&amp;Y51</f>
        <v>／</v>
      </c>
      <c r="Z31" s="557" t="str">
        <f>Z50&amp;"／"&amp;Z51</f>
        <v>／</v>
      </c>
      <c r="AA31" s="516"/>
      <c r="AB31" s="520"/>
      <c r="AC31" s="521"/>
      <c r="AD31" s="516"/>
      <c r="AE31" s="520"/>
      <c r="AF31" s="521"/>
      <c r="AG31" s="548" t="str">
        <f t="shared" si="68"/>
        <v>第3ｸﾞﾙｰﾌﾟ</v>
      </c>
      <c r="AH31" s="549"/>
      <c r="AI31" s="524" t="str">
        <f>IF(AH28="","",IF(AI28&lt;70,0,IF(AH28&gt;1,HLOOKUP(AI28,発注者入力シート!$AM$3:$AV$5,2)*1/5,IF(AH28=1,HLOOKUP(AI28,発注者入力シート!$AM$3:$AV$5,3)*1/5,""))))</f>
        <v/>
      </c>
      <c r="AJ31" s="522" t="s">
        <v>1112</v>
      </c>
      <c r="AK31" s="554" t="str">
        <f>AK50&amp;"／"&amp;AK51</f>
        <v>／</v>
      </c>
      <c r="AL31" s="557" t="str">
        <f>AL50&amp;"／"&amp;AL51</f>
        <v>／</v>
      </c>
      <c r="AM31" s="516"/>
      <c r="AN31" s="520"/>
      <c r="AO31" s="521"/>
      <c r="AP31" s="516"/>
      <c r="AQ31" s="520"/>
      <c r="AR31" s="521"/>
      <c r="AS31" s="548" t="str">
        <f t="shared" si="69"/>
        <v>第3ｸﾞﾙｰﾌﾟ</v>
      </c>
      <c r="AT31" s="549"/>
      <c r="AU31" s="524" t="str">
        <f>IF(AT28="","",IF(AU28&lt;70,0,IF(AT28&gt;1,HLOOKUP(AU28,発注者入力シート!$AM$3:$AV$5,2)*1/5,IF(AT28=1,HLOOKUP(AU28,発注者入力シート!$AM$3:$AV$5,3)*1/5,""))))</f>
        <v/>
      </c>
      <c r="AV31" s="522" t="s">
        <v>1112</v>
      </c>
      <c r="AW31" s="554" t="str">
        <f>AW50&amp;"／"&amp;AW51</f>
        <v>／</v>
      </c>
      <c r="AX31" s="557" t="str">
        <f>AX50&amp;"／"&amp;AX51</f>
        <v>／</v>
      </c>
      <c r="AY31" s="516"/>
      <c r="AZ31" s="520"/>
      <c r="BA31" s="521"/>
      <c r="BB31" s="516"/>
      <c r="BC31" s="520"/>
      <c r="BD31" s="521"/>
      <c r="BE31" s="530" t="s">
        <v>734</v>
      </c>
      <c r="BF31" s="528" t="str">
        <f>IF(BF54="無","",BF58)</f>
        <v/>
      </c>
      <c r="BG31" s="529" t="str">
        <f>IF(BG54="無","",BG58)</f>
        <v/>
      </c>
      <c r="BH31" s="516" t="str">
        <f>IF(AND(BH49="",BH50=""),"申請なし",IF(BH49="有","法を超える制度",IF(BH50="有","こっころ認定","無")))</f>
        <v>申請なし</v>
      </c>
      <c r="BI31" s="520" t="str">
        <f>IF(AND(BI49="",BI50=""),"申請なし",IF(BI49="有","法を超える制度",IF(BI50="有","こっころ認定","無")))</f>
        <v>申請なし</v>
      </c>
      <c r="BJ31" s="521" t="str">
        <f>IF(AND(BJ49="",BJ50=""),"申請なし",IF(BJ49="有","法を超える制度",IF(BJ50="有","こっころ認定","無")))</f>
        <v>申請なし</v>
      </c>
      <c r="BK31" s="545"/>
      <c r="BL31" s="546"/>
      <c r="BM31" s="547"/>
      <c r="BN31" s="516"/>
      <c r="BO31" s="520"/>
      <c r="BP31" s="521"/>
      <c r="BQ31" s="542"/>
      <c r="BR31" s="543"/>
      <c r="BS31" s="544"/>
      <c r="BT31" s="542"/>
      <c r="BU31" s="543"/>
      <c r="BV31" s="544"/>
      <c r="BW31" s="543"/>
      <c r="BX31" s="543"/>
      <c r="BY31" s="543"/>
      <c r="BZ31" s="516"/>
      <c r="CA31" s="520"/>
      <c r="CB31" s="521"/>
      <c r="CC31" s="516"/>
      <c r="CD31" s="520"/>
      <c r="CE31" s="521"/>
      <c r="CF31" s="516"/>
      <c r="CG31" s="520"/>
      <c r="CH31" s="521"/>
      <c r="CI31" s="542"/>
      <c r="CJ31" s="543"/>
      <c r="CK31" s="544"/>
      <c r="CL31" s="1099"/>
      <c r="CM31" s="1086"/>
      <c r="CN31" s="1087"/>
      <c r="CO31" s="200"/>
    </row>
    <row r="32" spans="1:93" ht="36" customHeight="1">
      <c r="A32" s="212" t="s">
        <v>609</v>
      </c>
      <c r="B32" s="200">
        <v>7</v>
      </c>
      <c r="C32" s="522" t="s">
        <v>864</v>
      </c>
      <c r="D32" s="549"/>
      <c r="E32" s="524">
        <f>SUM(E29,E30,E31)</f>
        <v>0</v>
      </c>
      <c r="F32" s="516" t="str">
        <f>F57</f>
        <v>工事成績</v>
      </c>
      <c r="G32" s="561" t="str">
        <f>G57</f>
        <v/>
      </c>
      <c r="H32" s="562" t="str">
        <f>H57</f>
        <v/>
      </c>
      <c r="I32" s="563"/>
      <c r="J32" s="563"/>
      <c r="K32" s="563"/>
      <c r="L32" s="542"/>
      <c r="M32" s="543"/>
      <c r="N32" s="544"/>
      <c r="O32" s="542"/>
      <c r="P32" s="543"/>
      <c r="Q32" s="544"/>
      <c r="R32" s="522"/>
      <c r="S32" s="517"/>
      <c r="T32" s="518"/>
      <c r="U32" s="522" t="s">
        <v>864</v>
      </c>
      <c r="V32" s="549"/>
      <c r="W32" s="524">
        <f>SUM(W29,W30,W31)</f>
        <v>0</v>
      </c>
      <c r="X32" s="522" t="s">
        <v>530</v>
      </c>
      <c r="Y32" s="549" t="str">
        <f>IF(Y52="","",Y52&amp;CHAR(10)&amp;"("&amp;Y56&amp;"点)")</f>
        <v/>
      </c>
      <c r="Z32" s="564" t="str">
        <f>IF(Z52="","",Z52&amp;CHAR(10)&amp;"("&amp;Z56&amp;"点)")</f>
        <v/>
      </c>
      <c r="AA32" s="522"/>
      <c r="AB32" s="517"/>
      <c r="AC32" s="518"/>
      <c r="AD32" s="522"/>
      <c r="AE32" s="517"/>
      <c r="AF32" s="518"/>
      <c r="AG32" s="522" t="s">
        <v>864</v>
      </c>
      <c r="AH32" s="549"/>
      <c r="AI32" s="524">
        <f>SUM(AI29,AI30,AI31)</f>
        <v>0</v>
      </c>
      <c r="AJ32" s="522" t="s">
        <v>530</v>
      </c>
      <c r="AK32" s="517" t="str">
        <f>IF(AK52="","",AK52&amp;CHAR(10)&amp;"("&amp;AK56&amp;"点)")</f>
        <v/>
      </c>
      <c r="AL32" s="518" t="str">
        <f>IF(AL52="","",AL52&amp;CHAR(10)&amp;"("&amp;AL56&amp;"点)")</f>
        <v/>
      </c>
      <c r="AM32" s="522"/>
      <c r="AN32" s="517"/>
      <c r="AO32" s="518"/>
      <c r="AP32" s="522"/>
      <c r="AQ32" s="517"/>
      <c r="AR32" s="518"/>
      <c r="AS32" s="522" t="s">
        <v>864</v>
      </c>
      <c r="AT32" s="549"/>
      <c r="AU32" s="524">
        <f>SUM(AU29,AU30,AU31)</f>
        <v>0</v>
      </c>
      <c r="AV32" s="522" t="s">
        <v>530</v>
      </c>
      <c r="AW32" s="517" t="str">
        <f>IF(AW52="","",AW52&amp;CHAR(10)&amp;"("&amp;AW56&amp;"点)")</f>
        <v/>
      </c>
      <c r="AX32" s="518" t="str">
        <f>IF(AX52="","",AX52&amp;CHAR(10)&amp;"("&amp;AX56&amp;"点)")</f>
        <v/>
      </c>
      <c r="AY32" s="522"/>
      <c r="AZ32" s="517"/>
      <c r="BA32" s="518"/>
      <c r="BB32" s="522"/>
      <c r="BC32" s="517"/>
      <c r="BD32" s="518"/>
      <c r="BE32" s="534"/>
      <c r="BF32" s="535"/>
      <c r="BG32" s="535"/>
      <c r="BH32" s="1093" t="s">
        <v>738</v>
      </c>
      <c r="BI32" s="1094"/>
      <c r="BJ32" s="1095"/>
      <c r="BK32" s="542"/>
      <c r="BL32" s="543"/>
      <c r="BM32" s="544"/>
      <c r="BN32" s="516"/>
      <c r="BO32" s="520"/>
      <c r="BP32" s="521"/>
      <c r="BQ32" s="542"/>
      <c r="BR32" s="543"/>
      <c r="BS32" s="544"/>
      <c r="BT32" s="542"/>
      <c r="BU32" s="543"/>
      <c r="BV32" s="544"/>
      <c r="BW32" s="543"/>
      <c r="BX32" s="543"/>
      <c r="BY32" s="543"/>
      <c r="BZ32" s="522"/>
      <c r="CA32" s="517"/>
      <c r="CB32" s="518"/>
      <c r="CC32" s="522"/>
      <c r="CD32" s="517"/>
      <c r="CE32" s="518"/>
      <c r="CF32" s="522"/>
      <c r="CG32" s="517"/>
      <c r="CH32" s="518"/>
      <c r="CI32" s="542"/>
      <c r="CJ32" s="543"/>
      <c r="CK32" s="544"/>
      <c r="CL32" s="1099"/>
      <c r="CM32" s="1086"/>
      <c r="CN32" s="1087"/>
      <c r="CO32" s="200"/>
    </row>
    <row r="33" spans="1:93" ht="38">
      <c r="A33" s="212" t="s">
        <v>609</v>
      </c>
      <c r="B33" s="200">
        <v>8</v>
      </c>
      <c r="C33" s="565"/>
      <c r="D33" s="566"/>
      <c r="E33" s="567"/>
      <c r="F33" s="525"/>
      <c r="G33" s="568"/>
      <c r="H33" s="569"/>
      <c r="I33" s="570"/>
      <c r="J33" s="570"/>
      <c r="K33" s="570"/>
      <c r="L33" s="565"/>
      <c r="M33" s="566"/>
      <c r="N33" s="567"/>
      <c r="O33" s="565"/>
      <c r="P33" s="566"/>
      <c r="Q33" s="567"/>
      <c r="R33" s="522"/>
      <c r="S33" s="517"/>
      <c r="T33" s="518"/>
      <c r="U33" s="565" t="str">
        <f>U47</f>
        <v>第1ｸﾞﾙｰﾌﾟ
配置なし</v>
      </c>
      <c r="V33" s="566" t="str">
        <f>U48</f>
        <v>第2ｸﾞﾙｰﾌﾟ
配置なし</v>
      </c>
      <c r="W33" s="567" t="str">
        <f>U49</f>
        <v>第3ｸﾞﾙｰﾌﾟ
配置なし</v>
      </c>
      <c r="X33" s="522" t="s">
        <v>1163</v>
      </c>
      <c r="Y33" s="520" t="str">
        <f>Y53&amp;"／"&amp;Y54&amp;" "&amp;Y55</f>
        <v xml:space="preserve">／ </v>
      </c>
      <c r="Z33" s="521" t="str">
        <f>Z53&amp;"／"&amp;Z54&amp;" "&amp;Z55</f>
        <v xml:space="preserve">／ </v>
      </c>
      <c r="AA33" s="522"/>
      <c r="AB33" s="517"/>
      <c r="AC33" s="518"/>
      <c r="AD33" s="522"/>
      <c r="AE33" s="517"/>
      <c r="AF33" s="518"/>
      <c r="AG33" s="565" t="str">
        <f>AG47</f>
        <v>第1ｸﾞﾙｰﾌﾟ
配置なし</v>
      </c>
      <c r="AH33" s="566" t="str">
        <f>AG48</f>
        <v>第2ｸﾞﾙｰﾌﾟ
配置なし</v>
      </c>
      <c r="AI33" s="567" t="str">
        <f>AG49</f>
        <v>第3ｸﾞﾙｰﾌﾟ
配置なし</v>
      </c>
      <c r="AJ33" s="522" t="s">
        <v>1163</v>
      </c>
      <c r="AK33" s="520" t="str">
        <f>AK53&amp;"／"&amp;AK54&amp;" "&amp;AK55</f>
        <v xml:space="preserve">／ </v>
      </c>
      <c r="AL33" s="521" t="str">
        <f>AL53&amp;"／"&amp;AL54&amp;" "&amp;AL55</f>
        <v xml:space="preserve">／ </v>
      </c>
      <c r="AM33" s="522"/>
      <c r="AN33" s="517"/>
      <c r="AO33" s="518"/>
      <c r="AP33" s="522"/>
      <c r="AQ33" s="517"/>
      <c r="AR33" s="518"/>
      <c r="AS33" s="565" t="str">
        <f>AS47</f>
        <v>第1ｸﾞﾙｰﾌﾟ
配置なし</v>
      </c>
      <c r="AT33" s="566" t="str">
        <f>AS48</f>
        <v>第2ｸﾞﾙｰﾌﾟ
配置なし</v>
      </c>
      <c r="AU33" s="567" t="str">
        <f>AS49</f>
        <v>第3ｸﾞﾙｰﾌﾟ
配置なし</v>
      </c>
      <c r="AV33" s="522" t="s">
        <v>1163</v>
      </c>
      <c r="AW33" s="520" t="str">
        <f>AW53&amp;"／"&amp;AW54&amp;" "&amp;AW55</f>
        <v xml:space="preserve">／ </v>
      </c>
      <c r="AX33" s="521" t="str">
        <f>AX53&amp;"／"&amp;AX54&amp;" "&amp;AX55</f>
        <v xml:space="preserve">／ </v>
      </c>
      <c r="AY33" s="522"/>
      <c r="AZ33" s="517"/>
      <c r="BA33" s="518"/>
      <c r="BB33" s="522"/>
      <c r="BC33" s="517"/>
      <c r="BD33" s="518"/>
      <c r="BE33" s="571"/>
      <c r="BF33" s="570"/>
      <c r="BG33" s="570"/>
      <c r="BH33" s="516" t="str">
        <f>BH51</f>
        <v>申請なし</v>
      </c>
      <c r="BI33" s="520" t="str">
        <f>BI51</f>
        <v>申請なし</v>
      </c>
      <c r="BJ33" s="521" t="str">
        <f>BJ51</f>
        <v>申請なし</v>
      </c>
      <c r="BK33" s="565"/>
      <c r="BL33" s="566"/>
      <c r="BM33" s="567"/>
      <c r="BN33" s="516"/>
      <c r="BO33" s="520"/>
      <c r="BP33" s="521"/>
      <c r="BQ33" s="565"/>
      <c r="BR33" s="566"/>
      <c r="BS33" s="567"/>
      <c r="BT33" s="565"/>
      <c r="BU33" s="566"/>
      <c r="BV33" s="567"/>
      <c r="BW33" s="566"/>
      <c r="BX33" s="566"/>
      <c r="BY33" s="566"/>
      <c r="BZ33" s="522"/>
      <c r="CA33" s="517"/>
      <c r="CB33" s="518"/>
      <c r="CC33" s="522"/>
      <c r="CD33" s="517"/>
      <c r="CE33" s="518"/>
      <c r="CF33" s="522"/>
      <c r="CG33" s="517"/>
      <c r="CH33" s="518"/>
      <c r="CI33" s="565"/>
      <c r="CJ33" s="566"/>
      <c r="CK33" s="567"/>
      <c r="CL33" s="522"/>
      <c r="CM33" s="1100"/>
      <c r="CN33" s="1101"/>
      <c r="CO33" s="200"/>
    </row>
    <row r="34" spans="1:93">
      <c r="A34" s="200"/>
      <c r="B34" s="39"/>
      <c r="C34" s="200"/>
      <c r="D34" s="200"/>
      <c r="E34" s="200"/>
      <c r="F34" s="200"/>
      <c r="G34" s="200"/>
      <c r="H34" s="200"/>
      <c r="I34" s="200"/>
      <c r="J34" s="200"/>
      <c r="K34" s="200"/>
      <c r="L34" s="200"/>
      <c r="M34" s="200"/>
      <c r="N34" s="200"/>
      <c r="O34" s="200"/>
      <c r="P34" s="200"/>
      <c r="Q34" s="200"/>
      <c r="R34" s="200"/>
      <c r="S34" s="200"/>
      <c r="T34" s="200"/>
      <c r="U34" s="71" t="str">
        <f>IF(企業入力シート!C25="","配置なし","配置あり")</f>
        <v>配置なし</v>
      </c>
      <c r="V34" s="71" t="str">
        <f>IF(企業入力シート!C54="","配置なし","配置あり")</f>
        <v>配置なし</v>
      </c>
      <c r="W34" s="71" t="str">
        <f>IF(企業入力シート!C83="","配置なし","配置あり")</f>
        <v>配置なし</v>
      </c>
      <c r="X34" s="71" t="str">
        <f>IF(企業入力シート!C25="","配置なし","配置あり")</f>
        <v>配置なし</v>
      </c>
      <c r="Y34" s="200"/>
      <c r="Z34" s="200"/>
      <c r="AA34" s="200"/>
      <c r="AB34" s="200"/>
      <c r="AC34" s="200"/>
      <c r="AD34" s="200"/>
      <c r="AE34" s="200"/>
      <c r="AF34" s="200"/>
      <c r="AG34" s="71" t="str">
        <f>IF(企業入力シート!C26="","配置なし","配置あり")</f>
        <v>配置なし</v>
      </c>
      <c r="AH34" s="71" t="str">
        <f>IF(企業入力シート!C55="","配置なし","配置あり")</f>
        <v>配置なし</v>
      </c>
      <c r="AI34" s="71" t="str">
        <f>IF(企業入力シート!C84="","配置なし","配置あり")</f>
        <v>配置なし</v>
      </c>
      <c r="AJ34" s="71" t="str">
        <f>IF(企業入力シート!C26="","配置なし","配置あり")</f>
        <v>配置なし</v>
      </c>
      <c r="AK34" s="200"/>
      <c r="AL34" s="200"/>
      <c r="AM34" s="200"/>
      <c r="AN34" s="200"/>
      <c r="AO34" s="200"/>
      <c r="AP34" s="200"/>
      <c r="AQ34" s="200"/>
      <c r="AR34" s="200"/>
      <c r="AS34" s="71" t="str">
        <f>IF(企業入力シート!C27="","配置なし","配置あり")</f>
        <v>配置なし</v>
      </c>
      <c r="AT34" s="71" t="str">
        <f>IF(企業入力シート!C56="","配置なし","配置あり")</f>
        <v>配置なし</v>
      </c>
      <c r="AU34" s="71" t="str">
        <f>IF(企業入力シート!C85="","配置なし","配置あり")</f>
        <v>配置なし</v>
      </c>
      <c r="AV34" s="71" t="str">
        <f>IF(企業入力シート!C27="","配置なし","配置あり")</f>
        <v>配置なし</v>
      </c>
      <c r="AW34" s="200"/>
      <c r="AX34" s="200"/>
      <c r="AY34" s="200"/>
      <c r="AZ34" s="200"/>
      <c r="BA34" s="200"/>
      <c r="BB34" s="200"/>
      <c r="BC34" s="200"/>
      <c r="BD34" s="200"/>
      <c r="BE34" s="200"/>
      <c r="BF34" s="200"/>
      <c r="BG34" s="200"/>
      <c r="BH34" s="200"/>
      <c r="BI34" s="200"/>
      <c r="BJ34" s="200"/>
      <c r="BK34" s="200"/>
      <c r="BL34" s="200"/>
      <c r="BM34" s="200"/>
      <c r="BN34" s="200"/>
      <c r="BO34" s="200"/>
      <c r="BP34" s="200"/>
      <c r="BQ34" s="200"/>
      <c r="BR34" s="200"/>
      <c r="BS34" s="200"/>
      <c r="BT34" s="200"/>
      <c r="BU34" s="200"/>
      <c r="BV34" s="200"/>
      <c r="BW34" s="200"/>
      <c r="BX34" s="200"/>
      <c r="BY34" s="200"/>
      <c r="BZ34" s="200"/>
      <c r="CA34" s="200"/>
      <c r="CB34" s="200"/>
      <c r="CC34" s="200"/>
      <c r="CD34" s="200"/>
      <c r="CE34" s="200"/>
      <c r="CF34" s="200"/>
      <c r="CG34" s="200"/>
      <c r="CH34" s="200"/>
      <c r="CI34" s="200"/>
      <c r="CJ34" s="200"/>
      <c r="CK34" s="200"/>
      <c r="CL34" s="200"/>
      <c r="CM34" s="200"/>
      <c r="CN34" s="200"/>
      <c r="CO34" s="200"/>
    </row>
    <row r="36" spans="1:93" ht="37.5" customHeight="1">
      <c r="A36" s="14" t="s">
        <v>613</v>
      </c>
    </row>
    <row r="37" spans="1:93" s="37" customFormat="1" ht="27" customHeight="1">
      <c r="B37" s="58" t="s">
        <v>453</v>
      </c>
      <c r="C37" s="956" t="s">
        <v>168</v>
      </c>
      <c r="D37" s="957"/>
      <c r="E37" s="957"/>
      <c r="F37" s="956" t="s">
        <v>235</v>
      </c>
      <c r="G37" s="957"/>
      <c r="H37" s="957"/>
      <c r="I37" s="956" t="s">
        <v>168</v>
      </c>
      <c r="J37" s="957"/>
      <c r="K37" s="958"/>
      <c r="L37" s="956" t="s">
        <v>168</v>
      </c>
      <c r="M37" s="957"/>
      <c r="N37" s="958"/>
      <c r="O37" s="956" t="s">
        <v>326</v>
      </c>
      <c r="P37" s="957"/>
      <c r="Q37" s="958"/>
      <c r="R37" s="956" t="s">
        <v>168</v>
      </c>
      <c r="S37" s="957"/>
      <c r="T37" s="958"/>
      <c r="U37" s="956" t="s">
        <v>849</v>
      </c>
      <c r="V37" s="957"/>
      <c r="W37" s="958"/>
      <c r="X37" s="956" t="s">
        <v>236</v>
      </c>
      <c r="Y37" s="957"/>
      <c r="Z37" s="957"/>
      <c r="AA37" s="956" t="s">
        <v>504</v>
      </c>
      <c r="AB37" s="957"/>
      <c r="AC37" s="958"/>
      <c r="AD37" s="956" t="s">
        <v>504</v>
      </c>
      <c r="AE37" s="957"/>
      <c r="AF37" s="958"/>
      <c r="AG37" s="956" t="s">
        <v>850</v>
      </c>
      <c r="AH37" s="957"/>
      <c r="AI37" s="958"/>
      <c r="AJ37" s="956" t="s">
        <v>237</v>
      </c>
      <c r="AK37" s="957"/>
      <c r="AL37" s="957"/>
      <c r="AM37" s="956" t="s">
        <v>505</v>
      </c>
      <c r="AN37" s="957"/>
      <c r="AO37" s="958"/>
      <c r="AP37" s="956" t="s">
        <v>505</v>
      </c>
      <c r="AQ37" s="957"/>
      <c r="AR37" s="958"/>
      <c r="AS37" s="956" t="s">
        <v>851</v>
      </c>
      <c r="AT37" s="957"/>
      <c r="AU37" s="958"/>
      <c r="AV37" s="956" t="s">
        <v>238</v>
      </c>
      <c r="AW37" s="957"/>
      <c r="AX37" s="957"/>
      <c r="AY37" s="956" t="s">
        <v>507</v>
      </c>
      <c r="AZ37" s="957"/>
      <c r="BA37" s="958"/>
      <c r="BB37" s="956" t="s">
        <v>507</v>
      </c>
      <c r="BC37" s="957"/>
      <c r="BD37" s="958"/>
      <c r="BE37" s="956" t="s">
        <v>1235</v>
      </c>
      <c r="BF37" s="957"/>
      <c r="BG37" s="957"/>
      <c r="BH37" s="956" t="s">
        <v>1235</v>
      </c>
      <c r="BI37" s="957"/>
      <c r="BJ37" s="957"/>
      <c r="BK37" s="956" t="s">
        <v>500</v>
      </c>
      <c r="BL37" s="957"/>
      <c r="BM37" s="958"/>
      <c r="BN37" s="956" t="s">
        <v>1235</v>
      </c>
      <c r="BO37" s="957"/>
      <c r="BP37" s="957"/>
      <c r="BQ37" s="956" t="s">
        <v>1235</v>
      </c>
      <c r="BR37" s="957"/>
      <c r="BS37" s="957"/>
      <c r="BT37" s="956" t="s">
        <v>1237</v>
      </c>
      <c r="BU37" s="957"/>
      <c r="BV37" s="958"/>
      <c r="BW37" s="956" t="s">
        <v>1235</v>
      </c>
      <c r="BX37" s="957"/>
      <c r="BY37" s="957"/>
      <c r="BZ37" s="956" t="s">
        <v>1235</v>
      </c>
      <c r="CA37" s="957"/>
      <c r="CB37" s="958"/>
      <c r="CC37" s="956" t="s">
        <v>1235</v>
      </c>
      <c r="CD37" s="957"/>
      <c r="CE37" s="958"/>
      <c r="CF37" s="956" t="s">
        <v>1235</v>
      </c>
      <c r="CG37" s="957"/>
      <c r="CH37" s="958"/>
      <c r="CI37" s="1092" t="s">
        <v>239</v>
      </c>
      <c r="CJ37" s="1092"/>
      <c r="CK37" s="1092"/>
      <c r="CL37" s="1092" t="s">
        <v>239</v>
      </c>
      <c r="CM37" s="1092"/>
      <c r="CN37" s="1092"/>
    </row>
    <row r="38" spans="1:93" ht="67.5" customHeight="1">
      <c r="B38" s="8" t="s">
        <v>454</v>
      </c>
      <c r="C38" s="959" t="s">
        <v>834</v>
      </c>
      <c r="D38" s="960"/>
      <c r="E38" s="960"/>
      <c r="F38" s="959" t="s">
        <v>210</v>
      </c>
      <c r="G38" s="960"/>
      <c r="H38" s="960"/>
      <c r="I38" s="959" t="s">
        <v>1065</v>
      </c>
      <c r="J38" s="960"/>
      <c r="K38" s="961"/>
      <c r="L38" s="959" t="s">
        <v>719</v>
      </c>
      <c r="M38" s="960"/>
      <c r="N38" s="961"/>
      <c r="O38" s="959" t="s">
        <v>436</v>
      </c>
      <c r="P38" s="960"/>
      <c r="Q38" s="961"/>
      <c r="R38" s="959" t="s">
        <v>501</v>
      </c>
      <c r="S38" s="960"/>
      <c r="T38" s="961"/>
      <c r="U38" s="959" t="s">
        <v>836</v>
      </c>
      <c r="V38" s="960"/>
      <c r="W38" s="961"/>
      <c r="X38" s="959" t="s">
        <v>220</v>
      </c>
      <c r="Y38" s="960"/>
      <c r="Z38" s="960"/>
      <c r="AA38" s="959" t="s">
        <v>501</v>
      </c>
      <c r="AB38" s="960"/>
      <c r="AC38" s="961"/>
      <c r="AD38" s="959" t="s">
        <v>501</v>
      </c>
      <c r="AE38" s="960"/>
      <c r="AF38" s="961"/>
      <c r="AG38" s="959" t="s">
        <v>835</v>
      </c>
      <c r="AH38" s="960"/>
      <c r="AI38" s="961"/>
      <c r="AJ38" s="959" t="s">
        <v>159</v>
      </c>
      <c r="AK38" s="960"/>
      <c r="AL38" s="960"/>
      <c r="AM38" s="959" t="s">
        <v>796</v>
      </c>
      <c r="AN38" s="960"/>
      <c r="AO38" s="961"/>
      <c r="AP38" s="959" t="s">
        <v>797</v>
      </c>
      <c r="AQ38" s="960"/>
      <c r="AR38" s="961"/>
      <c r="AS38" s="959" t="s">
        <v>835</v>
      </c>
      <c r="AT38" s="960"/>
      <c r="AU38" s="961"/>
      <c r="AV38" s="959" t="s">
        <v>159</v>
      </c>
      <c r="AW38" s="960"/>
      <c r="AX38" s="960"/>
      <c r="AY38" s="959" t="s">
        <v>796</v>
      </c>
      <c r="AZ38" s="960"/>
      <c r="BA38" s="961"/>
      <c r="BB38" s="959" t="s">
        <v>797</v>
      </c>
      <c r="BC38" s="960"/>
      <c r="BD38" s="961"/>
      <c r="BE38" s="959" t="s">
        <v>837</v>
      </c>
      <c r="BF38" s="960"/>
      <c r="BG38" s="960"/>
      <c r="BH38" s="1001" t="s">
        <v>838</v>
      </c>
      <c r="BI38" s="1001"/>
      <c r="BJ38" s="959"/>
      <c r="BK38" s="959" t="s">
        <v>499</v>
      </c>
      <c r="BL38" s="960"/>
      <c r="BM38" s="961"/>
      <c r="BN38" s="1001" t="s">
        <v>1037</v>
      </c>
      <c r="BO38" s="1001"/>
      <c r="BP38" s="959"/>
      <c r="BQ38" s="1001" t="s">
        <v>226</v>
      </c>
      <c r="BR38" s="1001"/>
      <c r="BS38" s="1001"/>
      <c r="BT38" s="959" t="s">
        <v>438</v>
      </c>
      <c r="BU38" s="960"/>
      <c r="BV38" s="961"/>
      <c r="BW38" s="959" t="s">
        <v>1206</v>
      </c>
      <c r="BX38" s="960"/>
      <c r="BY38" s="961"/>
      <c r="BZ38" s="959" t="s">
        <v>501</v>
      </c>
      <c r="CA38" s="960"/>
      <c r="CB38" s="961"/>
      <c r="CC38" s="959" t="s">
        <v>501</v>
      </c>
      <c r="CD38" s="960"/>
      <c r="CE38" s="961"/>
      <c r="CF38" s="959" t="s">
        <v>501</v>
      </c>
      <c r="CG38" s="960"/>
      <c r="CH38" s="961"/>
      <c r="CI38" s="1001" t="s">
        <v>228</v>
      </c>
      <c r="CJ38" s="1001"/>
      <c r="CK38" s="1001"/>
      <c r="CL38" s="1001"/>
      <c r="CM38" s="1001"/>
      <c r="CN38" s="1001"/>
    </row>
    <row r="39" spans="1:93" ht="52.5" customHeight="1">
      <c r="B39" s="8" t="s">
        <v>301</v>
      </c>
      <c r="C39" s="8" t="s">
        <v>154</v>
      </c>
      <c r="D39" s="1075" t="str">
        <f>IF('企業成績評定点 (JV用) '!D7="","",'企業成績評定点 (JV用) '!D7)</f>
        <v>令和３年度から令和７年度（完成及び引き渡しが完了）</v>
      </c>
      <c r="E39" s="1075"/>
      <c r="F39" s="572" t="s">
        <v>211</v>
      </c>
      <c r="G39" s="951" t="str">
        <f>IF(同種工事施工実績!F7="","",同種工事施工実績!F7)</f>
        <v>平成２８年度から入札公告日前日までに完成及び引き渡しが完了した工事</v>
      </c>
      <c r="H39" s="952"/>
      <c r="I39" s="971" t="s">
        <v>230</v>
      </c>
      <c r="J39" s="973" t="str">
        <f>IF(優良工事表彰!F6="","",優良工事表彰!F6)</f>
        <v>　島根県内の公共事業において、平成28年度から令和2年度に、島根県及び中国地方整備局発注工事で受けた建築一式工事の優良工事表彰（優良工事施工団体表彰）</v>
      </c>
      <c r="K39" s="974"/>
      <c r="L39" s="955" t="s">
        <v>218</v>
      </c>
      <c r="M39" s="1079" t="str">
        <f>IF('優良工事表彰（JV）'!A6="","",'優良工事表彰（JV）'!A6)</f>
        <v>島根県内の公共事業において、令和４年度から令和８年度に、島根県及び中国地方整備局発注工事で受けた建築一式工事の優良工事表彰（優良工事施工団体表彰）</v>
      </c>
      <c r="N39" s="1080"/>
      <c r="O39" s="995" t="s">
        <v>329</v>
      </c>
      <c r="P39" s="1076"/>
      <c r="Q39" s="996"/>
      <c r="R39" s="955"/>
      <c r="S39" s="955"/>
      <c r="T39" s="955"/>
      <c r="U39" s="573" t="str">
        <f>IF('【建築】技術者成績評定点 (JV第1G用) '!C7="","",'【建築】技術者成績評定点 (JV第1G用) '!C7)</f>
        <v>完成年度</v>
      </c>
      <c r="V39" s="962" t="str">
        <f>IF('【建築】技術者成績評定点 (JV第1G用) '!F7="","",'【建築】技術者成績評定点 (JV第1G用) '!F7)</f>
        <v>令和３年度から令和７年度（完成及び引き渡しが完了）</v>
      </c>
      <c r="W39" s="963"/>
      <c r="X39" s="574" t="s">
        <v>218</v>
      </c>
      <c r="Y39" s="951" t="str">
        <f>IF(同種工事施工経験!F6="","",同種工事施工経験!F6)</f>
        <v>平成２８年度から入札公告日前日までに完成及び引き渡しが完了した島根県、島根県内の市町村又は国の機関（独立行政法人等を含みコリンズ登録があるものに限る。）発注工事</v>
      </c>
      <c r="Z39" s="952"/>
      <c r="AA39" s="955"/>
      <c r="AB39" s="955"/>
      <c r="AC39" s="955"/>
      <c r="AD39" s="955"/>
      <c r="AE39" s="955"/>
      <c r="AF39" s="955"/>
      <c r="AG39" s="573" t="str">
        <f>IF('【建築】技術者成績評定点 (JV第1G用) '!C7="","",'【建築】技術者成績評定点 (JV第1G用) '!C7)</f>
        <v>完成年度</v>
      </c>
      <c r="AH39" s="962" t="str">
        <f>IF('【建築】技術者成績評定点 (JV第1G用) '!F7="","",'【建築】技術者成績評定点 (JV第1G用) '!F7)</f>
        <v>令和３年度から令和７年度（完成及び引き渡しが完了）</v>
      </c>
      <c r="AI39" s="963"/>
      <c r="AJ39" s="572" t="s">
        <v>218</v>
      </c>
      <c r="AK39" s="951" t="str">
        <f>IF(同種工事施工経験!F6="","",同種工事施工経験!F6)</f>
        <v>平成２８年度から入札公告日前日までに完成及び引き渡しが完了した島根県、島根県内の市町村又は国の機関（独立行政法人等を含みコリンズ登録があるものに限る。）発注工事</v>
      </c>
      <c r="AL39" s="952"/>
      <c r="AM39" s="955"/>
      <c r="AN39" s="955"/>
      <c r="AO39" s="955"/>
      <c r="AP39" s="955"/>
      <c r="AQ39" s="955"/>
      <c r="AR39" s="955"/>
      <c r="AS39" s="573" t="str">
        <f>IF('【建築】技術者成績評定点 (JV第1G用) '!C7="","",'【建築】技術者成績評定点 (JV第1G用) '!C7)</f>
        <v>完成年度</v>
      </c>
      <c r="AT39" s="962" t="str">
        <f>IF('【建築】技術者成績評定点 (JV第1G用) '!F7="","",'【建築】技術者成績評定点 (JV第1G用) '!F7)</f>
        <v>令和３年度から令和７年度（完成及び引き渡しが完了）</v>
      </c>
      <c r="AU39" s="963"/>
      <c r="AV39" s="572" t="s">
        <v>218</v>
      </c>
      <c r="AW39" s="951" t="str">
        <f>IF(同種工事施工経験!F6="","",同種工事施工経験!F6)</f>
        <v>平成２８年度から入札公告日前日までに完成及び引き渡しが完了した島根県、島根県内の市町村又は国の機関（独立行政法人等を含みコリンズ登録があるものに限る。）発注工事</v>
      </c>
      <c r="AX39" s="952"/>
      <c r="AY39" s="955"/>
      <c r="AZ39" s="955"/>
      <c r="BA39" s="955"/>
      <c r="BB39" s="955"/>
      <c r="BC39" s="955"/>
      <c r="BD39" s="955"/>
      <c r="BE39" s="994" t="s">
        <v>223</v>
      </c>
      <c r="BF39" s="1079" t="str">
        <f>IF('ボランティア (JV)'!B7="","",'ボランティア (JV)'!B7)</f>
        <v>令和６年度及び令和７年度における島根県内で実施されたボランティア活動又はハートフルしまねへの参加実績</v>
      </c>
      <c r="BG39" s="1080"/>
      <c r="BH39" s="1085" t="s">
        <v>223</v>
      </c>
      <c r="BI39" s="994" t="s">
        <v>234</v>
      </c>
      <c r="BJ39" s="994"/>
      <c r="BK39" s="1007" t="str">
        <f>IF(登録基幹技能者!B9="","",登録基幹技能者!B9)</f>
        <v>登録○○○○基幹技能者の現場への配置</v>
      </c>
      <c r="BL39" s="1007"/>
      <c r="BM39" s="1007"/>
      <c r="BN39" s="994" t="s">
        <v>223</v>
      </c>
      <c r="BO39" s="995" t="str">
        <f>'若手技術者・従業員新規雇用（JV)'!B7</f>
        <v>令和６年4月1日以降に、若手技術者・若手従業員（３０歳未満の者）の１人以上の新規雇用があること。</v>
      </c>
      <c r="BP39" s="996"/>
      <c r="BQ39" s="994" t="s">
        <v>223</v>
      </c>
      <c r="BR39" s="1079" t="str">
        <f>IF(消防団!B9="","",消防団!B9)</f>
        <v>入札公告日前日時点（令和8年10月14日時点）での消防団協力事業所の認定状況</v>
      </c>
      <c r="BS39" s="1080"/>
      <c r="BT39" s="995" t="s">
        <v>331</v>
      </c>
      <c r="BU39" s="1076"/>
      <c r="BV39" s="996"/>
      <c r="BW39" s="994" t="s">
        <v>223</v>
      </c>
      <c r="BX39" s="995" t="s">
        <v>1230</v>
      </c>
      <c r="BY39" s="996"/>
      <c r="BZ39" s="955"/>
      <c r="CA39" s="955"/>
      <c r="CB39" s="955"/>
      <c r="CC39" s="955"/>
      <c r="CD39" s="955"/>
      <c r="CE39" s="955"/>
      <c r="CF39" s="955"/>
      <c r="CG39" s="955"/>
      <c r="CH39" s="955"/>
      <c r="CI39" s="1088" t="s">
        <v>223</v>
      </c>
      <c r="CJ39" s="1079" t="str">
        <f>IF(会社所在地!B10="","",会社所在地!B10)</f>
        <v>入札公告日前日において、評価対象地域内に建設業法で規定する主たる営業所（本店）または従たる営業所（支店、営業所）がある者</v>
      </c>
      <c r="CK39" s="1080"/>
      <c r="CL39" s="994"/>
      <c r="CM39" s="995"/>
      <c r="CN39" s="996"/>
    </row>
    <row r="40" spans="1:93" ht="56.25" customHeight="1">
      <c r="B40" s="8" t="s">
        <v>332</v>
      </c>
      <c r="C40" s="8" t="s">
        <v>194</v>
      </c>
      <c r="D40" s="1075" t="str">
        <f>IF('企業成績評定点 (JV用) '!D8="","",'企業成績評定点 (JV用) '!D8)</f>
        <v>島根県（総務部(企業局及び病院局契約を含み、企業局及び病院局発注工事は除く。)、農林水産部、土木部）</v>
      </c>
      <c r="E40" s="1075"/>
      <c r="F40" s="572" t="s">
        <v>212</v>
      </c>
      <c r="G40" s="951" t="str">
        <f>IF(同種工事施工実績!F11="","",同種工事施工実績!F11)</f>
        <v>１契約で税込み最終金額が１１億円以上の建築一式工事で、非木造の建築物に係るもの（解体工事を除く。）をいう。</v>
      </c>
      <c r="H40" s="952"/>
      <c r="I40" s="972"/>
      <c r="J40" s="965"/>
      <c r="K40" s="966"/>
      <c r="L40" s="955"/>
      <c r="M40" s="1081"/>
      <c r="N40" s="1082"/>
      <c r="O40" s="997"/>
      <c r="P40" s="1077"/>
      <c r="Q40" s="998"/>
      <c r="R40" s="955"/>
      <c r="S40" s="955"/>
      <c r="T40" s="955"/>
      <c r="U40" s="575" t="str">
        <f>IF('【建築】技術者成績評定点 (JV第1G用) '!C8="","",'【建築】技術者成績評定点 (JV第1G用) '!C8)</f>
        <v>発注機関</v>
      </c>
      <c r="V40" s="964" t="str">
        <f>IF('【建築】技術者成績評定点 (JV第1G用) '!F8="","",'【建築】技術者成績評定点 (JV第1G用) '!F8)</f>
        <v>島根県（総務部（企業局及び病院局契約を含み、企業局及び病院局発注工事は除く。)、農林水産部、土木部）</v>
      </c>
      <c r="W40" s="964"/>
      <c r="X40" s="574" t="s">
        <v>212</v>
      </c>
      <c r="Y40" s="951" t="str">
        <f>IF(同種工事施工経験!F8="","",同種工事施工経験!F8)</f>
        <v>１契約で税込み最終金額が５億７，０００万円以上の建築一式工事で、非木造の建築物に係るもの（解体工事を除く。）をいう。</v>
      </c>
      <c r="Z40" s="952"/>
      <c r="AA40" s="955"/>
      <c r="AB40" s="955"/>
      <c r="AC40" s="955"/>
      <c r="AD40" s="955"/>
      <c r="AE40" s="955"/>
      <c r="AF40" s="955"/>
      <c r="AG40" s="575" t="str">
        <f>IF('【建築】技術者成績評定点 (JV第1G用) '!C8="","",'【建築】技術者成績評定点 (JV第1G用) '!C8)</f>
        <v>発注機関</v>
      </c>
      <c r="AH40" s="964" t="str">
        <f>IF('【建築】技術者成績評定点 (JV第1G用) '!F8="","",'【建築】技術者成績評定点 (JV第1G用) '!F8)</f>
        <v>島根県（総務部（企業局及び病院局契約を含み、企業局及び病院局発注工事は除く。)、農林水産部、土木部）</v>
      </c>
      <c r="AI40" s="964"/>
      <c r="AJ40" s="572" t="s">
        <v>212</v>
      </c>
      <c r="AK40" s="951" t="str">
        <f>IF(同種工事施工経験!F8="","",同種工事施工経験!F8)</f>
        <v>１契約で税込み最終金額が５億７，０００万円以上の建築一式工事で、非木造の建築物に係るもの（解体工事を除く。）をいう。</v>
      </c>
      <c r="AL40" s="952"/>
      <c r="AM40" s="955"/>
      <c r="AN40" s="955"/>
      <c r="AO40" s="955"/>
      <c r="AP40" s="955"/>
      <c r="AQ40" s="955"/>
      <c r="AR40" s="955"/>
      <c r="AS40" s="575" t="str">
        <f>IF('【建築】技術者成績評定点 (JV第1G用) '!C8="","",'【建築】技術者成績評定点 (JV第1G用) '!C8)</f>
        <v>発注機関</v>
      </c>
      <c r="AT40" s="964" t="str">
        <f>IF('【建築】技術者成績評定点 (JV第1G用) '!F8="","",'【建築】技術者成績評定点 (JV第1G用) '!F8)</f>
        <v>島根県（総務部（企業局及び病院局契約を含み、企業局及び病院局発注工事は除く。)、農林水産部、土木部）</v>
      </c>
      <c r="AU40" s="964"/>
      <c r="AV40" s="572" t="s">
        <v>212</v>
      </c>
      <c r="AW40" s="965" t="str">
        <f>IF(同種工事施工経験!F8="","",同種工事施工経験!F8)</f>
        <v>１契約で税込み最終金額が５億７，０００万円以上の建築一式工事で、非木造の建築物に係るもの（解体工事を除く。）をいう。</v>
      </c>
      <c r="AX40" s="966"/>
      <c r="AY40" s="955"/>
      <c r="AZ40" s="955"/>
      <c r="BA40" s="955"/>
      <c r="BB40" s="955"/>
      <c r="BC40" s="955"/>
      <c r="BD40" s="955"/>
      <c r="BE40" s="994"/>
      <c r="BF40" s="1081"/>
      <c r="BG40" s="1082"/>
      <c r="BH40" s="1085"/>
      <c r="BI40" s="994"/>
      <c r="BJ40" s="994"/>
      <c r="BK40" s="1007"/>
      <c r="BL40" s="1007"/>
      <c r="BM40" s="1007"/>
      <c r="BN40" s="994"/>
      <c r="BO40" s="997"/>
      <c r="BP40" s="998"/>
      <c r="BQ40" s="994"/>
      <c r="BR40" s="1081"/>
      <c r="BS40" s="1082"/>
      <c r="BT40" s="997"/>
      <c r="BU40" s="1077"/>
      <c r="BV40" s="998"/>
      <c r="BW40" s="994"/>
      <c r="BX40" s="997"/>
      <c r="BY40" s="998"/>
      <c r="BZ40" s="955"/>
      <c r="CA40" s="955"/>
      <c r="CB40" s="955"/>
      <c r="CC40" s="955"/>
      <c r="CD40" s="955"/>
      <c r="CE40" s="955"/>
      <c r="CF40" s="955"/>
      <c r="CG40" s="955"/>
      <c r="CH40" s="955"/>
      <c r="CI40" s="1089"/>
      <c r="CJ40" s="1081"/>
      <c r="CK40" s="1082"/>
      <c r="CL40" s="994"/>
      <c r="CM40" s="997"/>
      <c r="CN40" s="998"/>
    </row>
    <row r="41" spans="1:93" ht="40.5" customHeight="1">
      <c r="B41" s="8" t="s">
        <v>333</v>
      </c>
      <c r="C41" s="8" t="s">
        <v>155</v>
      </c>
      <c r="D41" s="1075" t="str">
        <f>IF('企業成績評定点 (JV用) '!D9="","",'企業成績評定点 (JV用) '!D9)</f>
        <v>一般建築工事</v>
      </c>
      <c r="E41" s="1075"/>
      <c r="F41" s="463" t="s">
        <v>1109</v>
      </c>
      <c r="G41" s="951" t="str">
        <f>IF(同種工事施工実績!F9="","",同種工事施工実績!F9)</f>
        <v>一般建築工事</v>
      </c>
      <c r="H41" s="952"/>
      <c r="I41" s="575" t="s">
        <v>155</v>
      </c>
      <c r="J41" s="951" t="str">
        <f>IF(優良工事表彰!F9="","",優良工事表彰!F9)</f>
        <v>一般建築工事</v>
      </c>
      <c r="K41" s="952"/>
      <c r="L41" s="955"/>
      <c r="M41" s="1081"/>
      <c r="N41" s="1082"/>
      <c r="O41" s="997"/>
      <c r="P41" s="1077"/>
      <c r="Q41" s="998"/>
      <c r="R41" s="955"/>
      <c r="S41" s="955"/>
      <c r="T41" s="955"/>
      <c r="U41" s="575" t="str">
        <f>IF('【建築】技術者成績評定点 (JV第1G用) '!C9="","",'【建築】技術者成績評定点 (JV第1G用) '!C9)</f>
        <v>工事種別</v>
      </c>
      <c r="V41" s="964" t="str">
        <f>IF('【建築】技術者成績評定点 (JV第1G用) '!F9="","",'【建築】技術者成績評定点 (JV第1G用) '!F9)</f>
        <v>一般建築工事</v>
      </c>
      <c r="W41" s="964"/>
      <c r="X41" s="576" t="s">
        <v>155</v>
      </c>
      <c r="Y41" s="951" t="str">
        <f>IF(同種工事施工経験!F11="","",同種工事施工経験!F11)</f>
        <v>一般建築工事</v>
      </c>
      <c r="Z41" s="952"/>
      <c r="AA41" s="955"/>
      <c r="AB41" s="955"/>
      <c r="AC41" s="955"/>
      <c r="AD41" s="955"/>
      <c r="AE41" s="955"/>
      <c r="AF41" s="955"/>
      <c r="AG41" s="575" t="str">
        <f>IF('【建築】技術者成績評定点 (JV第1G用) '!C9="","",'【建築】技術者成績評定点 (JV第1G用) '!C9)</f>
        <v>工事種別</v>
      </c>
      <c r="AH41" s="964" t="str">
        <f>IF('【建築】技術者成績評定点 (JV第1G用) '!F9="","",'【建築】技術者成績評定点 (JV第1G用) '!F9)</f>
        <v>一般建築工事</v>
      </c>
      <c r="AI41" s="964"/>
      <c r="AJ41" s="463" t="s">
        <v>155</v>
      </c>
      <c r="AK41" s="951" t="str">
        <f>IF(同種工事施工経験!F11="","",同種工事施工経験!F11)</f>
        <v>一般建築工事</v>
      </c>
      <c r="AL41" s="952"/>
      <c r="AM41" s="955"/>
      <c r="AN41" s="955"/>
      <c r="AO41" s="955"/>
      <c r="AP41" s="955"/>
      <c r="AQ41" s="955"/>
      <c r="AR41" s="955"/>
      <c r="AS41" s="575" t="str">
        <f>IF('【建築】技術者成績評定点 (JV第1G用) '!C9="","",'【建築】技術者成績評定点 (JV第1G用) '!C9)</f>
        <v>工事種別</v>
      </c>
      <c r="AT41" s="964" t="str">
        <f>IF('【建築】技術者成績評定点 (JV第1G用) '!F9="","",'【建築】技術者成績評定点 (JV第1G用) '!F9)</f>
        <v>一般建築工事</v>
      </c>
      <c r="AU41" s="964"/>
      <c r="AV41" s="463" t="s">
        <v>155</v>
      </c>
      <c r="AW41" s="951" t="str">
        <f>IF(同種工事施工経験!F11="","",同種工事施工経験!F11)</f>
        <v>一般建築工事</v>
      </c>
      <c r="AX41" s="952"/>
      <c r="AY41" s="955"/>
      <c r="AZ41" s="955"/>
      <c r="BA41" s="955"/>
      <c r="BB41" s="955"/>
      <c r="BC41" s="955"/>
      <c r="BD41" s="955"/>
      <c r="BE41" s="994"/>
      <c r="BF41" s="1081"/>
      <c r="BG41" s="1082"/>
      <c r="BH41" s="1085"/>
      <c r="BI41" s="994"/>
      <c r="BJ41" s="994"/>
      <c r="BK41" s="1007"/>
      <c r="BL41" s="1007"/>
      <c r="BM41" s="1007"/>
      <c r="BN41" s="994"/>
      <c r="BO41" s="997"/>
      <c r="BP41" s="998"/>
      <c r="BQ41" s="994"/>
      <c r="BR41" s="1081"/>
      <c r="BS41" s="1082"/>
      <c r="BT41" s="997"/>
      <c r="BU41" s="1077"/>
      <c r="BV41" s="998"/>
      <c r="BW41" s="994"/>
      <c r="BX41" s="997"/>
      <c r="BY41" s="998"/>
      <c r="BZ41" s="955"/>
      <c r="CA41" s="955"/>
      <c r="CB41" s="955"/>
      <c r="CC41" s="955"/>
      <c r="CD41" s="955"/>
      <c r="CE41" s="955"/>
      <c r="CF41" s="955"/>
      <c r="CG41" s="955"/>
      <c r="CH41" s="955"/>
      <c r="CI41" s="1089"/>
      <c r="CJ41" s="1081"/>
      <c r="CK41" s="1082"/>
      <c r="CL41" s="994"/>
      <c r="CM41" s="997"/>
      <c r="CN41" s="998"/>
    </row>
    <row r="42" spans="1:93" ht="36.75" customHeight="1">
      <c r="B42" s="8" t="s">
        <v>334</v>
      </c>
      <c r="C42" s="8" t="s">
        <v>209</v>
      </c>
      <c r="D42" s="1075" t="str">
        <f>IF('企業成績評定点 (JV用) '!D10="","",'企業成績評定点 (JV用) '!D10)</f>
        <v>建築一式工事</v>
      </c>
      <c r="E42" s="1075"/>
      <c r="F42" s="463" t="s">
        <v>1110</v>
      </c>
      <c r="G42" s="951" t="str">
        <f>IF(同種工事施工実績!F10="","",同種工事施工実績!F10)</f>
        <v>建築一式工事</v>
      </c>
      <c r="H42" s="952"/>
      <c r="I42" s="575" t="s">
        <v>209</v>
      </c>
      <c r="J42" s="951" t="str">
        <f>IF(優良工事表彰!F10="","",優良工事表彰!F10)</f>
        <v>建築一式工事</v>
      </c>
      <c r="K42" s="952"/>
      <c r="L42" s="955"/>
      <c r="M42" s="1083"/>
      <c r="N42" s="1084"/>
      <c r="O42" s="999"/>
      <c r="P42" s="1078"/>
      <c r="Q42" s="1000"/>
      <c r="R42" s="955"/>
      <c r="S42" s="955"/>
      <c r="T42" s="955"/>
      <c r="U42" s="577" t="str">
        <f>IF('【建築】技術者成績評定点 (JV第1G用) '!C10="","",'【建築】技術者成績評定点 (JV第1G用) '!C10)</f>
        <v>建設工事の種類</v>
      </c>
      <c r="V42" s="967" t="str">
        <f>IF('【建築】技術者成績評定点 (JV第1G用) '!F10="","",'【建築】技術者成績評定点 (JV第1G用) '!F10)</f>
        <v>建築一式工事</v>
      </c>
      <c r="W42" s="968"/>
      <c r="X42" s="576" t="s">
        <v>209</v>
      </c>
      <c r="Y42" s="951" t="str">
        <f>IF(同種工事施工経験!F12="","",同種工事施工経験!F12)</f>
        <v>建築一式工事</v>
      </c>
      <c r="Z42" s="952"/>
      <c r="AA42" s="955"/>
      <c r="AB42" s="955"/>
      <c r="AC42" s="955"/>
      <c r="AD42" s="955"/>
      <c r="AE42" s="955"/>
      <c r="AF42" s="955"/>
      <c r="AG42" s="577" t="str">
        <f>IF('【建築】技術者成績評定点 (JV第1G用) '!C10="","",'【建築】技術者成績評定点 (JV第1G用) '!C10)</f>
        <v>建設工事の種類</v>
      </c>
      <c r="AH42" s="967" t="str">
        <f>IF('【建築】技術者成績評定点 (JV第1G用) '!F10="","",'【建築】技術者成績評定点 (JV第1G用) '!F10)</f>
        <v>建築一式工事</v>
      </c>
      <c r="AI42" s="968"/>
      <c r="AJ42" s="463" t="s">
        <v>209</v>
      </c>
      <c r="AK42" s="951" t="str">
        <f>IF(同種工事施工経験!F12="","",同種工事施工経験!F12)</f>
        <v>建築一式工事</v>
      </c>
      <c r="AL42" s="952"/>
      <c r="AM42" s="955"/>
      <c r="AN42" s="955"/>
      <c r="AO42" s="955"/>
      <c r="AP42" s="955"/>
      <c r="AQ42" s="955"/>
      <c r="AR42" s="955"/>
      <c r="AS42" s="577" t="str">
        <f>IF('【建築】技術者成績評定点 (JV第1G用) '!C10="","",'【建築】技術者成績評定点 (JV第1G用) '!C10)</f>
        <v>建設工事の種類</v>
      </c>
      <c r="AT42" s="967" t="str">
        <f>IF('【建築】技術者成績評定点 (JV第1G用) '!F10="","",'【建築】技術者成績評定点 (JV第1G用) '!F10)</f>
        <v>建築一式工事</v>
      </c>
      <c r="AU42" s="968"/>
      <c r="AV42" s="463" t="s">
        <v>209</v>
      </c>
      <c r="AW42" s="951" t="str">
        <f>IF(同種工事施工経験!F12="","",同種工事施工経験!F12)</f>
        <v>建築一式工事</v>
      </c>
      <c r="AX42" s="952"/>
      <c r="AY42" s="955"/>
      <c r="AZ42" s="955"/>
      <c r="BA42" s="955"/>
      <c r="BB42" s="955"/>
      <c r="BC42" s="955"/>
      <c r="BD42" s="955"/>
      <c r="BE42" s="994"/>
      <c r="BF42" s="1083"/>
      <c r="BG42" s="1084"/>
      <c r="BH42" s="1085"/>
      <c r="BI42" s="994"/>
      <c r="BJ42" s="994"/>
      <c r="BK42" s="1007"/>
      <c r="BL42" s="1007"/>
      <c r="BM42" s="1007"/>
      <c r="BN42" s="994"/>
      <c r="BO42" s="999"/>
      <c r="BP42" s="1000"/>
      <c r="BQ42" s="994"/>
      <c r="BR42" s="1083"/>
      <c r="BS42" s="1084"/>
      <c r="BT42" s="999"/>
      <c r="BU42" s="1078"/>
      <c r="BV42" s="1000"/>
      <c r="BW42" s="994"/>
      <c r="BX42" s="999"/>
      <c r="BY42" s="1000"/>
      <c r="BZ42" s="955"/>
      <c r="CA42" s="955"/>
      <c r="CB42" s="955"/>
      <c r="CC42" s="955"/>
      <c r="CD42" s="955"/>
      <c r="CE42" s="955"/>
      <c r="CF42" s="955"/>
      <c r="CG42" s="955"/>
      <c r="CH42" s="955"/>
      <c r="CI42" s="572" t="s">
        <v>926</v>
      </c>
      <c r="CJ42" s="1090" t="str">
        <f>IF(会社所在地!D13="","",会社所在地!D13)</f>
        <v>○○県土整備事務所管内</v>
      </c>
      <c r="CK42" s="1091"/>
      <c r="CL42" s="994"/>
      <c r="CM42" s="999"/>
      <c r="CN42" s="1000"/>
    </row>
    <row r="43" spans="1:93" ht="26">
      <c r="B43" s="8" t="s">
        <v>335</v>
      </c>
      <c r="C43" s="215" t="s">
        <v>718</v>
      </c>
      <c r="D43" s="214" t="s">
        <v>717</v>
      </c>
      <c r="E43" s="260" t="s">
        <v>716</v>
      </c>
      <c r="F43" s="578" t="s">
        <v>232</v>
      </c>
      <c r="G43" s="579" t="s">
        <v>216</v>
      </c>
      <c r="H43" s="580" t="s">
        <v>217</v>
      </c>
      <c r="I43" s="578" t="s">
        <v>1066</v>
      </c>
      <c r="J43" s="579" t="s">
        <v>1067</v>
      </c>
      <c r="K43" s="581"/>
      <c r="L43" s="578" t="s">
        <v>1068</v>
      </c>
      <c r="M43" s="579" t="s">
        <v>1069</v>
      </c>
      <c r="N43" s="582" t="s">
        <v>1113</v>
      </c>
      <c r="O43" s="578" t="s">
        <v>529</v>
      </c>
      <c r="P43" s="579" t="s">
        <v>328</v>
      </c>
      <c r="Q43" s="583"/>
      <c r="R43" s="578"/>
      <c r="S43" s="579"/>
      <c r="T43" s="583"/>
      <c r="U43" s="578" t="s">
        <v>729</v>
      </c>
      <c r="V43" s="579" t="s">
        <v>728</v>
      </c>
      <c r="W43" s="583" t="s">
        <v>727</v>
      </c>
      <c r="X43" s="578" t="s">
        <v>232</v>
      </c>
      <c r="Y43" s="579" t="s">
        <v>216</v>
      </c>
      <c r="Z43" s="583" t="s">
        <v>217</v>
      </c>
      <c r="AA43" s="578"/>
      <c r="AB43" s="579"/>
      <c r="AC43" s="583"/>
      <c r="AD43" s="578"/>
      <c r="AE43" s="579"/>
      <c r="AF43" s="583"/>
      <c r="AG43" s="578" t="s">
        <v>729</v>
      </c>
      <c r="AH43" s="579" t="s">
        <v>728</v>
      </c>
      <c r="AI43" s="583" t="s">
        <v>727</v>
      </c>
      <c r="AJ43" s="578" t="s">
        <v>232</v>
      </c>
      <c r="AK43" s="579" t="s">
        <v>216</v>
      </c>
      <c r="AL43" s="583" t="s">
        <v>217</v>
      </c>
      <c r="AM43" s="578"/>
      <c r="AN43" s="579"/>
      <c r="AO43" s="583"/>
      <c r="AP43" s="578"/>
      <c r="AQ43" s="579"/>
      <c r="AR43" s="583"/>
      <c r="AS43" s="578" t="s">
        <v>729</v>
      </c>
      <c r="AT43" s="579" t="s">
        <v>728</v>
      </c>
      <c r="AU43" s="583" t="s">
        <v>727</v>
      </c>
      <c r="AV43" s="578" t="s">
        <v>232</v>
      </c>
      <c r="AW43" s="579" t="s">
        <v>216</v>
      </c>
      <c r="AX43" s="583" t="s">
        <v>217</v>
      </c>
      <c r="AY43" s="578"/>
      <c r="AZ43" s="579"/>
      <c r="BA43" s="583"/>
      <c r="BB43" s="578"/>
      <c r="BC43" s="579"/>
      <c r="BD43" s="583"/>
      <c r="BE43" s="578" t="s">
        <v>730</v>
      </c>
      <c r="BF43" s="579" t="s">
        <v>731</v>
      </c>
      <c r="BG43" s="583" t="s">
        <v>733</v>
      </c>
      <c r="BH43" s="578" t="s">
        <v>713</v>
      </c>
      <c r="BI43" s="579" t="s">
        <v>714</v>
      </c>
      <c r="BJ43" s="583" t="s">
        <v>732</v>
      </c>
      <c r="BK43" s="578" t="s">
        <v>232</v>
      </c>
      <c r="BL43" s="579" t="s">
        <v>233</v>
      </c>
      <c r="BM43" s="583"/>
      <c r="BN43" s="578" t="s">
        <v>713</v>
      </c>
      <c r="BO43" s="579" t="s">
        <v>1038</v>
      </c>
      <c r="BP43" s="583" t="s">
        <v>1039</v>
      </c>
      <c r="BQ43" s="584" t="s">
        <v>232</v>
      </c>
      <c r="BR43" s="579" t="s">
        <v>233</v>
      </c>
      <c r="BS43" s="585"/>
      <c r="BT43" s="578" t="s">
        <v>232</v>
      </c>
      <c r="BU43" s="579" t="s">
        <v>523</v>
      </c>
      <c r="BV43" s="583"/>
      <c r="BW43" s="584" t="s">
        <v>232</v>
      </c>
      <c r="BX43" s="579" t="s">
        <v>233</v>
      </c>
      <c r="BY43" s="581"/>
      <c r="BZ43" s="578"/>
      <c r="CA43" s="579"/>
      <c r="CB43" s="583"/>
      <c r="CC43" s="578"/>
      <c r="CD43" s="579"/>
      <c r="CE43" s="583"/>
      <c r="CF43" s="578"/>
      <c r="CG43" s="579"/>
      <c r="CH43" s="583"/>
      <c r="CI43" s="584" t="s">
        <v>232</v>
      </c>
      <c r="CJ43" s="579" t="s">
        <v>233</v>
      </c>
      <c r="CK43" s="585"/>
      <c r="CL43" s="586"/>
      <c r="CM43" s="579"/>
      <c r="CN43" s="585"/>
    </row>
    <row r="44" spans="1:93" ht="34.5" customHeight="1">
      <c r="B44" s="216">
        <v>1</v>
      </c>
      <c r="C44" s="390" t="s">
        <v>713</v>
      </c>
      <c r="D44" s="405" t="str">
        <f>IF('企業成績評定点 (JV用) '!G19="","",'企業成績評定点 (JV用) '!G19)</f>
        <v/>
      </c>
      <c r="E44" s="406" t="str">
        <f>IF('企業成績評定点 (JV用) '!J19="","",'企業成績評定点 (JV用) '!J19)</f>
        <v/>
      </c>
      <c r="F44" s="587" t="s">
        <v>213</v>
      </c>
      <c r="G44" s="588" t="str">
        <f>IF(同種工事施工実績!F14="","申請なし",同種工事施工実績!F14)</f>
        <v>申請なし</v>
      </c>
      <c r="H44" s="589" t="str">
        <f>IF(同種工事施工実績!M14="","申請なし",同種工事施工実績!M14)</f>
        <v>申請なし</v>
      </c>
      <c r="I44" s="590" t="str">
        <f>IF(J45="","申請なし","工事名")</f>
        <v>申請なし</v>
      </c>
      <c r="J44" s="591" t="str">
        <f>IF(J45="","",IF(優良工事表彰!E14="","",優良工事表彰!E14))</f>
        <v/>
      </c>
      <c r="K44" s="592"/>
      <c r="L44" s="593" t="str">
        <f>IF(OR('優良工事表彰（JV）'!B11="",'優良工事表彰（JV）'!L10=""),"",'優良工事表彰（JV）'!B11)</f>
        <v/>
      </c>
      <c r="M44" s="594" t="str">
        <f>IF('優良工事表彰（JV）'!B10="","",'優良工事表彰（JV）'!B10)</f>
        <v/>
      </c>
      <c r="N44" s="595" t="str">
        <f>IF('優良工事表彰（JV）'!L10="","",'優良工事表彰（JV）'!L10)</f>
        <v/>
      </c>
      <c r="O44" s="596" t="str">
        <f>IF('【建築】継続能力開発（CPD）制度'!J13="","",'【建築】継続能力開発（CPD）制度'!J13)</f>
        <v/>
      </c>
      <c r="P44" s="597" t="str">
        <f>IF('【建築】継続能力開発（CPD）制度'!N13="","",'【建築】継続能力開発（CPD）制度'!N13)</f>
        <v/>
      </c>
      <c r="Q44" s="598"/>
      <c r="R44" s="599"/>
      <c r="S44" s="600"/>
      <c r="T44" s="601"/>
      <c r="U44" s="602" t="s">
        <v>725</v>
      </c>
      <c r="V44" s="603" t="str">
        <f>IF(U34="配置なし","",IF('【建築】技術者成績評定点 (JV第1G用) '!F15="","",'【建築】技術者成績評定点 (JV第1G用) '!F15))</f>
        <v/>
      </c>
      <c r="W44" s="604" t="str">
        <f>IF(U34="配置なし","",IF('【建築】技術者成績評定点 (JV第1G用) '!J15="","",'【建築】技術者成績評定点 (JV第1G用) '!J15))</f>
        <v/>
      </c>
      <c r="X44" s="599" t="s">
        <v>213</v>
      </c>
      <c r="Y44" s="588" t="str">
        <f>IF(X34="配置なし","配置なし",IF(同種工事施工経験!F15="","申請なし",同種工事施工経験!F15))</f>
        <v>配置なし</v>
      </c>
      <c r="Z44" s="589" t="str">
        <f>IF(X34="配置なし","",IF(同種工事施工経験!M15="","申請なし",同種工事施工経験!M15))</f>
        <v/>
      </c>
      <c r="AA44" s="599"/>
      <c r="AB44" s="600"/>
      <c r="AC44" s="601"/>
      <c r="AD44" s="599"/>
      <c r="AE44" s="600"/>
      <c r="AF44" s="601"/>
      <c r="AG44" s="605" t="s">
        <v>725</v>
      </c>
      <c r="AH44" s="603" t="str">
        <f>IF(AG34="配置なし","",IF('【建築】技術者成績評定点 (JV第1G用) '!F22="","",'【建築】技術者成績評定点 (JV第1G用) '!F22))</f>
        <v/>
      </c>
      <c r="AI44" s="606" t="str">
        <f>IF(AG34="配置なし","",IF('【建築】技術者成績評定点 (JV第1G用) '!J22="","",'【建築】技術者成績評定点 (JV第1G用) '!J22))</f>
        <v/>
      </c>
      <c r="AJ44" s="602" t="s">
        <v>145</v>
      </c>
      <c r="AK44" s="588" t="str">
        <f>IF(AJ34="配置なし","配置なし",IF(同種工事施工経験!F124="","申請なし",同種工事施工経験!F124))</f>
        <v>配置なし</v>
      </c>
      <c r="AL44" s="589" t="str">
        <f>IF(AJ34="配置なし","",IF(同種工事施工経験!M124="","申請なし",同種工事施工経験!M124))</f>
        <v/>
      </c>
      <c r="AM44" s="599"/>
      <c r="AN44" s="600"/>
      <c r="AO44" s="601"/>
      <c r="AP44" s="599"/>
      <c r="AQ44" s="600"/>
      <c r="AR44" s="601"/>
      <c r="AS44" s="607" t="s">
        <v>725</v>
      </c>
      <c r="AT44" s="603" t="str">
        <f>IF(AS34="配置なし","",IF('【建築】技術者成績評定点 (JV第1G用) '!F29="","",'【建築】技術者成績評定点 (JV第1G用) '!F29))</f>
        <v/>
      </c>
      <c r="AU44" s="606" t="str">
        <f>IF(AS34="配置なし","",IF('【建築】技術者成績評定点 (JV第1G用) '!J29="","",'【建築】技術者成績評定点 (JV第1G用) '!J29))</f>
        <v/>
      </c>
      <c r="AV44" s="602" t="s">
        <v>145</v>
      </c>
      <c r="AW44" s="588" t="str">
        <f>IF(AV34="配置なし","配置なし",IF(同種工事施工経験!F170="","申請なし",同種工事施工経験!F170))</f>
        <v>配置なし</v>
      </c>
      <c r="AX44" s="589" t="str">
        <f>IF(AV34="配置なし","",IF(同種工事施工経験!M170="","申請なし",同種工事施工経験!M170))</f>
        <v/>
      </c>
      <c r="AY44" s="599"/>
      <c r="AZ44" s="600"/>
      <c r="BA44" s="601"/>
      <c r="BB44" s="599"/>
      <c r="BC44" s="600"/>
      <c r="BD44" s="601"/>
      <c r="BE44" s="608" t="s">
        <v>713</v>
      </c>
      <c r="BF44" s="597" t="str">
        <f>IF(BF47="","申請なし","有")</f>
        <v>申請なし</v>
      </c>
      <c r="BG44" s="609" t="str">
        <f>IF(BG47="","申請なし","有")</f>
        <v>申請なし</v>
      </c>
      <c r="BH44" s="802"/>
      <c r="BI44" s="803"/>
      <c r="BJ44" s="804"/>
      <c r="BK44" s="599" t="s">
        <v>743</v>
      </c>
      <c r="BL44" s="597" t="str">
        <f>IF(登録基幹技能者!E10="","申請なし",登録基幹技能者!E10)</f>
        <v>申請なし</v>
      </c>
      <c r="BM44" s="601"/>
      <c r="BN44" s="599" t="s">
        <v>1040</v>
      </c>
      <c r="BO44" s="610" t="s">
        <v>1040</v>
      </c>
      <c r="BP44" s="598" t="s">
        <v>1040</v>
      </c>
      <c r="BQ44" s="599" t="s">
        <v>245</v>
      </c>
      <c r="BR44" s="597" t="str">
        <f>IF(消防団!L10="","申請なし",消防団!L10)</f>
        <v>申請なし</v>
      </c>
      <c r="BS44" s="601"/>
      <c r="BT44" s="611" t="s">
        <v>522</v>
      </c>
      <c r="BU44" s="612" t="str">
        <f>IF(【建築】応急危険度判定士!L12="","",【建築】応急危険度判定士!L12)</f>
        <v/>
      </c>
      <c r="BV44" s="598"/>
      <c r="BW44" s="734" t="s">
        <v>1231</v>
      </c>
      <c r="BX44" s="737" t="str">
        <f>IF('建設キャリアアップシステム(CCUS)'!E11="","無",'建設キャリアアップシステム(CCUS)'!E11)</f>
        <v>無</v>
      </c>
      <c r="BY44" s="734"/>
      <c r="BZ44" s="599"/>
      <c r="CA44" s="600"/>
      <c r="CB44" s="601"/>
      <c r="CC44" s="599"/>
      <c r="CD44" s="600"/>
      <c r="CE44" s="601"/>
      <c r="CF44" s="599"/>
      <c r="CG44" s="600"/>
      <c r="CH44" s="601"/>
      <c r="CI44" s="599" t="s">
        <v>152</v>
      </c>
      <c r="CJ44" s="597" t="str">
        <f>IF(CJ45="","申請なし",IF(会社所在地!F16="","",会社所在地!F16))</f>
        <v>申請なし</v>
      </c>
      <c r="CK44" s="601"/>
      <c r="CL44" s="613"/>
      <c r="CM44" s="614"/>
      <c r="CN44" s="601"/>
    </row>
    <row r="45" spans="1:93" ht="34.5" customHeight="1">
      <c r="B45" s="217">
        <v>2</v>
      </c>
      <c r="C45" s="391" t="s">
        <v>714</v>
      </c>
      <c r="D45" s="407" t="str">
        <f>IF('企業成績評定点 (JV用) '!G30="","",'企業成績評定点 (JV用) '!G30)</f>
        <v/>
      </c>
      <c r="E45" s="408" t="str">
        <f>IF('企業成績評定点 (JV用) '!J30="","",'企業成績評定点 (JV用) '!J30)</f>
        <v/>
      </c>
      <c r="F45" s="615" t="s">
        <v>194</v>
      </c>
      <c r="G45" s="616" t="str">
        <f>IF(G44="申請なし","",IF(同種工事施工実績!F19="","",同種工事施工実績!F19))</f>
        <v/>
      </c>
      <c r="H45" s="617" t="str">
        <f>IF(H44="申請なし","",IF(同種工事施工実績!M19="","",同種工事施工実績!M19))</f>
        <v/>
      </c>
      <c r="I45" s="618" t="str">
        <f>IF(J45="","","表彰種類")</f>
        <v/>
      </c>
      <c r="J45" s="594" t="str">
        <f>IF(優良工事表彰!E12="","",優良工事表彰!E12)</f>
        <v/>
      </c>
      <c r="K45" s="619"/>
      <c r="L45" s="593" t="str">
        <f>IF(OR('優良工事表彰（JV）'!B13="",'優良工事表彰（JV）'!L12=""),"",'優良工事表彰（JV）'!B13)</f>
        <v/>
      </c>
      <c r="M45" s="594" t="str">
        <f>IF('優良工事表彰（JV）'!B12="","",'優良工事表彰（JV）'!B12)</f>
        <v/>
      </c>
      <c r="N45" s="595" t="str">
        <f>IF('優良工事表彰（JV）'!L12="","",'優良工事表彰（JV）'!L12)</f>
        <v/>
      </c>
      <c r="O45" s="620" t="str">
        <f>IF('【建築】継続能力開発（CPD）制度'!J14="","",'【建築】継続能力開発（CPD）制度'!J14)</f>
        <v/>
      </c>
      <c r="P45" s="594" t="str">
        <f>IF('【建築】継続能力開発（CPD）制度'!N14="","",'【建築】継続能力開発（CPD）制度'!N14)</f>
        <v/>
      </c>
      <c r="Q45" s="621"/>
      <c r="R45" s="615"/>
      <c r="S45" s="622"/>
      <c r="T45" s="623"/>
      <c r="U45" s="624" t="s">
        <v>726</v>
      </c>
      <c r="V45" s="625" t="str">
        <f>IF(V34="配置なし","",IF('【建築】技術者成績評定点 (JV第2G用)'!F15="","",'【建築】技術者成績評定点 (JV第2G用)'!F15))</f>
        <v/>
      </c>
      <c r="W45" s="626" t="str">
        <f>IF(V34="配置なし","",IF('【建築】技術者成績評定点 (JV第2G用)'!J15="","",'【建築】技術者成績評定点 (JV第2G用)'!J15))</f>
        <v/>
      </c>
      <c r="X45" s="615" t="s">
        <v>194</v>
      </c>
      <c r="Y45" s="616" t="str">
        <f>IF(OR(Y44="配置なし",Y44="申請なし"),"",IF(同種工事施工経験!F20="","",同種工事施工経験!F20))</f>
        <v/>
      </c>
      <c r="Z45" s="617" t="str">
        <f>IF(OR(Z44="",Z44="申請なし"),"",IF(同種工事施工経験!M20="","",同種工事施工経験!M20))</f>
        <v/>
      </c>
      <c r="AA45" s="615"/>
      <c r="AB45" s="622"/>
      <c r="AC45" s="623"/>
      <c r="AD45" s="615"/>
      <c r="AE45" s="622"/>
      <c r="AF45" s="623"/>
      <c r="AG45" s="624" t="s">
        <v>726</v>
      </c>
      <c r="AH45" s="625" t="str">
        <f>IF(AH34="配置なし","",IF('【建築】技術者成績評定点 (JV第2G用)'!F22="","",'【建築】技術者成績評定点 (JV第2G用)'!F22))</f>
        <v/>
      </c>
      <c r="AI45" s="626" t="str">
        <f>IF(AH34="配置なし","",IF('【建築】技術者成績評定点 (JV第2G用)'!J22="","",'【建築】技術者成績評定点 (JV第2G用)'!J22))</f>
        <v/>
      </c>
      <c r="AJ45" s="627" t="s">
        <v>194</v>
      </c>
      <c r="AK45" s="616" t="str">
        <f>IF(OR(AK44="配置なし",AK44="申請なし"),"",IF(同種工事施工経験!F129="","",同種工事施工経験!F129))</f>
        <v/>
      </c>
      <c r="AL45" s="617" t="str">
        <f>IF(OR(AL44="",AL44="申請なし"),"",IF(同種工事施工経験!M129="","",同種工事施工経験!M129))</f>
        <v/>
      </c>
      <c r="AM45" s="615"/>
      <c r="AN45" s="622"/>
      <c r="AO45" s="623"/>
      <c r="AP45" s="615"/>
      <c r="AQ45" s="622"/>
      <c r="AR45" s="623"/>
      <c r="AS45" s="628" t="s">
        <v>726</v>
      </c>
      <c r="AT45" s="625" t="str">
        <f>IF(AT34="配置なし","",IF('【建築】技術者成績評定点 (JV第2G用)'!F29="","",'【建築】技術者成績評定点 (JV第2G用)'!F29))</f>
        <v/>
      </c>
      <c r="AU45" s="626" t="str">
        <f>IF(AT34="配置なし","",IF('【建築】技術者成績評定点 (JV第2G用)'!J29="","",'【建築】技術者成績評定点 (JV第2G用)'!J29))</f>
        <v/>
      </c>
      <c r="AV45" s="627" t="s">
        <v>194</v>
      </c>
      <c r="AW45" s="616" t="str">
        <f>IF(OR(AW44="配置なし",AW44="申請なし"),"",IF(同種工事施工経験!F175="","",同種工事施工経験!F175))</f>
        <v/>
      </c>
      <c r="AX45" s="617" t="str">
        <f>IF(OR(AX44="",AX44="申請なし"),"",IF(同種工事施工経験!M175="","",同種工事施工経験!M175))</f>
        <v/>
      </c>
      <c r="AY45" s="615"/>
      <c r="AZ45" s="622"/>
      <c r="BA45" s="623"/>
      <c r="BB45" s="615"/>
      <c r="BC45" s="622"/>
      <c r="BD45" s="623"/>
      <c r="BE45" s="624" t="s">
        <v>859</v>
      </c>
      <c r="BF45" s="629" t="str">
        <f>IF('ボランティア (JV)'!C12="","",'ボランティア (JV)'!C12)</f>
        <v>R６</v>
      </c>
      <c r="BG45" s="621"/>
      <c r="BH45" s="805"/>
      <c r="BI45" s="806"/>
      <c r="BJ45" s="807"/>
      <c r="BK45" s="615"/>
      <c r="BL45" s="633"/>
      <c r="BM45" s="623"/>
      <c r="BN45" s="593" t="str">
        <f>IF('若手技術者・従業員新規雇用（JV)'!H14="","申請なし",IF(OR('若手技術者・従業員新規雇用（JV)'!H18="有",'若手技術者・従業員新規雇用（JV)'!H30="有"),"若手技術者",IF('若手技術者・従業員新規雇用（JV)'!H32="有","若手従業員","無")))</f>
        <v>申請なし</v>
      </c>
      <c r="BO45" s="594" t="str">
        <f>IF('若手技術者・従業員新規雇用（JV)'!H37="","申請なし",IF(OR('若手技術者・従業員新規雇用（JV)'!H41="有",'若手技術者・従業員新規雇用（JV)'!H53="有"),"若手技術者",IF('若手技術者・従業員新規雇用（JV)'!H55="有","若手従業員","無")))</f>
        <v>申請なし</v>
      </c>
      <c r="BP45" s="595" t="str">
        <f>IF('若手技術者・従業員新規雇用（JV)'!H60="","申請なし",IF(OR('若手技術者・従業員新規雇用（JV)'!H64="有",'若手技術者・従業員新規雇用（JV)'!H76="有"),"若手技術者",IF('若手技術者・従業員新規雇用（JV)'!H78="有","若手従業員","無")))</f>
        <v>申請なし</v>
      </c>
      <c r="BQ45" s="628"/>
      <c r="BR45" s="622"/>
      <c r="BS45" s="623"/>
      <c r="BT45" s="630"/>
      <c r="BU45" s="631" t="str">
        <f>IF(【建築】応急危険度判定士!L13="","",【建築】応急危険度判定士!L13)</f>
        <v/>
      </c>
      <c r="BV45" s="632"/>
      <c r="BW45" s="619"/>
      <c r="BX45" s="619"/>
      <c r="BY45" s="619"/>
      <c r="BZ45" s="615"/>
      <c r="CA45" s="622"/>
      <c r="CB45" s="623"/>
      <c r="CC45" s="615"/>
      <c r="CD45" s="622"/>
      <c r="CE45" s="623"/>
      <c r="CF45" s="615"/>
      <c r="CG45" s="622"/>
      <c r="CH45" s="623"/>
      <c r="CI45" s="628" t="s">
        <v>229</v>
      </c>
      <c r="CJ45" s="594" t="str">
        <f>IF(会社所在地!A16="","",会社所在地!A16)</f>
        <v/>
      </c>
      <c r="CK45" s="623"/>
      <c r="CL45" s="634"/>
      <c r="CM45" s="622"/>
      <c r="CN45" s="623"/>
    </row>
    <row r="46" spans="1:93" ht="34.5" customHeight="1">
      <c r="B46" s="217">
        <v>3</v>
      </c>
      <c r="C46" s="391" t="s">
        <v>715</v>
      </c>
      <c r="D46" s="407" t="str">
        <f>IF('企業成績評定点 (JV用) '!G41="","",'企業成績評定点 (JV用) '!G41)</f>
        <v/>
      </c>
      <c r="E46" s="408" t="str">
        <f>IF('企業成績評定点 (JV用) '!J41="","",'企業成績評定点 (JV用) '!J41)</f>
        <v/>
      </c>
      <c r="F46" s="615" t="s">
        <v>1109</v>
      </c>
      <c r="G46" s="616" t="str">
        <f>IF(G44="申請なし","",IF(同種工事施工実績!F20="","",同種工事施工実績!F20))</f>
        <v/>
      </c>
      <c r="H46" s="617" t="str">
        <f>IF(H44="申請なし","",IF(同種工事施工実績!M20="","",同種工事施工実績!M20))</f>
        <v/>
      </c>
      <c r="I46" s="618" t="str">
        <f>IF(J45="","","受賞年度")</f>
        <v/>
      </c>
      <c r="J46" s="594" t="str">
        <f>IF(J45="","",IF(優良工事表彰!E13="","",優良工事表彰!E13))</f>
        <v/>
      </c>
      <c r="K46" s="619"/>
      <c r="L46" s="593" t="str">
        <f>IF(OR('優良工事表彰（JV）'!B15="",'優良工事表彰（JV）'!N14=""),"",'優良工事表彰（JV）'!B15)</f>
        <v/>
      </c>
      <c r="M46" s="594" t="str">
        <f>IF('優良工事表彰（JV）'!B14="","",'優良工事表彰（JV）'!B14)</f>
        <v/>
      </c>
      <c r="N46" s="595" t="str">
        <f>IF('優良工事表彰（JV）'!N14="","",'優良工事表彰（JV）'!N14)</f>
        <v/>
      </c>
      <c r="O46" s="620" t="str">
        <f>IF('【建築】継続能力開発（CPD）制度'!J15="","",'【建築】継続能力開発（CPD）制度'!J15)</f>
        <v/>
      </c>
      <c r="P46" s="594" t="str">
        <f>IF('【建築】継続能力開発（CPD）制度'!N15="","",'【建築】継続能力開発（CPD）制度'!N15)</f>
        <v/>
      </c>
      <c r="Q46" s="632"/>
      <c r="R46" s="628"/>
      <c r="S46" s="622"/>
      <c r="T46" s="623"/>
      <c r="U46" s="624" t="s">
        <v>715</v>
      </c>
      <c r="V46" s="625" t="str">
        <f>IF(W34="配置なし","",IF('【建築】技術者成績評定点 (JV第3G用) '!F15="","",'【建築】技術者成績評定点 (JV第3G用) '!F15))</f>
        <v/>
      </c>
      <c r="W46" s="626" t="str">
        <f>IF(W34="配置なし","",IF('【建築】技術者成績評定点 (JV第3G用) '!J15="","",'【建築】技術者成績評定点 (JV第3G用) '!J15))</f>
        <v/>
      </c>
      <c r="X46" s="628" t="s">
        <v>214</v>
      </c>
      <c r="Y46" s="616" t="str">
        <f>IF(OR(Y44="配置なし",Y44="申請なし"),"",IF(同種工事施工経験!F21="","",同種工事施工経験!F21))</f>
        <v/>
      </c>
      <c r="Z46" s="617" t="str">
        <f>IF(OR(Z44="",Z44="申請なし"),"",IF(同種工事施工経験!M21="","",同種工事施工経験!M21))</f>
        <v/>
      </c>
      <c r="AA46" s="628"/>
      <c r="AB46" s="622"/>
      <c r="AC46" s="623"/>
      <c r="AD46" s="628"/>
      <c r="AE46" s="622"/>
      <c r="AF46" s="623"/>
      <c r="AG46" s="624" t="s">
        <v>715</v>
      </c>
      <c r="AH46" s="625" t="str">
        <f>IF(AI34="配置なし","",IF('【建築】技術者成績評定点 (JV第3G用) '!F22="","",'【建築】技術者成績評定点 (JV第3G用) '!F22))</f>
        <v/>
      </c>
      <c r="AI46" s="626" t="str">
        <f>IF(AI34="配置なし","",IF('【建築】技術者成績評定点 (JV第3G用) '!J22="","",'【建築】技術者成績評定点 (JV第3G用) '!J22))</f>
        <v/>
      </c>
      <c r="AJ46" s="624" t="s">
        <v>157</v>
      </c>
      <c r="AK46" s="616" t="str">
        <f>IF(OR(AK44="配置なし",AK44="申請なし"),"",IF(同種工事施工経験!F130="","",同種工事施工経験!F130))</f>
        <v/>
      </c>
      <c r="AL46" s="617" t="str">
        <f>IF(OR(AL44="",AL44="申請なし"),"",IF(同種工事施工経験!M130="","",同種工事施工経験!M130))</f>
        <v/>
      </c>
      <c r="AM46" s="628"/>
      <c r="AN46" s="622"/>
      <c r="AO46" s="623"/>
      <c r="AP46" s="628"/>
      <c r="AQ46" s="622"/>
      <c r="AR46" s="623"/>
      <c r="AS46" s="628" t="s">
        <v>715</v>
      </c>
      <c r="AT46" s="625" t="str">
        <f>IF(AU34="配置なし","",IF('【建築】技術者成績評定点 (JV第3G用) '!F29="","",'【建築】技術者成績評定点 (JV第3G用) '!F29))</f>
        <v/>
      </c>
      <c r="AU46" s="626" t="str">
        <f>IF(AU34="配置なし","",IF('【建築】技術者成績評定点 (JV第3G用) '!J29="","",'【建築】技術者成績評定点 (JV第3G用) '!J29))</f>
        <v/>
      </c>
      <c r="AV46" s="624" t="s">
        <v>157</v>
      </c>
      <c r="AW46" s="616" t="str">
        <f>IF(OR(AW44="配置なし",AW44="申請なし"),"",IF(同種工事施工経験!F176="","",同種工事施工経験!F176))</f>
        <v/>
      </c>
      <c r="AX46" s="617" t="str">
        <f>IF(OR(AX44="",AX44="申請なし"),"",IF(同種工事施工経験!M176="","",同種工事施工経験!M176))</f>
        <v/>
      </c>
      <c r="AY46" s="628"/>
      <c r="AZ46" s="622"/>
      <c r="BA46" s="623"/>
      <c r="BB46" s="628"/>
      <c r="BC46" s="622"/>
      <c r="BD46" s="623"/>
      <c r="BE46" s="635" t="s">
        <v>860</v>
      </c>
      <c r="BF46" s="636" t="str">
        <f>IF('ボランティア (JV)'!F12="","",'ボランティア (JV)'!F12)</f>
        <v/>
      </c>
      <c r="BG46" s="637"/>
      <c r="BH46" s="805"/>
      <c r="BI46" s="806"/>
      <c r="BJ46" s="807"/>
      <c r="BK46" s="628"/>
      <c r="BL46" s="633"/>
      <c r="BM46" s="623"/>
      <c r="BN46" s="624" t="s">
        <v>1041</v>
      </c>
      <c r="BO46" s="622" t="s">
        <v>1041</v>
      </c>
      <c r="BP46" s="621" t="s">
        <v>1041</v>
      </c>
      <c r="BQ46" s="628"/>
      <c r="BR46" s="622"/>
      <c r="BS46" s="623"/>
      <c r="BT46" s="630"/>
      <c r="BU46" s="631" t="str">
        <f>IF(【建築】応急危険度判定士!L14="","",【建築】応急危険度判定士!L14)</f>
        <v/>
      </c>
      <c r="BV46" s="621"/>
      <c r="BW46" s="619"/>
      <c r="BX46" s="619"/>
      <c r="BY46" s="619"/>
      <c r="BZ46" s="628"/>
      <c r="CA46" s="622"/>
      <c r="CB46" s="623"/>
      <c r="CC46" s="628"/>
      <c r="CD46" s="622"/>
      <c r="CE46" s="623"/>
      <c r="CF46" s="628"/>
      <c r="CG46" s="622"/>
      <c r="CH46" s="623"/>
      <c r="CI46" s="628"/>
      <c r="CJ46" s="622"/>
      <c r="CK46" s="623"/>
      <c r="CL46" s="634"/>
      <c r="CM46" s="622"/>
      <c r="CN46" s="623"/>
    </row>
    <row r="47" spans="1:93" ht="26">
      <c r="B47" s="217">
        <v>4</v>
      </c>
      <c r="C47" s="257"/>
      <c r="D47" s="218"/>
      <c r="E47" s="219"/>
      <c r="F47" s="615" t="s">
        <v>1110</v>
      </c>
      <c r="G47" s="638" t="str">
        <f>IF(G44="申請なし","",IF(同種工事施工実績!F21="","",同種工事施工実績!F21))</f>
        <v/>
      </c>
      <c r="H47" s="639" t="str">
        <f>IF(H44="申請なし","",IF(同種工事施工実績!M21="","",同種工事施工実績!M21))</f>
        <v/>
      </c>
      <c r="I47" s="640" t="str">
        <f>IF(J45="","","工事種別")</f>
        <v/>
      </c>
      <c r="J47" s="641" t="str">
        <f>IF(J45="","",IF(優良工事表彰!E16="","",優良工事表彰!E16))</f>
        <v/>
      </c>
      <c r="K47" s="642"/>
      <c r="L47" s="593" t="str">
        <f>IF(OR('優良工事表彰（JV）'!B17="",'優良工事表彰（JV）'!N16=""),"",'優良工事表彰（JV）'!B17)</f>
        <v/>
      </c>
      <c r="M47" s="594" t="str">
        <f>IF('優良工事表彰（JV）'!B16="","",'優良工事表彰（JV）'!B16)</f>
        <v/>
      </c>
      <c r="N47" s="595" t="str">
        <f>IF('優良工事表彰（JV）'!N16="","",'優良工事表彰（JV）'!N16)</f>
        <v/>
      </c>
      <c r="O47" s="620" t="str">
        <f>IF('【建築】継続能力開発（CPD）制度'!J16="","",'【建築】継続能力開発（CPD）制度'!J16)</f>
        <v/>
      </c>
      <c r="P47" s="594" t="str">
        <f>IF('【建築】継続能力開発（CPD）制度'!N16="","",'【建築】継続能力開発（CPD）制度'!N16)</f>
        <v/>
      </c>
      <c r="Q47" s="621"/>
      <c r="R47" s="628"/>
      <c r="S47" s="622"/>
      <c r="T47" s="623"/>
      <c r="U47" s="618" t="str">
        <f>IF(U34="配置なし","第1ｸﾞﾙｰﾌﾟ"&amp;CHAR(10)&amp;"配置なし",IF(U34="配置あり","第1ｸﾞﾙｰﾌﾟ"&amp;CHAR(10)&amp;"申請あり",""))</f>
        <v>第1ｸﾞﾙｰﾌﾟ
配置なし</v>
      </c>
      <c r="V47" s="622"/>
      <c r="W47" s="621"/>
      <c r="X47" s="628" t="s">
        <v>215</v>
      </c>
      <c r="Y47" s="643" t="str">
        <f>IF(OR(Y44="配置なし",Y44="申請なし"),"",IF(同種工事施工経験!F23="","",同種工事施工経験!F23))</f>
        <v/>
      </c>
      <c r="Z47" s="644" t="str">
        <f>IF(OR(Z44="",Z44="申請なし"),"",IF(同種工事施工経験!M23="","",同種工事施工経験!M23))</f>
        <v/>
      </c>
      <c r="AA47" s="628"/>
      <c r="AB47" s="622"/>
      <c r="AC47" s="623"/>
      <c r="AD47" s="628"/>
      <c r="AE47" s="622"/>
      <c r="AF47" s="623"/>
      <c r="AG47" s="618" t="str">
        <f>IF(AG34="配置なし","第1ｸﾞﾙｰﾌﾟ"&amp;CHAR(10)&amp;"配置なし",IF(AG34="配置あり","第1ｸﾞﾙｰﾌﾟ"&amp;CHAR(10)&amp;"申請あり",""))</f>
        <v>第1ｸﾞﾙｰﾌﾟ
配置なし</v>
      </c>
      <c r="AH47" s="622"/>
      <c r="AI47" s="621"/>
      <c r="AJ47" s="624" t="s">
        <v>160</v>
      </c>
      <c r="AK47" s="643" t="str">
        <f>IF(OR(AK44="配置なし",AK44="申請なし"),"",IF(同種工事施工経験!F132="","",同種工事施工経験!F132))</f>
        <v/>
      </c>
      <c r="AL47" s="644" t="str">
        <f>IF(OR(AL44="",AL44="申請なし"),"",IF(同種工事施工経験!M132="","",同種工事施工経験!M132))</f>
        <v/>
      </c>
      <c r="AM47" s="628"/>
      <c r="AN47" s="622"/>
      <c r="AO47" s="623"/>
      <c r="AP47" s="628"/>
      <c r="AQ47" s="622"/>
      <c r="AR47" s="623"/>
      <c r="AS47" s="618" t="str">
        <f>IF(AS34="配置なし","第1ｸﾞﾙｰﾌﾟ"&amp;CHAR(10)&amp;"配置なし",IF(AS34="配置あり","第1ｸﾞﾙｰﾌﾟ"&amp;CHAR(10)&amp;"申請あり",""))</f>
        <v>第1ｸﾞﾙｰﾌﾟ
配置なし</v>
      </c>
      <c r="AT47" s="622"/>
      <c r="AU47" s="621"/>
      <c r="AV47" s="624" t="s">
        <v>160</v>
      </c>
      <c r="AW47" s="643" t="str">
        <f>IF(OR(AW44="配置なし",AW44="申請なし"),"",IF(同種工事施工経験!F178="","",同種工事施工経験!F178))</f>
        <v/>
      </c>
      <c r="AX47" s="644" t="str">
        <f>IF(OR(AX44="",AX44="申請なし"),"",IF(同種工事施工経験!M178="","",同種工事施工経験!M178))</f>
        <v/>
      </c>
      <c r="AY47" s="628"/>
      <c r="AZ47" s="622"/>
      <c r="BA47" s="623"/>
      <c r="BB47" s="628"/>
      <c r="BC47" s="622"/>
      <c r="BD47" s="623"/>
      <c r="BE47" s="624" t="s">
        <v>861</v>
      </c>
      <c r="BF47" s="636" t="str">
        <f>IF('ボランティア (JV)'!L12="","",'ボランティア (JV)'!L12)</f>
        <v/>
      </c>
      <c r="BG47" s="645" t="str">
        <f>IF('ボランティア (JV)'!L25="","",'ボランティア (JV)'!L25)</f>
        <v/>
      </c>
      <c r="BH47" s="646" t="str">
        <f>IF('障がい者雇用 (JV)'!M20="","",'障がい者雇用 (JV)'!M20)</f>
        <v/>
      </c>
      <c r="BI47" s="647" t="str">
        <f>IF('障がい者雇用 (JV)'!M39="","",'障がい者雇用 (JV)'!M39)</f>
        <v/>
      </c>
      <c r="BJ47" s="648" t="str">
        <f>IF('障がい者雇用 (JV)'!M72="","",'障がい者雇用 (JV)'!M72)</f>
        <v/>
      </c>
      <c r="BK47" s="628"/>
      <c r="BL47" s="622"/>
      <c r="BM47" s="623"/>
      <c r="BN47" s="646" t="str">
        <f>IF('若手技術者・従業員新規雇用（JV)'!M14="","申請なし",IF(OR('若手技術者・従業員新規雇用（JV)'!M18="有",'若手技術者・従業員新規雇用（JV)'!M30="有"),"若手技術者",IF('若手技術者・従業員新規雇用（JV)'!M32="有","若手従業員","無")))</f>
        <v>申請なし</v>
      </c>
      <c r="BO47" s="647" t="str">
        <f>IF('若手技術者・従業員新規雇用（JV)'!M37="","申請なし",IF(OR('若手技術者・従業員新規雇用（JV)'!M41="有",'若手技術者・従業員新規雇用（JV)'!M53="有"),"若手技術者",IF('若手技術者・従業員新規雇用（JV)'!M55="有","若手従業員","無")))</f>
        <v>申請なし</v>
      </c>
      <c r="BP47" s="648" t="str">
        <f>IF('若手技術者・従業員新規雇用（JV)'!M60="","申請なし",IF(OR('若手技術者・従業員新規雇用（JV)'!M64="有",'若手技術者・従業員新規雇用（JV)'!M76="有"),"若手技術者",IF('若手技術者・従業員新規雇用（JV)'!M78="有","若手従業員","無")))</f>
        <v>申請なし</v>
      </c>
      <c r="BQ47" s="628"/>
      <c r="BR47" s="622"/>
      <c r="BS47" s="623"/>
      <c r="BT47" s="630"/>
      <c r="BU47" s="631" t="str">
        <f>IF(【建築】応急危険度判定士!L15="","",【建築】応急危険度判定士!L15)</f>
        <v/>
      </c>
      <c r="BV47" s="621"/>
      <c r="BW47" s="619"/>
      <c r="BX47" s="619"/>
      <c r="BY47" s="619"/>
      <c r="BZ47" s="628"/>
      <c r="CA47" s="622"/>
      <c r="CB47" s="623"/>
      <c r="CC47" s="628"/>
      <c r="CD47" s="622"/>
      <c r="CE47" s="623"/>
      <c r="CF47" s="628"/>
      <c r="CG47" s="622"/>
      <c r="CH47" s="623"/>
      <c r="CI47" s="628"/>
      <c r="CJ47" s="622"/>
      <c r="CK47" s="623"/>
      <c r="CL47" s="634"/>
      <c r="CM47" s="622"/>
      <c r="CN47" s="623"/>
    </row>
    <row r="48" spans="1:93" ht="26">
      <c r="B48" s="217">
        <v>5</v>
      </c>
      <c r="C48" s="257"/>
      <c r="D48" s="218"/>
      <c r="E48" s="219"/>
      <c r="F48" s="615" t="s">
        <v>157</v>
      </c>
      <c r="G48" s="616" t="str">
        <f>IF(G44="申請なし","",IF(同種工事施工実績!F22="","",同種工事施工実績!F22))</f>
        <v/>
      </c>
      <c r="H48" s="617" t="str">
        <f>IF(H44="申請なし","",IF(同種工事施工実績!M22="","",同種工事施工実績!M22))</f>
        <v/>
      </c>
      <c r="I48" s="649" t="str">
        <f>IF(J45="","","建設工事の種類")</f>
        <v/>
      </c>
      <c r="J48" s="641" t="str">
        <f>IF(J45="","",IF(優良工事表彰!E17="","",優良工事表彰!E17))</f>
        <v/>
      </c>
      <c r="K48" s="650"/>
      <c r="L48" s="593" t="str">
        <f>IF(OR('優良工事表彰（JV）'!B19="",'優良工事表彰（JV）'!N18=""),"",'優良工事表彰（JV）'!B19)</f>
        <v/>
      </c>
      <c r="M48" s="594" t="str">
        <f>IF('優良工事表彰（JV）'!B18="","",'優良工事表彰（JV）'!B18)</f>
        <v/>
      </c>
      <c r="N48" s="595" t="str">
        <f>IF('優良工事表彰（JV）'!N18="","",'優良工事表彰（JV）'!N18)</f>
        <v/>
      </c>
      <c r="O48" s="620" t="str">
        <f>IF('【建築】継続能力開発（CPD）制度'!J17="","",'【建築】継続能力開発（CPD）制度'!J17)</f>
        <v/>
      </c>
      <c r="P48" s="594" t="str">
        <f>IF('【建築】継続能力開発（CPD）制度'!N17="","",'【建築】継続能力開発（CPD）制度'!N17)</f>
        <v/>
      </c>
      <c r="Q48" s="621"/>
      <c r="R48" s="628"/>
      <c r="S48" s="622"/>
      <c r="T48" s="623"/>
      <c r="U48" s="618" t="str">
        <f>IF(V34="配置なし","第2ｸﾞﾙｰﾌﾟ"&amp;CHAR(10)&amp;"配置なし",IF(V34="配置あり","第2ｸﾞﾙｰﾌﾟ"&amp;CHAR(10)&amp;"申請あり",""))</f>
        <v>第2ｸﾞﾙｰﾌﾟ
配置なし</v>
      </c>
      <c r="V48" s="622"/>
      <c r="W48" s="621"/>
      <c r="X48" s="615" t="s">
        <v>242</v>
      </c>
      <c r="Y48" s="651" t="str">
        <f>IF(OR(Y44="配置なし",Y44="申請なし"),"",IF(同種工事施工経験!G24="","",同種工事施工経験!F24&amp;同種工事施工経験!G24&amp;同種工事施工経験!H24&amp;同種工事施工経験!I24&amp;同種工事施工経験!J24&amp;同種工事施工経験!K24&amp;同種工事施工経験!L24&amp;"～"))</f>
        <v/>
      </c>
      <c r="Z48" s="652" t="str">
        <f>IF(OR(Z44="",Z44="申請なし"),"",IF(同種工事施工経験!N24="","",同種工事施工経験!M24&amp;同種工事施工経験!N24&amp;同種工事施工経験!O24&amp;同種工事施工経験!P24&amp;同種工事施工経験!Q24&amp;同種工事施工経験!R24&amp;同種工事施工経験!S24&amp;"～"))</f>
        <v/>
      </c>
      <c r="AA48" s="628"/>
      <c r="AB48" s="622"/>
      <c r="AC48" s="623"/>
      <c r="AD48" s="628"/>
      <c r="AE48" s="622"/>
      <c r="AF48" s="623"/>
      <c r="AG48" s="618" t="str">
        <f>IF(AH34="配置なし","第2ｸﾞﾙｰﾌﾟ"&amp;CHAR(10)&amp;"配置なし",IF(AH34="配置あり","第2ｸﾞﾙｰﾌﾟ"&amp;CHAR(10)&amp;"申請あり",""))</f>
        <v>第2ｸﾞﾙｰﾌﾟ
配置なし</v>
      </c>
      <c r="AH48" s="622"/>
      <c r="AI48" s="621"/>
      <c r="AJ48" s="627" t="s">
        <v>242</v>
      </c>
      <c r="AK48" s="651" t="str">
        <f>IF(OR(AK44="配置なし",AK44="申請なし"),"",IF(同種工事施工経験!G133="","",同種工事施工経験!F133&amp;同種工事施工経験!G133&amp;同種工事施工経験!H133&amp;同種工事施工経験!I133&amp;同種工事施工経験!J133&amp;同種工事施工経験!K133&amp;同種工事施工経験!L133&amp;"～"))</f>
        <v/>
      </c>
      <c r="AL48" s="652" t="str">
        <f>IF(OR(AL44="",AL44="申請なし"),"",IF(同種工事施工経験!N133="","",同種工事施工経験!M133&amp;同種工事施工経験!N133&amp;同種工事施工経験!O133&amp;同種工事施工経験!P133&amp;同種工事施工経験!Q133&amp;同種工事施工経験!R133&amp;同種工事施工経験!S133))</f>
        <v/>
      </c>
      <c r="AM48" s="628"/>
      <c r="AN48" s="622"/>
      <c r="AO48" s="623"/>
      <c r="AP48" s="628"/>
      <c r="AQ48" s="622"/>
      <c r="AR48" s="623"/>
      <c r="AS48" s="618" t="str">
        <f>IF(AT34="配置なし","第2ｸﾞﾙｰﾌﾟ"&amp;CHAR(10)&amp;"配置なし",IF(AT34="配置あり","第2ｸﾞﾙｰﾌﾟ"&amp;CHAR(10)&amp;"申請あり",""))</f>
        <v>第2ｸﾞﾙｰﾌﾟ
配置なし</v>
      </c>
      <c r="AT48" s="622"/>
      <c r="AU48" s="621"/>
      <c r="AV48" s="627" t="s">
        <v>242</v>
      </c>
      <c r="AW48" s="651" t="str">
        <f>IF(OR(AW44="配置なし",AW44="申請なし"),"",IF(同種工事施工経験!G179="","",同種工事施工経験!F179&amp;同種工事施工経験!G179&amp;同種工事施工経験!H179&amp;同種工事施工経験!I179&amp;同種工事施工経験!J179&amp;同種工事施工経験!K179&amp;同種工事施工経験!L179&amp;"～"))</f>
        <v/>
      </c>
      <c r="AX48" s="652" t="str">
        <f>IF(OR(AX44="",AX44="申請なし"),"",IF(同種工事施工経験!N179="","",同種工事施工経験!M179&amp;同種工事施工経験!N179&amp;同種工事施工経験!O179&amp;同種工事施工経験!P179&amp;同種工事施工経験!Q179&amp;同種工事施工経験!R179&amp;同種工事施工経験!S179&amp;"～"))</f>
        <v/>
      </c>
      <c r="AY48" s="628"/>
      <c r="AZ48" s="622"/>
      <c r="BA48" s="623"/>
      <c r="BB48" s="628"/>
      <c r="BC48" s="622"/>
      <c r="BD48" s="623"/>
      <c r="BE48" s="628" t="s">
        <v>724</v>
      </c>
      <c r="BF48" s="636" t="str">
        <f>IF(OR(BF44="申請なし",'ボランティア (JV)'!N12=""),"",'ボランティア (JV)'!N12)</f>
        <v/>
      </c>
      <c r="BG48" s="645" t="str">
        <f>IF(OR(BG44="申請なし",'ボランティア (JV)'!N25=""),"",'ボランティア (JV)'!N25)</f>
        <v/>
      </c>
      <c r="BH48" s="646" t="str">
        <f>IF('障がい者雇用 (JV)'!M21="","",'障がい者雇用 (JV)'!M21)</f>
        <v/>
      </c>
      <c r="BI48" s="647" t="str">
        <f>IF('障がい者雇用 (JV)'!M40="","",'障がい者雇用 (JV)'!M40)</f>
        <v/>
      </c>
      <c r="BJ48" s="648" t="str">
        <f>IF('障がい者雇用 (JV)'!M73="","",'障がい者雇用 (JV)'!M73)</f>
        <v/>
      </c>
      <c r="BK48" s="628"/>
      <c r="BL48" s="622"/>
      <c r="BM48" s="623"/>
      <c r="BN48" s="653"/>
      <c r="BO48" s="654"/>
      <c r="BP48" s="655"/>
      <c r="BQ48" s="628"/>
      <c r="BR48" s="622"/>
      <c r="BS48" s="623"/>
      <c r="BT48" s="630"/>
      <c r="BU48" s="631" t="str">
        <f>IF(【建築】応急危険度判定士!L16="","",【建築】応急危険度判定士!L16)</f>
        <v/>
      </c>
      <c r="BV48" s="621"/>
      <c r="BW48" s="619"/>
      <c r="BX48" s="619"/>
      <c r="BY48" s="619"/>
      <c r="BZ48" s="628"/>
      <c r="CA48" s="622"/>
      <c r="CB48" s="623"/>
      <c r="CC48" s="628"/>
      <c r="CD48" s="622"/>
      <c r="CE48" s="623"/>
      <c r="CF48" s="628"/>
      <c r="CG48" s="622"/>
      <c r="CH48" s="623"/>
      <c r="CI48" s="628"/>
      <c r="CJ48" s="622"/>
      <c r="CK48" s="623"/>
      <c r="CL48" s="634"/>
      <c r="CM48" s="622"/>
      <c r="CN48" s="623"/>
    </row>
    <row r="49" spans="2:92" ht="26">
      <c r="B49" s="217">
        <v>6</v>
      </c>
      <c r="C49" s="257"/>
      <c r="D49" s="218"/>
      <c r="E49" s="219"/>
      <c r="F49" s="615" t="s">
        <v>160</v>
      </c>
      <c r="G49" s="638" t="str">
        <f>IF(G44="申請なし","",IF(同種工事施工実績!F24="","",同種工事施工実績!F24))</f>
        <v/>
      </c>
      <c r="H49" s="639" t="str">
        <f>IF(H44="申請なし","",IF(同種工事施工実績!M24="","",同種工事施工実績!M24))</f>
        <v/>
      </c>
      <c r="I49" s="650"/>
      <c r="J49" s="656"/>
      <c r="K49" s="650"/>
      <c r="L49" s="593" t="str">
        <f>IF(OR('優良工事表彰（JV）'!B21="",'優良工事表彰（JV）'!N20=""),"",'優良工事表彰（JV）'!B21)</f>
        <v/>
      </c>
      <c r="M49" s="594" t="str">
        <f>IF('優良工事表彰（JV）'!B20="","",'優良工事表彰（JV）'!B20)</f>
        <v/>
      </c>
      <c r="N49" s="595" t="str">
        <f>IF('優良工事表彰（JV）'!N20="","",'優良工事表彰（JV）'!N20)</f>
        <v/>
      </c>
      <c r="O49" s="620" t="str">
        <f>IF('【建築】継続能力開発（CPD）制度'!J18="","",'【建築】継続能力開発（CPD）制度'!J18)</f>
        <v/>
      </c>
      <c r="P49" s="594" t="str">
        <f>IF('【建築】継続能力開発（CPD）制度'!N18="","",'【建築】継続能力開発（CPD）制度'!N18)</f>
        <v/>
      </c>
      <c r="Q49" s="632"/>
      <c r="R49" s="628"/>
      <c r="S49" s="622"/>
      <c r="T49" s="623"/>
      <c r="U49" s="618" t="str">
        <f>IF(W34="配置なし","第3ｸﾞﾙｰﾌﾟ"&amp;CHAR(10)&amp;"配置なし",IF(W34="配置あり","第3ｸﾞﾙｰﾌﾟ"&amp;CHAR(10)&amp;"申請あり",""))</f>
        <v>第3ｸﾞﾙｰﾌﾟ
配置なし</v>
      </c>
      <c r="V49" s="622"/>
      <c r="W49" s="621"/>
      <c r="X49" s="615" t="s">
        <v>243</v>
      </c>
      <c r="Y49" s="651" t="str">
        <f>IF(OR(Y44="配置なし",Y44="申請なし"),"",IF(同種工事施工経験!G25="","",同種工事施工経験!F25&amp;同種工事施工経験!G25&amp;同種工事施工経験!H25&amp;同種工事施工経験!I25&amp;同種工事施工経験!J25&amp;同種工事施工経験!K25&amp;同種工事施工経験!L25))</f>
        <v/>
      </c>
      <c r="Z49" s="652" t="str">
        <f>IF(OR(Z44="",Z44="申請なし"),"",IF(同種工事施工経験!N25="","",同種工事施工経験!M25&amp;同種工事施工経験!N25&amp;同種工事施工経験!O25&amp;同種工事施工経験!P25&amp;同種工事施工経験!Q25&amp;同種工事施工経験!R25&amp;同種工事施工経験!S25))</f>
        <v/>
      </c>
      <c r="AA49" s="628"/>
      <c r="AB49" s="622"/>
      <c r="AC49" s="623"/>
      <c r="AD49" s="628"/>
      <c r="AE49" s="622"/>
      <c r="AF49" s="623"/>
      <c r="AG49" s="618" t="str">
        <f>IF(AI34="配置なし","第3ｸﾞﾙｰﾌﾟ"&amp;CHAR(10)&amp;"配置なし",IF(AI34="配置あり","第3ｸﾞﾙｰﾌﾟ"&amp;CHAR(10)&amp;"申請あり",""))</f>
        <v>第3ｸﾞﾙｰﾌﾟ
配置なし</v>
      </c>
      <c r="AH49" s="622"/>
      <c r="AI49" s="621"/>
      <c r="AJ49" s="627" t="s">
        <v>243</v>
      </c>
      <c r="AK49" s="651" t="str">
        <f>IF(OR(AK44="配置なし",AK44="申請なし"),"",IF(同種工事施工経験!G134="","",同種工事施工経験!F134&amp;同種工事施工経験!G134&amp;同種工事施工経験!H134&amp;同種工事施工経験!I134&amp;同種工事施工経験!J134&amp;同種工事施工経験!K134&amp;同種工事施工経験!L134))</f>
        <v/>
      </c>
      <c r="AL49" s="652" t="str">
        <f>IF(OR(AL44="",AL44="申請なし"),"",IF(同種工事施工経験!N134="","",同種工事施工経験!M134&amp;同種工事施工経験!N134&amp;同種工事施工経験!O134&amp;同種工事施工経験!P134&amp;同種工事施工経験!Q134&amp;同種工事施工経験!R134&amp;同種工事施工経験!S134))</f>
        <v/>
      </c>
      <c r="AM49" s="628"/>
      <c r="AN49" s="622"/>
      <c r="AO49" s="623"/>
      <c r="AP49" s="628"/>
      <c r="AQ49" s="622"/>
      <c r="AR49" s="623"/>
      <c r="AS49" s="618" t="str">
        <f>IF(AU34="配置なし","第3ｸﾞﾙｰﾌﾟ"&amp;CHAR(10)&amp;"配置なし",IF(AU34="配置あり","第3ｸﾞﾙｰﾌﾟ"&amp;CHAR(10)&amp;"申請あり",""))</f>
        <v>第3ｸﾞﾙｰﾌﾟ
配置なし</v>
      </c>
      <c r="AT49" s="622"/>
      <c r="AU49" s="621"/>
      <c r="AV49" s="627" t="s">
        <v>243</v>
      </c>
      <c r="AW49" s="651" t="str">
        <f>IF(OR(AW44="配置なし",AW44="申請なし"),"",IF(同種工事施工経験!G180="","",同種工事施工経験!F180&amp;同種工事施工経験!G180&amp;同種工事施工経験!H180&amp;同種工事施工経験!I180&amp;同種工事施工経験!J180&amp;同種工事施工経験!K180&amp;同種工事施工経験!L180))</f>
        <v/>
      </c>
      <c r="AX49" s="652" t="str">
        <f>IF(OR(AX44="",AX44="申請なし"),"",IF(同種工事施工経験!N180="","",同種工事施工経験!M180&amp;同種工事施工経験!N180&amp;同種工事施工経験!O180&amp;同種工事施工経験!P180&amp;同種工事施工経験!Q180&amp;同種工事施工経験!R180&amp;同種工事施工経験!S180))</f>
        <v/>
      </c>
      <c r="AY49" s="628"/>
      <c r="AZ49" s="622"/>
      <c r="BA49" s="623"/>
      <c r="BB49" s="628"/>
      <c r="BC49" s="622"/>
      <c r="BD49" s="623"/>
      <c r="BE49" s="657" t="s">
        <v>862</v>
      </c>
      <c r="BF49" s="636" t="str">
        <f>IF(BF52="","申請なし","有")</f>
        <v>申請なし</v>
      </c>
      <c r="BG49" s="645" t="str">
        <f>IF(BG52="","申請なし","有")</f>
        <v>申請なし</v>
      </c>
      <c r="BH49" s="658" t="str">
        <f>IF('育児・介護休業 (JV) '!E13="","",'育児・介護休業 (JV) '!E13)</f>
        <v/>
      </c>
      <c r="BI49" s="594" t="str">
        <f>IF('育児・介護休業 (JV) '!E17="","",'育児・介護休業 (JV) '!E17)</f>
        <v/>
      </c>
      <c r="BJ49" s="595" t="str">
        <f>IF('育児・介護休業 (JV) '!E21="","",'育児・介護休業 (JV) '!E21)</f>
        <v/>
      </c>
      <c r="BK49" s="628"/>
      <c r="BL49" s="622"/>
      <c r="BM49" s="623"/>
      <c r="BN49" s="659"/>
      <c r="BO49" s="622"/>
      <c r="BP49" s="621"/>
      <c r="BQ49" s="628"/>
      <c r="BR49" s="622"/>
      <c r="BS49" s="623"/>
      <c r="BT49" s="630"/>
      <c r="BU49" s="631" t="str">
        <f>IF(【建築】応急危険度判定士!L17="","",【建築】応急危険度判定士!L17)</f>
        <v/>
      </c>
      <c r="BV49" s="621"/>
      <c r="BW49" s="619"/>
      <c r="BX49" s="619"/>
      <c r="BY49" s="619"/>
      <c r="BZ49" s="628"/>
      <c r="CA49" s="622"/>
      <c r="CB49" s="623"/>
      <c r="CC49" s="628"/>
      <c r="CD49" s="622"/>
      <c r="CE49" s="623"/>
      <c r="CF49" s="628"/>
      <c r="CG49" s="622"/>
      <c r="CH49" s="623"/>
      <c r="CI49" s="628"/>
      <c r="CJ49" s="622"/>
      <c r="CK49" s="623"/>
      <c r="CL49" s="634"/>
      <c r="CM49" s="622"/>
      <c r="CN49" s="623"/>
    </row>
    <row r="50" spans="2:92" ht="20.25" customHeight="1">
      <c r="B50" s="217">
        <v>7</v>
      </c>
      <c r="C50" s="257"/>
      <c r="D50" s="218"/>
      <c r="E50" s="219"/>
      <c r="F50" s="615" t="s">
        <v>242</v>
      </c>
      <c r="G50" s="651" t="str">
        <f>IF(G44="申請なし","",IF(同種工事施工実績!G25="","",同種工事施工実績!F25&amp;同種工事施工実績!G25&amp;同種工事施工実績!H25&amp;同種工事施工実績!I25&amp;同種工事施工実績!J25&amp;同種工事施工実績!K25&amp;同種工事施工実績!L25&amp;"～"))</f>
        <v/>
      </c>
      <c r="H50" s="652" t="str">
        <f>IF(H44="申請なし","",IF(同種工事施工実績!N25="","",同種工事施工実績!M25&amp;同種工事施工実績!N25&amp;同種工事施工実績!O25&amp;同種工事施工実績!P25&amp;同種工事施工実績!Q25&amp;同種工事施工実績!R25&amp;同種工事施工実績!S25&amp;"～"))</f>
        <v/>
      </c>
      <c r="I50" s="660"/>
      <c r="J50" s="661"/>
      <c r="K50" s="660"/>
      <c r="L50" s="593" t="str">
        <f>IF(OR('優良工事表彰（JV）'!B23="",'優良工事表彰（JV）'!N22=""),"",'優良工事表彰（JV）'!B23)</f>
        <v/>
      </c>
      <c r="M50" s="594" t="str">
        <f>IF('優良工事表彰（JV）'!B22="","",'優良工事表彰（JV）'!B22)</f>
        <v/>
      </c>
      <c r="N50" s="595" t="str">
        <f>IF('優良工事表彰（JV）'!N22="","",'優良工事表彰（JV）'!N22)</f>
        <v/>
      </c>
      <c r="O50" s="624"/>
      <c r="P50" s="622"/>
      <c r="Q50" s="621"/>
      <c r="R50" s="628"/>
      <c r="S50" s="622"/>
      <c r="T50" s="623"/>
      <c r="U50" s="624"/>
      <c r="V50" s="622"/>
      <c r="W50" s="621"/>
      <c r="X50" s="628" t="s">
        <v>1109</v>
      </c>
      <c r="Y50" s="651" t="str">
        <f>IF(OR(Y44="配置なし",Y44="申請なし"),"",IF(同種工事施工経験!F31="","",同種工事施工経験!F31))</f>
        <v/>
      </c>
      <c r="Z50" s="652" t="str">
        <f>IF(OR(Z44="",Z44="申請なし"),"",IF(同種工事施工経験!M31="","",同種工事施工経験!M31))</f>
        <v/>
      </c>
      <c r="AA50" s="628"/>
      <c r="AB50" s="622"/>
      <c r="AC50" s="623"/>
      <c r="AD50" s="628"/>
      <c r="AE50" s="622"/>
      <c r="AF50" s="623"/>
      <c r="AG50" s="624"/>
      <c r="AH50" s="622"/>
      <c r="AI50" s="621"/>
      <c r="AJ50" s="624" t="s">
        <v>155</v>
      </c>
      <c r="AK50" s="651" t="str">
        <f>IF(OR(AK44="配置なし",AK44="申請なし"),"",IF(同種工事施工経験!F140="","",同種工事施工経験!F140))</f>
        <v/>
      </c>
      <c r="AL50" s="652" t="str">
        <f>IF(OR(AL44="",AL44="申請なし"),"",IF(同種工事施工経験!M140="","",同種工事施工経験!M140))</f>
        <v/>
      </c>
      <c r="AM50" s="628"/>
      <c r="AN50" s="622"/>
      <c r="AO50" s="623"/>
      <c r="AP50" s="628"/>
      <c r="AQ50" s="622"/>
      <c r="AR50" s="623"/>
      <c r="AS50" s="628"/>
      <c r="AT50" s="622"/>
      <c r="AU50" s="621"/>
      <c r="AV50" s="624" t="s">
        <v>155</v>
      </c>
      <c r="AW50" s="651" t="str">
        <f>IF(OR(AW44="配置なし",AW44="申請なし"),"",IF(同種工事施工経験!F186="","",同種工事施工経験!F186))</f>
        <v/>
      </c>
      <c r="AX50" s="652" t="str">
        <f>IF(OR(AX44="",AX44="申請なし"),"",IF(同種工事施工経験!M186="","",同種工事施工経験!M186))</f>
        <v/>
      </c>
      <c r="AY50" s="628"/>
      <c r="AZ50" s="622"/>
      <c r="BA50" s="623"/>
      <c r="BB50" s="628"/>
      <c r="BC50" s="622"/>
      <c r="BD50" s="623"/>
      <c r="BE50" s="624" t="s">
        <v>859</v>
      </c>
      <c r="BF50" s="629" t="str">
        <f>IF('ボランティア (JV)'!C13="","",'ボランティア (JV)'!C13)</f>
        <v>R７</v>
      </c>
      <c r="BG50" s="637"/>
      <c r="BH50" s="593" t="str">
        <f>IF('育児・介護休業 (JV) '!L13="","",'育児・介護休業 (JV) '!L13)</f>
        <v/>
      </c>
      <c r="BI50" s="594" t="str">
        <f>IF('育児・介護休業 (JV) '!L17="","",'育児・介護休業 (JV) '!L17)</f>
        <v/>
      </c>
      <c r="BJ50" s="595" t="str">
        <f>IF('育児・介護休業 (JV) '!L21="","",'育児・介護休業 (JV) '!L21)</f>
        <v/>
      </c>
      <c r="BK50" s="628"/>
      <c r="BL50" s="622"/>
      <c r="BM50" s="623"/>
      <c r="BN50" s="624"/>
      <c r="BO50" s="622"/>
      <c r="BP50" s="621"/>
      <c r="BQ50" s="628"/>
      <c r="BR50" s="622"/>
      <c r="BS50" s="623"/>
      <c r="BT50" s="630"/>
      <c r="BU50" s="631" t="str">
        <f>IF(【建築】応急危険度判定士!L18="","",【建築】応急危険度判定士!L18)</f>
        <v/>
      </c>
      <c r="BV50" s="621"/>
      <c r="BW50" s="619"/>
      <c r="BX50" s="619"/>
      <c r="BY50" s="619"/>
      <c r="BZ50" s="628"/>
      <c r="CA50" s="622"/>
      <c r="CB50" s="623"/>
      <c r="CC50" s="628"/>
      <c r="CD50" s="622"/>
      <c r="CE50" s="623"/>
      <c r="CF50" s="628"/>
      <c r="CG50" s="622"/>
      <c r="CH50" s="623"/>
      <c r="CI50" s="628"/>
      <c r="CJ50" s="622"/>
      <c r="CK50" s="623"/>
      <c r="CL50" s="634"/>
      <c r="CM50" s="622"/>
      <c r="CN50" s="623"/>
    </row>
    <row r="51" spans="2:92" ht="18" customHeight="1">
      <c r="B51" s="217">
        <v>8</v>
      </c>
      <c r="C51" s="257"/>
      <c r="D51" s="218"/>
      <c r="E51" s="219"/>
      <c r="F51" s="615" t="s">
        <v>243</v>
      </c>
      <c r="G51" s="651" t="str">
        <f>IF(G44="申請なし","",IF(同種工事施工実績!G26="","",同種工事施工実績!F26&amp;同種工事施工実績!G26&amp;同種工事施工実績!H26&amp;同種工事施工実績!I26&amp;同種工事施工実績!J26&amp;同種工事施工実績!K26&amp;同種工事施工実績!L26))</f>
        <v/>
      </c>
      <c r="H51" s="652" t="str">
        <f>IF(H44="申請なし","",IF(同種工事施工実績!N26="","",同種工事施工実績!M26&amp;同種工事施工実績!N26&amp;同種工事施工実績!O26&amp;同種工事施工実績!P26&amp;同種工事施工実績!Q26&amp;同種工事施工実績!R26&amp;同種工事施工実績!S26))</f>
        <v/>
      </c>
      <c r="I51" s="660"/>
      <c r="J51" s="661"/>
      <c r="K51" s="660"/>
      <c r="L51" s="593" t="str">
        <f>IF(OR('優良工事表彰（JV）'!B25="",'優良工事表彰（JV）'!N24=""),"",'優良工事表彰（JV）'!B25)</f>
        <v/>
      </c>
      <c r="M51" s="594" t="str">
        <f>IF('優良工事表彰（JV）'!B24="","",'優良工事表彰（JV）'!B24)</f>
        <v/>
      </c>
      <c r="N51" s="595" t="str">
        <f>IF('優良工事表彰（JV）'!N24="","",'優良工事表彰（JV）'!N24)</f>
        <v/>
      </c>
      <c r="O51" s="624"/>
      <c r="P51" s="622"/>
      <c r="Q51" s="621"/>
      <c r="R51" s="628"/>
      <c r="S51" s="622"/>
      <c r="T51" s="623"/>
      <c r="U51" s="624"/>
      <c r="V51" s="622"/>
      <c r="W51" s="621"/>
      <c r="X51" s="628" t="s">
        <v>1110</v>
      </c>
      <c r="Y51" s="651" t="str">
        <f>IF(OR(Y44="配置なし",Y44="申請なし"),"",IF(同種工事施工経験!F32="","",同種工事施工経験!F32))</f>
        <v/>
      </c>
      <c r="Z51" s="652" t="str">
        <f>IF(OR(Z44="",Z44="申請なし"),"",IF(同種工事施工経験!M32="","",同種工事施工経験!M32))</f>
        <v/>
      </c>
      <c r="AA51" s="628"/>
      <c r="AB51" s="622"/>
      <c r="AC51" s="623"/>
      <c r="AD51" s="628"/>
      <c r="AE51" s="622"/>
      <c r="AF51" s="623"/>
      <c r="AG51" s="624"/>
      <c r="AH51" s="622"/>
      <c r="AI51" s="621"/>
      <c r="AJ51" s="624" t="s">
        <v>209</v>
      </c>
      <c r="AK51" s="651" t="str">
        <f>IF(OR(AK44="配置なし",AK44="申請なし"),"",IF(同種工事施工経験!F141="","",同種工事施工経験!F141))</f>
        <v/>
      </c>
      <c r="AL51" s="652" t="str">
        <f>IF(OR(AL44="",AL44="申請なし"),"",IF(同種工事施工経験!M141="","",同種工事施工経験!M141))</f>
        <v/>
      </c>
      <c r="AM51" s="628"/>
      <c r="AN51" s="622"/>
      <c r="AO51" s="623"/>
      <c r="AP51" s="628"/>
      <c r="AQ51" s="622"/>
      <c r="AR51" s="623"/>
      <c r="AS51" s="628"/>
      <c r="AT51" s="622"/>
      <c r="AU51" s="621"/>
      <c r="AV51" s="624" t="s">
        <v>209</v>
      </c>
      <c r="AW51" s="651" t="str">
        <f>IF(OR(AW44="配置なし",AW44="申請なし"),"",IF(同種工事施工経験!F187="","",同種工事施工経験!F187))</f>
        <v/>
      </c>
      <c r="AX51" s="652" t="str">
        <f>IF(OR(AX44="",AX44="申請なし"),"",IF(同種工事施工経験!M187="","",同種工事施工経験!M187))</f>
        <v/>
      </c>
      <c r="AY51" s="628"/>
      <c r="AZ51" s="622"/>
      <c r="BA51" s="623"/>
      <c r="BB51" s="628"/>
      <c r="BC51" s="622"/>
      <c r="BD51" s="623"/>
      <c r="BE51" s="635" t="s">
        <v>860</v>
      </c>
      <c r="BF51" s="636" t="str">
        <f>IF('ボランティア (JV)'!F13="","",'ボランティア (JV)'!F13)</f>
        <v/>
      </c>
      <c r="BG51" s="637"/>
      <c r="BH51" s="662" t="str">
        <f>IF(AND('若手技術者・従業員新規雇用（JV)'!H14="",'若手技術者・従業員新規雇用（JV)'!M14=""),"申請なし",IF(OR('若手技術者・従業員新規雇用（JV)'!H18="有",'若手技術者・従業員新規雇用（JV)'!H30="有",'若手技術者・従業員新規雇用（JV)'!M18="有",'若手技術者・従業員新規雇用（JV)'!M30="有"),"有","無"))</f>
        <v>申請なし</v>
      </c>
      <c r="BI51" s="629" t="str">
        <f>IF(AND('若手技術者・従業員新規雇用（JV)'!H37="",'若手技術者・従業員新規雇用（JV)'!M37=""),"申請なし",IF(OR('若手技術者・従業員新規雇用（JV)'!H41="有",'若手技術者・従業員新規雇用（JV)'!H53="有",'若手技術者・従業員新規雇用（JV)'!M41="有",'若手技術者・従業員新規雇用（JV)'!M53="有"),"有","無"))</f>
        <v>申請なし</v>
      </c>
      <c r="BJ51" s="663" t="str">
        <f>IF(AND('若手技術者・従業員新規雇用（JV)'!H60="",'若手技術者・従業員新規雇用（JV)'!M60=""),"申請なし",IF(OR('若手技術者・従業員新規雇用（JV)'!H64="有",'若手技術者・従業員新規雇用（JV)'!H76="有",'若手技術者・従業員新規雇用（JV)'!M64="有",'若手技術者・従業員新規雇用（JV)'!M76="有"),"有","無"))</f>
        <v>申請なし</v>
      </c>
      <c r="BK51" s="628"/>
      <c r="BL51" s="622"/>
      <c r="BM51" s="623"/>
      <c r="BN51" s="635"/>
      <c r="BO51" s="664"/>
      <c r="BP51" s="632"/>
      <c r="BQ51" s="628"/>
      <c r="BR51" s="622"/>
      <c r="BS51" s="623"/>
      <c r="BT51" s="630"/>
      <c r="BU51" s="631" t="str">
        <f>IF(【建築】応急危険度判定士!L19="","",【建築】応急危険度判定士!L19)</f>
        <v/>
      </c>
      <c r="BV51" s="632"/>
      <c r="BW51" s="619"/>
      <c r="BX51" s="619"/>
      <c r="BY51" s="619"/>
      <c r="BZ51" s="628"/>
      <c r="CA51" s="622"/>
      <c r="CB51" s="623"/>
      <c r="CC51" s="628"/>
      <c r="CD51" s="622"/>
      <c r="CE51" s="623"/>
      <c r="CF51" s="628"/>
      <c r="CG51" s="622"/>
      <c r="CH51" s="623"/>
      <c r="CI51" s="628"/>
      <c r="CJ51" s="622"/>
      <c r="CK51" s="623"/>
      <c r="CL51" s="634"/>
      <c r="CM51" s="622"/>
      <c r="CN51" s="623"/>
    </row>
    <row r="52" spans="2:92" ht="18.75" customHeight="1">
      <c r="B52" s="217">
        <v>9</v>
      </c>
      <c r="C52" s="257"/>
      <c r="D52" s="218"/>
      <c r="E52" s="219"/>
      <c r="F52" s="615" t="s">
        <v>1111</v>
      </c>
      <c r="G52" s="616" t="str">
        <f>IF(G44="申請なし","",IF(同種工事施工実績!F31="","",同種工事施工実績!F31))</f>
        <v/>
      </c>
      <c r="H52" s="617" t="str">
        <f>IF(H44="申請なし","",IF(同種工事施工実績!M31="","",同種工事施工実績!M31))</f>
        <v/>
      </c>
      <c r="I52" s="660"/>
      <c r="J52" s="661"/>
      <c r="K52" s="660"/>
      <c r="L52" s="593" t="str">
        <f>IF(OR('優良工事表彰（JV）'!B27="",'優良工事表彰（JV）'!N26=""),"",'優良工事表彰（JV）'!B27)</f>
        <v/>
      </c>
      <c r="M52" s="594" t="str">
        <f>IF('優良工事表彰（JV）'!B26="","",'優良工事表彰（JV）'!B26)</f>
        <v/>
      </c>
      <c r="N52" s="595" t="str">
        <f>IF('優良工事表彰（JV）'!N26="","",'優良工事表彰（JV）'!N26)</f>
        <v/>
      </c>
      <c r="O52" s="624"/>
      <c r="P52" s="622"/>
      <c r="Q52" s="621"/>
      <c r="R52" s="628"/>
      <c r="S52" s="622"/>
      <c r="T52" s="623"/>
      <c r="U52" s="624"/>
      <c r="V52" s="622"/>
      <c r="W52" s="621"/>
      <c r="X52" s="628" t="s">
        <v>221</v>
      </c>
      <c r="Y52" s="616" t="str">
        <f>IF(OR(Y44="配置なし",Y44="申請なし"),"",IF(同種工事施工経験!F28="","",同種工事施工経験!F28))</f>
        <v/>
      </c>
      <c r="Z52" s="617" t="str">
        <f>IF(OR(Z44="",Z44="申請なし"),"",IF(同種工事施工経験!M28="","",同種工事施工経験!M28))</f>
        <v/>
      </c>
      <c r="AA52" s="628"/>
      <c r="AB52" s="622"/>
      <c r="AC52" s="623"/>
      <c r="AD52" s="628"/>
      <c r="AE52" s="622"/>
      <c r="AF52" s="623"/>
      <c r="AG52" s="624"/>
      <c r="AH52" s="622"/>
      <c r="AI52" s="621"/>
      <c r="AJ52" s="624" t="s">
        <v>161</v>
      </c>
      <c r="AK52" s="616" t="str">
        <f>IF(OR(AK44="配置なし",AK44="申請なし"),"",IF(同種工事施工経験!F137="","",同種工事施工経験!F137))</f>
        <v/>
      </c>
      <c r="AL52" s="617" t="str">
        <f>IF(OR(AL44="",AL44="申請なし"),"",IF(同種工事施工経験!M137="","",同種工事施工経験!M137))</f>
        <v/>
      </c>
      <c r="AM52" s="628"/>
      <c r="AN52" s="622"/>
      <c r="AO52" s="623"/>
      <c r="AP52" s="628"/>
      <c r="AQ52" s="622"/>
      <c r="AR52" s="623"/>
      <c r="AS52" s="628"/>
      <c r="AT52" s="622"/>
      <c r="AU52" s="621"/>
      <c r="AV52" s="624" t="s">
        <v>161</v>
      </c>
      <c r="AW52" s="616" t="str">
        <f>IF(OR(AW44="配置なし",AW44="申請なし"),"",IF(同種工事施工経験!F183="","",同種工事施工経験!F183))</f>
        <v/>
      </c>
      <c r="AX52" s="617" t="str">
        <f>IF(OR(AX44="",AX44="申請なし"),"",IF(同種工事施工経験!M183="","",同種工事施工経験!M183))</f>
        <v/>
      </c>
      <c r="AY52" s="628"/>
      <c r="AZ52" s="622"/>
      <c r="BA52" s="623"/>
      <c r="BB52" s="628"/>
      <c r="BC52" s="622"/>
      <c r="BD52" s="623"/>
      <c r="BE52" s="624" t="s">
        <v>861</v>
      </c>
      <c r="BF52" s="636" t="str">
        <f>IF('ボランティア (JV)'!L13="","",'ボランティア (JV)'!L13)</f>
        <v/>
      </c>
      <c r="BG52" s="645" t="str">
        <f>IF('ボランティア (JV)'!L26="","",'ボランティア (JV)'!L26)</f>
        <v/>
      </c>
      <c r="BH52" s="659"/>
      <c r="BI52" s="665"/>
      <c r="BJ52" s="666"/>
      <c r="BK52" s="628"/>
      <c r="BL52" s="622"/>
      <c r="BM52" s="623"/>
      <c r="BN52" s="624"/>
      <c r="BO52" s="622"/>
      <c r="BP52" s="621"/>
      <c r="BQ52" s="628"/>
      <c r="BR52" s="622"/>
      <c r="BS52" s="623"/>
      <c r="BT52" s="630"/>
      <c r="BU52" s="631" t="str">
        <f>IF(【建築】応急危険度判定士!L20="","",【建築】応急危険度判定士!L20)</f>
        <v/>
      </c>
      <c r="BV52" s="621"/>
      <c r="BW52" s="619"/>
      <c r="BX52" s="619"/>
      <c r="BY52" s="619"/>
      <c r="BZ52" s="628"/>
      <c r="CA52" s="622"/>
      <c r="CB52" s="623"/>
      <c r="CC52" s="628"/>
      <c r="CD52" s="622"/>
      <c r="CE52" s="623"/>
      <c r="CF52" s="628"/>
      <c r="CG52" s="622"/>
      <c r="CH52" s="623"/>
      <c r="CI52" s="628"/>
      <c r="CJ52" s="622"/>
      <c r="CK52" s="623"/>
      <c r="CL52" s="634"/>
      <c r="CM52" s="622"/>
      <c r="CN52" s="623"/>
    </row>
    <row r="53" spans="2:92" ht="18.75" customHeight="1">
      <c r="B53" s="217">
        <v>10</v>
      </c>
      <c r="C53" s="257"/>
      <c r="D53" s="218"/>
      <c r="E53" s="219"/>
      <c r="F53" s="615" t="s">
        <v>847</v>
      </c>
      <c r="G53" s="616" t="str">
        <f>IF(G44="申請なし","",IF(同種工事施工実績!F33="","",同種工事施工実績!F33))</f>
        <v/>
      </c>
      <c r="H53" s="617" t="str">
        <f>IF(H44="申請なし","",IF(同種工事施工実績!M33="","",同種工事施工実績!M33))</f>
        <v/>
      </c>
      <c r="I53" s="660"/>
      <c r="J53" s="661"/>
      <c r="K53" s="660"/>
      <c r="L53" s="593" t="str">
        <f>IF(OR('優良工事表彰（JV）'!B29="",'優良工事表彰（JV）'!N28=""),"",'優良工事表彰（JV）'!B29)</f>
        <v/>
      </c>
      <c r="M53" s="594" t="str">
        <f>IF('優良工事表彰（JV）'!B28="","",'優良工事表彰（JV）'!B28)</f>
        <v/>
      </c>
      <c r="N53" s="595" t="str">
        <f>IF('優良工事表彰（JV）'!N28="","",'優良工事表彰（JV）'!N28)</f>
        <v/>
      </c>
      <c r="O53" s="624"/>
      <c r="P53" s="622"/>
      <c r="Q53" s="621"/>
      <c r="R53" s="628"/>
      <c r="S53" s="622"/>
      <c r="T53" s="623"/>
      <c r="U53" s="624"/>
      <c r="V53" s="622"/>
      <c r="W53" s="621"/>
      <c r="X53" s="615" t="s">
        <v>1111</v>
      </c>
      <c r="Y53" s="616" t="str">
        <f>IF(OR(Y44="配置なし",Y44="申請なし"),"",IF(同種工事施工経験!F34="","",同種工事施工経験!F34))</f>
        <v/>
      </c>
      <c r="Z53" s="617" t="str">
        <f>IF(OR(Z44="",Z44="申請なし"),"",IF(同種工事施工経験!M34="","",同種工事施工経験!M34))</f>
        <v/>
      </c>
      <c r="AA53" s="628"/>
      <c r="AB53" s="622"/>
      <c r="AC53" s="623"/>
      <c r="AD53" s="628"/>
      <c r="AE53" s="622"/>
      <c r="AF53" s="623"/>
      <c r="AG53" s="624"/>
      <c r="AH53" s="622"/>
      <c r="AI53" s="621"/>
      <c r="AJ53" s="615" t="s">
        <v>1111</v>
      </c>
      <c r="AK53" s="616" t="str">
        <f>IF(OR(AK44="配置なし",AK44="申請なし"),"",IF(同種工事施工経験!F143="","",同種工事施工経験!F143))</f>
        <v/>
      </c>
      <c r="AL53" s="617" t="str">
        <f>IF(OR(AL44="",AL44="申請なし"),"",IF(同種工事施工経験!M143="","",同種工事施工経験!M143))</f>
        <v/>
      </c>
      <c r="AM53" s="628"/>
      <c r="AN53" s="622"/>
      <c r="AO53" s="623"/>
      <c r="AP53" s="628"/>
      <c r="AQ53" s="622"/>
      <c r="AR53" s="623"/>
      <c r="AS53" s="628"/>
      <c r="AT53" s="622"/>
      <c r="AU53" s="621"/>
      <c r="AV53" s="615" t="s">
        <v>1111</v>
      </c>
      <c r="AW53" s="616" t="str">
        <f>IF(OR(AW44="配置なし",AW44="申請なし"),"",IF(同種工事施工経験!F189="","",同種工事施工経験!F189))</f>
        <v/>
      </c>
      <c r="AX53" s="617" t="str">
        <f>IF(OR(AX44="",AX44="申請なし"),"",IF(同種工事施工経験!M189="","",同種工事施工経験!M189))</f>
        <v/>
      </c>
      <c r="AY53" s="628"/>
      <c r="AZ53" s="622"/>
      <c r="BA53" s="623"/>
      <c r="BB53" s="628"/>
      <c r="BC53" s="622"/>
      <c r="BD53" s="623"/>
      <c r="BE53" s="624" t="s">
        <v>724</v>
      </c>
      <c r="BF53" s="636" t="str">
        <f>IF(OR(BF49="申請なし",'ボランティア (JV)'!N13=""),"",'ボランティア (JV)'!N13)</f>
        <v/>
      </c>
      <c r="BG53" s="645" t="str">
        <f>IF(OR(BG49="申請なし",'ボランティア (JV)'!N26=""),"",'ボランティア (JV)'!N26)</f>
        <v/>
      </c>
      <c r="BH53" s="624"/>
      <c r="BI53" s="622"/>
      <c r="BJ53" s="621"/>
      <c r="BK53" s="628"/>
      <c r="BL53" s="622"/>
      <c r="BM53" s="623"/>
      <c r="BN53" s="624"/>
      <c r="BO53" s="622"/>
      <c r="BP53" s="621"/>
      <c r="BQ53" s="628"/>
      <c r="BR53" s="622"/>
      <c r="BS53" s="623"/>
      <c r="BT53" s="630"/>
      <c r="BU53" s="631" t="str">
        <f>IF(【建築】応急危険度判定士!L21="","",【建築】応急危険度判定士!L21)</f>
        <v/>
      </c>
      <c r="BV53" s="632"/>
      <c r="BW53" s="619"/>
      <c r="BX53" s="619"/>
      <c r="BY53" s="619"/>
      <c r="BZ53" s="628"/>
      <c r="CA53" s="622"/>
      <c r="CB53" s="623"/>
      <c r="CC53" s="628"/>
      <c r="CD53" s="622"/>
      <c r="CE53" s="623"/>
      <c r="CF53" s="628"/>
      <c r="CG53" s="622"/>
      <c r="CH53" s="623"/>
      <c r="CI53" s="628"/>
      <c r="CJ53" s="622"/>
      <c r="CK53" s="623"/>
      <c r="CL53" s="634"/>
      <c r="CM53" s="622"/>
      <c r="CN53" s="623"/>
    </row>
    <row r="54" spans="2:92" ht="18.75" customHeight="1">
      <c r="B54" s="217">
        <v>11</v>
      </c>
      <c r="C54" s="257"/>
      <c r="D54" s="218"/>
      <c r="E54" s="219"/>
      <c r="F54" s="667"/>
      <c r="G54" s="668" t="str">
        <f>IF(G44="申請なし","",IF(同種工事施工実績!F35="","",同種工事施工実績!F35))</f>
        <v/>
      </c>
      <c r="H54" s="617" t="str">
        <f>IF(H44="申請なし","",IF(同種工事施工実績!M35="","",同種工事施工実績!M35))</f>
        <v/>
      </c>
      <c r="I54" s="619"/>
      <c r="J54" s="622"/>
      <c r="K54" s="619"/>
      <c r="L54" s="624"/>
      <c r="M54" s="622"/>
      <c r="N54" s="621"/>
      <c r="O54" s="624"/>
      <c r="P54" s="622"/>
      <c r="Q54" s="621"/>
      <c r="R54" s="628"/>
      <c r="S54" s="622"/>
      <c r="T54" s="623"/>
      <c r="U54" s="624"/>
      <c r="V54" s="622"/>
      <c r="W54" s="621"/>
      <c r="X54" s="628" t="s">
        <v>847</v>
      </c>
      <c r="Y54" s="616" t="str">
        <f>IF(OR(Y44="配置なし",Y44="申請なし"),"",IF(同種工事施工経験!F36="","",同種工事施工経験!F36))</f>
        <v/>
      </c>
      <c r="Z54" s="617" t="str">
        <f>IF(OR(Z44="",Z44="申請なし"),"",IF(同種工事施工経験!M36="","",同種工事施工経験!M36))</f>
        <v/>
      </c>
      <c r="AA54" s="628"/>
      <c r="AB54" s="622"/>
      <c r="AC54" s="623"/>
      <c r="AD54" s="628"/>
      <c r="AE54" s="622"/>
      <c r="AF54" s="623"/>
      <c r="AG54" s="624"/>
      <c r="AH54" s="622"/>
      <c r="AI54" s="621"/>
      <c r="AJ54" s="628" t="s">
        <v>847</v>
      </c>
      <c r="AK54" s="616" t="str">
        <f>IF(OR(AK44="配置なし",AK44="申請なし"),"",IF(同種工事施工経験!F145="","",同種工事施工経験!F145))</f>
        <v/>
      </c>
      <c r="AL54" s="617" t="str">
        <f>IF(OR(AL44="",AL44="申請なし"),"",IF(同種工事施工経験!M145="","",同種工事施工経験!M145))</f>
        <v/>
      </c>
      <c r="AM54" s="628"/>
      <c r="AN54" s="622"/>
      <c r="AO54" s="623"/>
      <c r="AP54" s="628"/>
      <c r="AQ54" s="622"/>
      <c r="AR54" s="623"/>
      <c r="AS54" s="628"/>
      <c r="AT54" s="622"/>
      <c r="AU54" s="621"/>
      <c r="AV54" s="628" t="s">
        <v>847</v>
      </c>
      <c r="AW54" s="616" t="str">
        <f>IF(OR(AW44="配置なし",AW44="申請なし"),"",IF(同種工事施工経験!F191="","",同種工事施工経験!F191))</f>
        <v/>
      </c>
      <c r="AX54" s="617" t="str">
        <f>IF(OR(AX44="",AX44="申請なし"),"",IF(同種工事施工経験!M191="","",同種工事施工経験!M191))</f>
        <v/>
      </c>
      <c r="AY54" s="628"/>
      <c r="AZ54" s="622"/>
      <c r="BA54" s="623"/>
      <c r="BB54" s="628"/>
      <c r="BC54" s="622"/>
      <c r="BD54" s="623"/>
      <c r="BE54" s="657" t="s">
        <v>863</v>
      </c>
      <c r="BF54" s="669" t="str">
        <f>IF(BF57="","申請なし","有")</f>
        <v>申請なし</v>
      </c>
      <c r="BG54" s="670" t="str">
        <f>IF(BG57="","申請なし","有")</f>
        <v>申請なし</v>
      </c>
      <c r="BH54" s="624"/>
      <c r="BI54" s="622"/>
      <c r="BJ54" s="621"/>
      <c r="BK54" s="628"/>
      <c r="BL54" s="622"/>
      <c r="BM54" s="623"/>
      <c r="BN54" s="624"/>
      <c r="BO54" s="622"/>
      <c r="BP54" s="621"/>
      <c r="BQ54" s="628"/>
      <c r="BR54" s="622"/>
      <c r="BS54" s="623"/>
      <c r="BT54" s="630"/>
      <c r="BU54" s="631" t="str">
        <f>IF(【建築】応急危険度判定士!L22="","",【建築】応急危険度判定士!L22)</f>
        <v/>
      </c>
      <c r="BV54" s="632"/>
      <c r="BW54" s="619"/>
      <c r="BX54" s="619"/>
      <c r="BY54" s="619"/>
      <c r="BZ54" s="628"/>
      <c r="CA54" s="622"/>
      <c r="CB54" s="623"/>
      <c r="CC54" s="628"/>
      <c r="CD54" s="622"/>
      <c r="CE54" s="623"/>
      <c r="CF54" s="628"/>
      <c r="CG54" s="622"/>
      <c r="CH54" s="623"/>
      <c r="CI54" s="628"/>
      <c r="CJ54" s="622"/>
      <c r="CK54" s="623"/>
      <c r="CL54" s="634"/>
      <c r="CM54" s="622"/>
      <c r="CN54" s="623"/>
    </row>
    <row r="55" spans="2:92" ht="18.75" customHeight="1">
      <c r="B55" s="217">
        <v>12</v>
      </c>
      <c r="C55" s="257"/>
      <c r="D55" s="218"/>
      <c r="E55" s="219"/>
      <c r="F55" s="615"/>
      <c r="G55" s="668" t="str">
        <f>IF(G44="申請なし","",IF(同種工事施工実績!F37="","",同種工事施工実績!F37))</f>
        <v/>
      </c>
      <c r="H55" s="617" t="str">
        <f>IF(H44="申請なし","",IF(同種工事施工実績!M37="","",同種工事施工実績!M37))</f>
        <v/>
      </c>
      <c r="I55" s="671"/>
      <c r="J55" s="672"/>
      <c r="K55" s="671"/>
      <c r="L55" s="624"/>
      <c r="M55" s="622"/>
      <c r="N55" s="621"/>
      <c r="O55" s="624"/>
      <c r="P55" s="622"/>
      <c r="Q55" s="621"/>
      <c r="R55" s="673"/>
      <c r="S55" s="674"/>
      <c r="T55" s="675"/>
      <c r="U55" s="624"/>
      <c r="V55" s="622"/>
      <c r="W55" s="621"/>
      <c r="X55" s="628"/>
      <c r="Y55" s="616" t="str">
        <f>IF(OR(Y44="配置なし",Y44="申請なし"),"",IF(同種工事施工経験!F38="","",同種工事施工経験!F38))</f>
        <v/>
      </c>
      <c r="Z55" s="617" t="str">
        <f>IF(OR(Z44="",Z44="申請なし"),"",IF(同種工事施工経験!M38="","",同種工事施工経験!M38))</f>
        <v/>
      </c>
      <c r="AA55" s="673"/>
      <c r="AB55" s="674"/>
      <c r="AC55" s="675"/>
      <c r="AD55" s="673"/>
      <c r="AE55" s="674"/>
      <c r="AF55" s="675"/>
      <c r="AG55" s="624"/>
      <c r="AH55" s="622"/>
      <c r="AI55" s="621"/>
      <c r="AJ55" s="628"/>
      <c r="AK55" s="616" t="str">
        <f>IF(OR(AK44="配置なし",AK44="申請なし"),"",IF(同種工事施工経験!F147="","",同種工事施工経験!F147))</f>
        <v/>
      </c>
      <c r="AL55" s="617" t="str">
        <f>IF(OR(AL44="",AL44="申請なし"),"",IF(同種工事施工経験!M147="","",同種工事施工経験!M147))</f>
        <v/>
      </c>
      <c r="AM55" s="673"/>
      <c r="AN55" s="674"/>
      <c r="AO55" s="675"/>
      <c r="AP55" s="673"/>
      <c r="AQ55" s="674"/>
      <c r="AR55" s="675"/>
      <c r="AS55" s="628"/>
      <c r="AT55" s="622"/>
      <c r="AU55" s="621"/>
      <c r="AV55" s="628"/>
      <c r="AW55" s="616" t="str">
        <f>IF(OR(AW44="配置なし",AW44="申請なし"),"",IF(同種工事施工経験!F193="","",同種工事施工経験!F193))</f>
        <v/>
      </c>
      <c r="AX55" s="617" t="str">
        <f>IF(OR(AX44="",AX44="申請なし"),"",IF(同種工事施工経験!M193="","",同種工事施工経験!M193))</f>
        <v/>
      </c>
      <c r="AY55" s="673"/>
      <c r="AZ55" s="674"/>
      <c r="BA55" s="675"/>
      <c r="BB55" s="673"/>
      <c r="BC55" s="674"/>
      <c r="BD55" s="675"/>
      <c r="BE55" s="624" t="s">
        <v>859</v>
      </c>
      <c r="BF55" s="629" t="str">
        <f>IF('ボランティア (JV)'!C14="","",'ボランティア (JV)'!C14)</f>
        <v>R６</v>
      </c>
      <c r="BG55" s="621"/>
      <c r="BH55" s="635"/>
      <c r="BI55" s="664"/>
      <c r="BJ55" s="632"/>
      <c r="BK55" s="673"/>
      <c r="BL55" s="674"/>
      <c r="BM55" s="675"/>
      <c r="BN55" s="635"/>
      <c r="BO55" s="664"/>
      <c r="BP55" s="632"/>
      <c r="BQ55" s="628"/>
      <c r="BR55" s="622"/>
      <c r="BS55" s="623"/>
      <c r="BT55" s="630"/>
      <c r="BU55" s="631" t="str">
        <f>IF(【建築】応急危険度判定士!L23="","",【建築】応急危険度判定士!L23)</f>
        <v/>
      </c>
      <c r="BV55" s="621"/>
      <c r="BW55" s="619"/>
      <c r="BX55" s="619"/>
      <c r="BY55" s="619"/>
      <c r="BZ55" s="673"/>
      <c r="CA55" s="674"/>
      <c r="CB55" s="675"/>
      <c r="CC55" s="673"/>
      <c r="CD55" s="674"/>
      <c r="CE55" s="675"/>
      <c r="CF55" s="673"/>
      <c r="CG55" s="674"/>
      <c r="CH55" s="675"/>
      <c r="CI55" s="628"/>
      <c r="CJ55" s="622"/>
      <c r="CK55" s="623"/>
      <c r="CL55" s="634"/>
      <c r="CM55" s="622"/>
      <c r="CN55" s="623"/>
    </row>
    <row r="56" spans="2:92" ht="18.75" customHeight="1">
      <c r="B56" s="217">
        <v>13</v>
      </c>
      <c r="C56" s="258"/>
      <c r="D56" s="221"/>
      <c r="E56" s="222"/>
      <c r="F56" s="676"/>
      <c r="G56" s="668" t="str">
        <f>IF(G44="申請なし","",IF(同種工事施工実績!F39="","",同種工事施工実績!F39))</f>
        <v/>
      </c>
      <c r="H56" s="617" t="str">
        <f>IF(H44="申請なし","",IF(同種工事施工実績!M39="","",同種工事施工実績!M39))</f>
        <v/>
      </c>
      <c r="I56" s="677"/>
      <c r="J56" s="678"/>
      <c r="K56" s="677"/>
      <c r="L56" s="624"/>
      <c r="M56" s="678"/>
      <c r="N56" s="679"/>
      <c r="O56" s="680"/>
      <c r="P56" s="678"/>
      <c r="Q56" s="679"/>
      <c r="R56" s="681"/>
      <c r="S56" s="678"/>
      <c r="T56" s="682"/>
      <c r="U56" s="680"/>
      <c r="V56" s="678"/>
      <c r="W56" s="679"/>
      <c r="X56" s="628" t="s">
        <v>244</v>
      </c>
      <c r="Y56" s="683" t="str">
        <f>IF(OR(Y44="配置なし",Y44="申請なし"),"",IF(同種工事施工経験!F33="","",同種工事施工経験!F33))</f>
        <v/>
      </c>
      <c r="Z56" s="684" t="str">
        <f>IF(OR(Z44="",Z44="申請なし"),"",IF(同種工事施工経験!M33="","",同種工事施工経験!M33))</f>
        <v/>
      </c>
      <c r="AA56" s="681"/>
      <c r="AB56" s="678"/>
      <c r="AC56" s="682"/>
      <c r="AD56" s="681"/>
      <c r="AE56" s="678"/>
      <c r="AF56" s="682"/>
      <c r="AG56" s="680"/>
      <c r="AH56" s="678"/>
      <c r="AI56" s="679"/>
      <c r="AJ56" s="628" t="s">
        <v>244</v>
      </c>
      <c r="AK56" s="616" t="str">
        <f>IF(OR(AK44="配置なし",AK44="申請なし"),"",IF(同種工事施工経験!F142="","",同種工事施工経験!F142))</f>
        <v/>
      </c>
      <c r="AL56" s="617" t="str">
        <f>IF(OR(AL44="",AL44="申請なし"),"",IF(同種工事施工経験!M142="","",同種工事施工経験!M142))</f>
        <v/>
      </c>
      <c r="AM56" s="681"/>
      <c r="AN56" s="678"/>
      <c r="AO56" s="682"/>
      <c r="AP56" s="681"/>
      <c r="AQ56" s="678"/>
      <c r="AR56" s="682"/>
      <c r="AS56" s="681"/>
      <c r="AT56" s="678"/>
      <c r="AU56" s="679"/>
      <c r="AV56" s="628" t="s">
        <v>244</v>
      </c>
      <c r="AW56" s="683" t="str">
        <f>IF(OR(AW44="配置なし",AW44="申請なし"),"",IF(同種工事施工経験!F188="","",同種工事施工経験!F188))</f>
        <v/>
      </c>
      <c r="AX56" s="684" t="str">
        <f>IF(OR(AX44="",AX44="申請なし"),"",IF(同種工事施工経験!M188="","",同種工事施工経験!M188))</f>
        <v/>
      </c>
      <c r="AY56" s="681"/>
      <c r="AZ56" s="678"/>
      <c r="BA56" s="682"/>
      <c r="BB56" s="681"/>
      <c r="BC56" s="678"/>
      <c r="BD56" s="682"/>
      <c r="BE56" s="635" t="s">
        <v>860</v>
      </c>
      <c r="BF56" s="636" t="str">
        <f>IF('ボランティア (JV)'!F14="","",'ボランティア (JV)'!F14)</f>
        <v/>
      </c>
      <c r="BG56" s="679"/>
      <c r="BH56" s="659"/>
      <c r="BI56" s="665"/>
      <c r="BJ56" s="666"/>
      <c r="BK56" s="681"/>
      <c r="BL56" s="678"/>
      <c r="BM56" s="682"/>
      <c r="BN56" s="659"/>
      <c r="BO56" s="665"/>
      <c r="BP56" s="666"/>
      <c r="BQ56" s="681"/>
      <c r="BR56" s="678"/>
      <c r="BS56" s="682"/>
      <c r="BT56" s="685"/>
      <c r="BU56" s="678"/>
      <c r="BV56" s="679"/>
      <c r="BW56" s="677"/>
      <c r="BX56" s="677"/>
      <c r="BY56" s="677"/>
      <c r="BZ56" s="681"/>
      <c r="CA56" s="678"/>
      <c r="CB56" s="682"/>
      <c r="CC56" s="681"/>
      <c r="CD56" s="678"/>
      <c r="CE56" s="682"/>
      <c r="CF56" s="681"/>
      <c r="CG56" s="678"/>
      <c r="CH56" s="682"/>
      <c r="CI56" s="681"/>
      <c r="CJ56" s="678"/>
      <c r="CK56" s="682"/>
      <c r="CL56" s="686"/>
      <c r="CM56" s="678"/>
      <c r="CN56" s="682"/>
    </row>
    <row r="57" spans="2:92" ht="18.75" customHeight="1">
      <c r="B57" s="217">
        <v>14</v>
      </c>
      <c r="C57" s="259"/>
      <c r="D57" s="220"/>
      <c r="E57" s="261"/>
      <c r="F57" s="615" t="s">
        <v>244</v>
      </c>
      <c r="G57" s="683" t="str">
        <f>IF(G44="申請なし","",IF(同種工事施工実績!F29="","",同種工事施工実績!F29))</f>
        <v/>
      </c>
      <c r="H57" s="684" t="str">
        <f>IF(H44="申請なし","",IF(同種工事施工実績!M29="","",同種工事施工実績!M29))</f>
        <v/>
      </c>
      <c r="I57" s="619"/>
      <c r="J57" s="622"/>
      <c r="K57" s="619"/>
      <c r="L57" s="624"/>
      <c r="M57" s="622"/>
      <c r="N57" s="621"/>
      <c r="O57" s="628"/>
      <c r="P57" s="622"/>
      <c r="Q57" s="623"/>
      <c r="R57" s="628"/>
      <c r="S57" s="622"/>
      <c r="T57" s="623"/>
      <c r="U57" s="624"/>
      <c r="V57" s="622"/>
      <c r="W57" s="621"/>
      <c r="X57" s="615" t="s">
        <v>525</v>
      </c>
      <c r="Y57" s="616" t="str">
        <f>IF(OR(Y44="配置なし",Y44="申請なし"),"",IF(同種工事施工経験!F29="","",同種工事施工経験!F29))</f>
        <v/>
      </c>
      <c r="Z57" s="617" t="str">
        <f>IF(OR(Z44="",Z44="申請なし"),"",IF(同種工事施工経験!M29="","",同種工事施工経験!M29))</f>
        <v/>
      </c>
      <c r="AA57" s="628"/>
      <c r="AB57" s="622"/>
      <c r="AC57" s="623"/>
      <c r="AD57" s="628"/>
      <c r="AE57" s="622"/>
      <c r="AF57" s="623"/>
      <c r="AG57" s="624"/>
      <c r="AH57" s="622"/>
      <c r="AI57" s="621"/>
      <c r="AJ57" s="615" t="s">
        <v>525</v>
      </c>
      <c r="AK57" s="616" t="str">
        <f>IF(OR(AK44="配置なし",AK44="申請なし"),"",IF(同種工事施工経験!F138="","",同種工事施工経験!F138))</f>
        <v/>
      </c>
      <c r="AL57" s="617" t="str">
        <f>IF(OR(AL44="",AL44="申請なし"),"",IF(同種工事施工経験!M138="","",同種工事施工経験!M138))</f>
        <v/>
      </c>
      <c r="AM57" s="628"/>
      <c r="AN57" s="622"/>
      <c r="AO57" s="623"/>
      <c r="AP57" s="628"/>
      <c r="AQ57" s="622"/>
      <c r="AR57" s="623"/>
      <c r="AS57" s="628"/>
      <c r="AT57" s="622"/>
      <c r="AU57" s="621"/>
      <c r="AV57" s="615" t="s">
        <v>525</v>
      </c>
      <c r="AW57" s="616" t="str">
        <f>IF(OR(AW44="配置なし",AW44="申請なし"),"",IF(同種工事施工経験!F184="","",同種工事施工経験!F184))</f>
        <v/>
      </c>
      <c r="AX57" s="617" t="str">
        <f>IF(OR(AX44="",AX44="申請なし"),"",IF(同種工事施工経験!M184="","",同種工事施工経験!M184))</f>
        <v/>
      </c>
      <c r="AY57" s="628"/>
      <c r="AZ57" s="622"/>
      <c r="BA57" s="623"/>
      <c r="BB57" s="628"/>
      <c r="BC57" s="622"/>
      <c r="BD57" s="623"/>
      <c r="BE57" s="624" t="s">
        <v>861</v>
      </c>
      <c r="BF57" s="636" t="str">
        <f>IF('ボランティア (JV)'!L14="","",'ボランティア (JV)'!L14)</f>
        <v/>
      </c>
      <c r="BG57" s="645" t="str">
        <f>IF('ボランティア (JV)'!L27="","",'ボランティア (JV)'!L27)</f>
        <v/>
      </c>
      <c r="BH57" s="624"/>
      <c r="BI57" s="622"/>
      <c r="BJ57" s="621"/>
      <c r="BK57" s="628"/>
      <c r="BL57" s="622"/>
      <c r="BM57" s="623"/>
      <c r="BN57" s="624"/>
      <c r="BO57" s="622"/>
      <c r="BP57" s="621"/>
      <c r="BQ57" s="628"/>
      <c r="BR57" s="622"/>
      <c r="BS57" s="623"/>
      <c r="BT57" s="628"/>
      <c r="BU57" s="622"/>
      <c r="BV57" s="623"/>
      <c r="BW57" s="619"/>
      <c r="BX57" s="619"/>
      <c r="BY57" s="619"/>
      <c r="BZ57" s="628"/>
      <c r="CA57" s="622"/>
      <c r="CB57" s="623"/>
      <c r="CC57" s="628"/>
      <c r="CD57" s="622"/>
      <c r="CE57" s="623"/>
      <c r="CF57" s="628"/>
      <c r="CG57" s="622"/>
      <c r="CH57" s="623"/>
      <c r="CI57" s="628"/>
      <c r="CJ57" s="622"/>
      <c r="CK57" s="623"/>
      <c r="CL57" s="634"/>
      <c r="CM57" s="622"/>
      <c r="CN57" s="623"/>
    </row>
    <row r="58" spans="2:92" ht="18.75" customHeight="1">
      <c r="B58" s="217">
        <v>15</v>
      </c>
      <c r="C58" s="259"/>
      <c r="D58" s="220"/>
      <c r="E58" s="261"/>
      <c r="F58" s="676" t="s">
        <v>203</v>
      </c>
      <c r="G58" s="687" t="str">
        <f>IF(G44="申請なし","",IF(同種工事施工実績!F27="","",同種工事施工実績!F27))</f>
        <v/>
      </c>
      <c r="H58" s="688" t="str">
        <f>IF(H44="申請なし","",IF(同種工事施工実績!M27="","",同種工事施工実績!M27))</f>
        <v/>
      </c>
      <c r="I58" s="619"/>
      <c r="J58" s="622"/>
      <c r="K58" s="619"/>
      <c r="L58" s="624"/>
      <c r="M58" s="622"/>
      <c r="N58" s="621"/>
      <c r="O58" s="628"/>
      <c r="P58" s="622"/>
      <c r="Q58" s="623"/>
      <c r="R58" s="628"/>
      <c r="S58" s="622"/>
      <c r="T58" s="623"/>
      <c r="U58" s="624"/>
      <c r="V58" s="622"/>
      <c r="W58" s="621"/>
      <c r="X58" s="628" t="s">
        <v>526</v>
      </c>
      <c r="Y58" s="616" t="str">
        <f>IF(OR(Y44="配置なし",Y44="申請なし"),"",IF(同種工事施工経験!F30="","",同種工事施工経験!F30))</f>
        <v/>
      </c>
      <c r="Z58" s="617" t="str">
        <f>IF(OR(Z44="",Z44="申請なし"),"",IF(同種工事施工経験!M30="","",同種工事施工経験!M30))</f>
        <v/>
      </c>
      <c r="AA58" s="628"/>
      <c r="AB58" s="622"/>
      <c r="AC58" s="623"/>
      <c r="AD58" s="628"/>
      <c r="AE58" s="622"/>
      <c r="AF58" s="623"/>
      <c r="AG58" s="624"/>
      <c r="AH58" s="622"/>
      <c r="AI58" s="621"/>
      <c r="AJ58" s="628" t="s">
        <v>526</v>
      </c>
      <c r="AK58" s="616" t="str">
        <f>IF(OR(AK44="配置なし",AK44="申請なし"),"",IF(同種工事施工経験!F139="","",同種工事施工経験!F139))</f>
        <v/>
      </c>
      <c r="AL58" s="617" t="str">
        <f>IF(OR(AL44="",AL44="申請なし"),"",IF(同種工事施工経験!M139="","",同種工事施工経験!M139))</f>
        <v/>
      </c>
      <c r="AM58" s="628"/>
      <c r="AN58" s="622"/>
      <c r="AO58" s="623"/>
      <c r="AP58" s="628"/>
      <c r="AQ58" s="622"/>
      <c r="AR58" s="623"/>
      <c r="AS58" s="628"/>
      <c r="AT58" s="622"/>
      <c r="AU58" s="621"/>
      <c r="AV58" s="628" t="s">
        <v>526</v>
      </c>
      <c r="AW58" s="616" t="str">
        <f>IF(OR(AW44="配置なし",AW44="申請なし"),"",IF(同種工事施工経験!F185="","",同種工事施工経験!F185))</f>
        <v/>
      </c>
      <c r="AX58" s="617" t="str">
        <f>IF(OR(AX44="",AX44="申請なし"),"",IF(同種工事施工経験!M185="","",同種工事施工経験!M185))</f>
        <v/>
      </c>
      <c r="AY58" s="628"/>
      <c r="AZ58" s="622"/>
      <c r="BA58" s="623"/>
      <c r="BB58" s="628"/>
      <c r="BC58" s="622"/>
      <c r="BD58" s="623"/>
      <c r="BE58" s="680" t="s">
        <v>724</v>
      </c>
      <c r="BF58" s="636" t="str">
        <f>IF(OR(BF54="申請なし",'ボランティア (JV)'!N14=""),"",'ボランティア (JV)'!N14)</f>
        <v/>
      </c>
      <c r="BG58" s="689" t="str">
        <f>IF(OR(BG54="申請なし",'ボランティア (JV)'!N27=""),"",'ボランティア (JV)'!N27)</f>
        <v/>
      </c>
      <c r="BH58" s="680"/>
      <c r="BI58" s="678"/>
      <c r="BJ58" s="679"/>
      <c r="BK58" s="628"/>
      <c r="BL58" s="622"/>
      <c r="BM58" s="623"/>
      <c r="BN58" s="680"/>
      <c r="BO58" s="678"/>
      <c r="BP58" s="679"/>
      <c r="BQ58" s="628"/>
      <c r="BR58" s="622"/>
      <c r="BS58" s="623"/>
      <c r="BT58" s="628"/>
      <c r="BU58" s="622"/>
      <c r="BV58" s="623"/>
      <c r="BW58" s="619"/>
      <c r="BX58" s="619"/>
      <c r="BY58" s="619"/>
      <c r="BZ58" s="628"/>
      <c r="CA58" s="622"/>
      <c r="CB58" s="623"/>
      <c r="CC58" s="628"/>
      <c r="CD58" s="622"/>
      <c r="CE58" s="623"/>
      <c r="CF58" s="628"/>
      <c r="CG58" s="622"/>
      <c r="CH58" s="623"/>
      <c r="CI58" s="628"/>
      <c r="CJ58" s="622"/>
      <c r="CK58" s="623"/>
      <c r="CL58" s="634"/>
      <c r="CM58" s="622"/>
      <c r="CN58" s="623"/>
    </row>
    <row r="59" spans="2:92" ht="18.75" customHeight="1">
      <c r="B59" s="217">
        <v>16</v>
      </c>
      <c r="C59" s="259"/>
      <c r="D59" s="220"/>
      <c r="E59" s="261"/>
      <c r="F59" s="615" t="s">
        <v>526</v>
      </c>
      <c r="G59" s="616" t="str">
        <f>IF(G44="申請なし","",IF(同種工事施工実績!F28="","",同種工事施工実績!F28))</f>
        <v/>
      </c>
      <c r="H59" s="617" t="str">
        <f>IF(H44="申請なし","",IF(同種工事施工実績!M28="","",同種工事施工実績!M28))</f>
        <v/>
      </c>
      <c r="I59" s="619"/>
      <c r="J59" s="622"/>
      <c r="K59" s="619"/>
      <c r="L59" s="624"/>
      <c r="M59" s="622"/>
      <c r="N59" s="621"/>
      <c r="O59" s="628"/>
      <c r="P59" s="622"/>
      <c r="Q59" s="623"/>
      <c r="R59" s="628"/>
      <c r="S59" s="622"/>
      <c r="T59" s="623"/>
      <c r="U59" s="624"/>
      <c r="V59" s="622"/>
      <c r="W59" s="621"/>
      <c r="X59" s="681" t="s">
        <v>528</v>
      </c>
      <c r="Y59" s="687" t="str">
        <f>IF(OR(Y44="配置なし",Y44="申請なし"),"",IF(同種工事施工経験!F19="","",同種工事施工経験!F19))</f>
        <v/>
      </c>
      <c r="Z59" s="688" t="str">
        <f>IF(OR(Z44="",Z44="申請なし"),"",IF(同種工事施工経験!M19="","",同種工事施工経験!M19))</f>
        <v/>
      </c>
      <c r="AA59" s="628"/>
      <c r="AB59" s="622"/>
      <c r="AC59" s="623"/>
      <c r="AD59" s="628"/>
      <c r="AE59" s="622"/>
      <c r="AF59" s="623"/>
      <c r="AG59" s="624"/>
      <c r="AH59" s="622"/>
      <c r="AI59" s="621"/>
      <c r="AJ59" s="681" t="s">
        <v>528</v>
      </c>
      <c r="AK59" s="687" t="str">
        <f>IF(OR(AK44="配置なし",AK44="申請なし"),"",IF(同種工事施工経験!F128="","",同種工事施工経験!F128))</f>
        <v/>
      </c>
      <c r="AL59" s="688" t="str">
        <f>IF(OR(AL44="",AL44="申請なし"),"",IF(同種工事施工経験!M128="","",同種工事施工経験!M128))</f>
        <v/>
      </c>
      <c r="AM59" s="628"/>
      <c r="AN59" s="622"/>
      <c r="AO59" s="623"/>
      <c r="AP59" s="628"/>
      <c r="AQ59" s="622"/>
      <c r="AR59" s="623"/>
      <c r="AS59" s="628"/>
      <c r="AT59" s="622"/>
      <c r="AU59" s="621"/>
      <c r="AV59" s="681" t="s">
        <v>528</v>
      </c>
      <c r="AW59" s="687" t="str">
        <f>IF(OR(AW44="配置なし",AW44="申請なし"),"",IF(同種工事施工経験!F174="","",同種工事施工経験!F174))</f>
        <v/>
      </c>
      <c r="AX59" s="688" t="str">
        <f>IF(OR(AX44="",AX44="申請なし"),"",IF(同種工事施工経験!M174="","",同種工事施工経験!M174))</f>
        <v/>
      </c>
      <c r="AY59" s="628"/>
      <c r="AZ59" s="622"/>
      <c r="BA59" s="623"/>
      <c r="BB59" s="628"/>
      <c r="BC59" s="622"/>
      <c r="BD59" s="623"/>
      <c r="BE59" s="681"/>
      <c r="BF59" s="678"/>
      <c r="BG59" s="682"/>
      <c r="BH59" s="624"/>
      <c r="BI59" s="622"/>
      <c r="BJ59" s="621"/>
      <c r="BK59" s="628"/>
      <c r="BL59" s="622"/>
      <c r="BM59" s="623"/>
      <c r="BN59" s="624"/>
      <c r="BO59" s="622"/>
      <c r="BP59" s="621"/>
      <c r="BQ59" s="628"/>
      <c r="BR59" s="622"/>
      <c r="BS59" s="623"/>
      <c r="BT59" s="628"/>
      <c r="BU59" s="622"/>
      <c r="BV59" s="623"/>
      <c r="BW59" s="619"/>
      <c r="BX59" s="619"/>
      <c r="BY59" s="619"/>
      <c r="BZ59" s="628"/>
      <c r="CA59" s="622"/>
      <c r="CB59" s="623"/>
      <c r="CC59" s="628"/>
      <c r="CD59" s="622"/>
      <c r="CE59" s="623"/>
      <c r="CF59" s="628"/>
      <c r="CG59" s="622"/>
      <c r="CH59" s="623"/>
      <c r="CI59" s="628"/>
      <c r="CJ59" s="622"/>
      <c r="CK59" s="623"/>
      <c r="CL59" s="634"/>
      <c r="CM59" s="622"/>
      <c r="CN59" s="623"/>
    </row>
    <row r="60" spans="2:92" ht="18.75" customHeight="1">
      <c r="B60" s="387">
        <v>17</v>
      </c>
      <c r="C60" s="388"/>
      <c r="D60" s="263"/>
      <c r="E60" s="304"/>
      <c r="F60" s="615" t="s">
        <v>528</v>
      </c>
      <c r="G60" s="616" t="str">
        <f>IF(G44="申請なし","",IF(同種工事施工実績!F18="","",同種工事施工実績!F18))</f>
        <v/>
      </c>
      <c r="H60" s="617" t="str">
        <f>IF(H44="申請なし","",IF(同種工事施工実績!M18="","",同種工事施工実績!M18))</f>
        <v/>
      </c>
      <c r="I60" s="677"/>
      <c r="J60" s="678"/>
      <c r="K60" s="677"/>
      <c r="L60" s="680"/>
      <c r="M60" s="678"/>
      <c r="N60" s="679"/>
      <c r="O60" s="681"/>
      <c r="P60" s="678"/>
      <c r="Q60" s="682"/>
      <c r="R60" s="681"/>
      <c r="S60" s="678"/>
      <c r="T60" s="682"/>
      <c r="U60" s="680"/>
      <c r="V60" s="678"/>
      <c r="W60" s="679"/>
      <c r="X60" s="681"/>
      <c r="Y60" s="678"/>
      <c r="Z60" s="682"/>
      <c r="AA60" s="681"/>
      <c r="AB60" s="678"/>
      <c r="AC60" s="682"/>
      <c r="AD60" s="681"/>
      <c r="AE60" s="678"/>
      <c r="AF60" s="682"/>
      <c r="AG60" s="680"/>
      <c r="AH60" s="678"/>
      <c r="AI60" s="679"/>
      <c r="AJ60" s="681"/>
      <c r="AK60" s="678"/>
      <c r="AL60" s="682"/>
      <c r="AM60" s="681"/>
      <c r="AN60" s="678"/>
      <c r="AO60" s="682"/>
      <c r="AP60" s="681"/>
      <c r="AQ60" s="678"/>
      <c r="AR60" s="682"/>
      <c r="AS60" s="681"/>
      <c r="AT60" s="678"/>
      <c r="AU60" s="679"/>
      <c r="AV60" s="681"/>
      <c r="AW60" s="678"/>
      <c r="AX60" s="682"/>
      <c r="AY60" s="681"/>
      <c r="AZ60" s="678"/>
      <c r="BA60" s="682"/>
      <c r="BB60" s="681"/>
      <c r="BC60" s="678"/>
      <c r="BD60" s="682"/>
      <c r="BE60" s="681"/>
      <c r="BF60" s="678"/>
      <c r="BG60" s="682"/>
      <c r="BH60" s="680"/>
      <c r="BI60" s="678"/>
      <c r="BJ60" s="679"/>
      <c r="BK60" s="681"/>
      <c r="BL60" s="678"/>
      <c r="BM60" s="682"/>
      <c r="BN60" s="680"/>
      <c r="BO60" s="678"/>
      <c r="BP60" s="679"/>
      <c r="BQ60" s="681"/>
      <c r="BR60" s="678"/>
      <c r="BS60" s="682"/>
      <c r="BT60" s="681"/>
      <c r="BU60" s="678"/>
      <c r="BV60" s="682"/>
      <c r="BW60" s="693"/>
      <c r="BX60" s="693"/>
      <c r="BY60" s="693"/>
      <c r="BZ60" s="681"/>
      <c r="CA60" s="678"/>
      <c r="CB60" s="682"/>
      <c r="CC60" s="681"/>
      <c r="CD60" s="678"/>
      <c r="CE60" s="682"/>
      <c r="CF60" s="681"/>
      <c r="CG60" s="678"/>
      <c r="CH60" s="682"/>
      <c r="CI60" s="681"/>
      <c r="CJ60" s="678"/>
      <c r="CK60" s="682"/>
      <c r="CL60" s="686"/>
      <c r="CM60" s="678"/>
      <c r="CN60" s="682"/>
    </row>
    <row r="61" spans="2:92" ht="18.75" customHeight="1">
      <c r="B61" s="386">
        <v>18</v>
      </c>
      <c r="C61" s="389"/>
      <c r="D61" s="223"/>
      <c r="E61" s="224"/>
      <c r="F61" s="690"/>
      <c r="G61" s="691"/>
      <c r="H61" s="692"/>
      <c r="I61" s="693"/>
      <c r="J61" s="694"/>
      <c r="K61" s="693"/>
      <c r="L61" s="695"/>
      <c r="M61" s="694"/>
      <c r="N61" s="696"/>
      <c r="O61" s="695"/>
      <c r="P61" s="694"/>
      <c r="Q61" s="696"/>
      <c r="R61" s="695"/>
      <c r="S61" s="694"/>
      <c r="T61" s="696"/>
      <c r="U61" s="695"/>
      <c r="V61" s="694"/>
      <c r="W61" s="696"/>
      <c r="X61" s="695"/>
      <c r="Y61" s="694"/>
      <c r="Z61" s="696"/>
      <c r="AA61" s="695"/>
      <c r="AB61" s="694"/>
      <c r="AC61" s="696"/>
      <c r="AD61" s="695"/>
      <c r="AE61" s="694"/>
      <c r="AF61" s="696"/>
      <c r="AG61" s="695"/>
      <c r="AH61" s="694"/>
      <c r="AI61" s="696"/>
      <c r="AJ61" s="695"/>
      <c r="AK61" s="694"/>
      <c r="AL61" s="696"/>
      <c r="AM61" s="695"/>
      <c r="AN61" s="694"/>
      <c r="AO61" s="696"/>
      <c r="AP61" s="695"/>
      <c r="AQ61" s="694"/>
      <c r="AR61" s="696"/>
      <c r="AS61" s="695"/>
      <c r="AT61" s="694"/>
      <c r="AU61" s="696"/>
      <c r="AV61" s="695"/>
      <c r="AW61" s="694"/>
      <c r="AX61" s="696"/>
      <c r="AY61" s="695"/>
      <c r="AZ61" s="694"/>
      <c r="BA61" s="696"/>
      <c r="BB61" s="695"/>
      <c r="BC61" s="694"/>
      <c r="BD61" s="696"/>
      <c r="BE61" s="695"/>
      <c r="BF61" s="694"/>
      <c r="BG61" s="696"/>
      <c r="BH61" s="695"/>
      <c r="BI61" s="694"/>
      <c r="BJ61" s="696"/>
      <c r="BK61" s="695"/>
      <c r="BL61" s="694"/>
      <c r="BM61" s="696"/>
      <c r="BN61" s="695"/>
      <c r="BO61" s="694"/>
      <c r="BP61" s="696"/>
      <c r="BQ61" s="695"/>
      <c r="BR61" s="694"/>
      <c r="BS61" s="696"/>
      <c r="BT61" s="695"/>
      <c r="BU61" s="694"/>
      <c r="BV61" s="696"/>
      <c r="BW61" s="693"/>
      <c r="BX61" s="693"/>
      <c r="BY61" s="693"/>
      <c r="BZ61" s="695"/>
      <c r="CA61" s="694"/>
      <c r="CB61" s="696"/>
      <c r="CC61" s="695"/>
      <c r="CD61" s="694"/>
      <c r="CE61" s="696"/>
      <c r="CF61" s="695"/>
      <c r="CG61" s="694"/>
      <c r="CH61" s="696"/>
      <c r="CI61" s="695"/>
      <c r="CJ61" s="694"/>
      <c r="CK61" s="696"/>
      <c r="CL61" s="697"/>
      <c r="CM61" s="694"/>
      <c r="CN61" s="696"/>
    </row>
    <row r="62" spans="2:92" ht="14.25" customHeight="1">
      <c r="B62" s="465" t="s">
        <v>1115</v>
      </c>
      <c r="C62" s="226"/>
      <c r="D62" s="226"/>
      <c r="E62" s="226"/>
      <c r="F62" s="226"/>
      <c r="G62" s="226"/>
      <c r="H62" s="226"/>
      <c r="I62" s="226"/>
      <c r="J62" s="226"/>
      <c r="K62" s="226"/>
    </row>
    <row r="63" spans="2:92" ht="14.25" customHeight="1">
      <c r="B63" s="466" t="s">
        <v>1116</v>
      </c>
      <c r="C63" s="226"/>
      <c r="D63" s="226"/>
      <c r="E63" s="226"/>
      <c r="F63" s="226"/>
      <c r="G63" s="226"/>
      <c r="H63" s="226"/>
      <c r="I63" s="226"/>
      <c r="J63" s="226"/>
      <c r="K63" s="226"/>
    </row>
  </sheetData>
  <mergeCells count="281">
    <mergeCell ref="CL39:CL42"/>
    <mergeCell ref="CM39:CN42"/>
    <mergeCell ref="CM29:CN29"/>
    <mergeCell ref="CM30:CN30"/>
    <mergeCell ref="CL31:CL32"/>
    <mergeCell ref="CM31:CN32"/>
    <mergeCell ref="CM33:CN33"/>
    <mergeCell ref="CL37:CN37"/>
    <mergeCell ref="CL38:CN38"/>
    <mergeCell ref="BH30:BJ30"/>
    <mergeCell ref="BH32:BJ32"/>
    <mergeCell ref="CF37:CH37"/>
    <mergeCell ref="CF38:CH38"/>
    <mergeCell ref="CL19:CN19"/>
    <mergeCell ref="CL20:CN20"/>
    <mergeCell ref="CL21:CL24"/>
    <mergeCell ref="CM21:CN24"/>
    <mergeCell ref="CM25:CN25"/>
    <mergeCell ref="CM26:CN26"/>
    <mergeCell ref="CL27:CL28"/>
    <mergeCell ref="CM27:CN28"/>
    <mergeCell ref="BR39:BS42"/>
    <mergeCell ref="BQ39:BQ42"/>
    <mergeCell ref="CC37:CE37"/>
    <mergeCell ref="CC38:CE38"/>
    <mergeCell ref="CC39:CE42"/>
    <mergeCell ref="BE37:BG37"/>
    <mergeCell ref="BE38:BG38"/>
    <mergeCell ref="CI37:CK37"/>
    <mergeCell ref="CI38:CK38"/>
    <mergeCell ref="BQ38:BS38"/>
    <mergeCell ref="BH37:BJ37"/>
    <mergeCell ref="BH38:BJ38"/>
    <mergeCell ref="CF39:CH42"/>
    <mergeCell ref="BW37:BY37"/>
    <mergeCell ref="BW38:BY38"/>
    <mergeCell ref="BW39:BW42"/>
    <mergeCell ref="CJ27:CK27"/>
    <mergeCell ref="CI39:CI41"/>
    <mergeCell ref="CJ39:CK41"/>
    <mergeCell ref="CJ42:CK42"/>
    <mergeCell ref="BX39:BY42"/>
    <mergeCell ref="BZ37:CB37"/>
    <mergeCell ref="BZ38:CB38"/>
    <mergeCell ref="BZ39:CB42"/>
    <mergeCell ref="M39:N42"/>
    <mergeCell ref="U37:W37"/>
    <mergeCell ref="V39:W39"/>
    <mergeCell ref="BT38:BV38"/>
    <mergeCell ref="BT39:BV42"/>
    <mergeCell ref="BQ37:BS37"/>
    <mergeCell ref="AP37:AR37"/>
    <mergeCell ref="AP38:AR38"/>
    <mergeCell ref="BI39:BJ42"/>
    <mergeCell ref="AW42:AX42"/>
    <mergeCell ref="BT37:BV37"/>
    <mergeCell ref="AA39:AC42"/>
    <mergeCell ref="AK39:AL39"/>
    <mergeCell ref="BE39:BE42"/>
    <mergeCell ref="BF39:BG42"/>
    <mergeCell ref="AH42:AI42"/>
    <mergeCell ref="AM37:AO37"/>
    <mergeCell ref="AM38:AO38"/>
    <mergeCell ref="AS37:AU37"/>
    <mergeCell ref="AS38:AU38"/>
    <mergeCell ref="BB37:BD37"/>
    <mergeCell ref="BB39:BD42"/>
    <mergeCell ref="BH39:BH42"/>
    <mergeCell ref="BN37:BP37"/>
    <mergeCell ref="D39:E39"/>
    <mergeCell ref="D40:E40"/>
    <mergeCell ref="D41:E41"/>
    <mergeCell ref="D42:E42"/>
    <mergeCell ref="L39:L42"/>
    <mergeCell ref="BB38:BD38"/>
    <mergeCell ref="C37:E37"/>
    <mergeCell ref="C38:E38"/>
    <mergeCell ref="V41:W41"/>
    <mergeCell ref="V42:W42"/>
    <mergeCell ref="X37:Z37"/>
    <mergeCell ref="X38:Z38"/>
    <mergeCell ref="Y40:Z40"/>
    <mergeCell ref="Y41:Z41"/>
    <mergeCell ref="Y42:Z42"/>
    <mergeCell ref="O39:Q42"/>
    <mergeCell ref="G41:H41"/>
    <mergeCell ref="G42:H42"/>
    <mergeCell ref="R37:T37"/>
    <mergeCell ref="R38:T38"/>
    <mergeCell ref="R39:T42"/>
    <mergeCell ref="AJ37:AL37"/>
    <mergeCell ref="AD37:AF37"/>
    <mergeCell ref="U38:W38"/>
    <mergeCell ref="D21:E21"/>
    <mergeCell ref="D22:E22"/>
    <mergeCell ref="D23:E23"/>
    <mergeCell ref="D24:E24"/>
    <mergeCell ref="L21:L24"/>
    <mergeCell ref="M21:N24"/>
    <mergeCell ref="L38:N38"/>
    <mergeCell ref="M26:N26"/>
    <mergeCell ref="M27:N27"/>
    <mergeCell ref="M28:N28"/>
    <mergeCell ref="M29:N29"/>
    <mergeCell ref="I37:K37"/>
    <mergeCell ref="I38:K38"/>
    <mergeCell ref="M25:N25"/>
    <mergeCell ref="G22:H22"/>
    <mergeCell ref="G21:H21"/>
    <mergeCell ref="L37:N37"/>
    <mergeCell ref="F38:H38"/>
    <mergeCell ref="F37:H37"/>
    <mergeCell ref="J26:K28"/>
    <mergeCell ref="J29:K29"/>
    <mergeCell ref="J30:K30"/>
    <mergeCell ref="J25:K25"/>
    <mergeCell ref="I26:I28"/>
    <mergeCell ref="CI21:CI23"/>
    <mergeCell ref="CI19:CK19"/>
    <mergeCell ref="BR26:BS26"/>
    <mergeCell ref="CJ21:CK23"/>
    <mergeCell ref="CJ24:CK24"/>
    <mergeCell ref="CI20:CK20"/>
    <mergeCell ref="CF19:CH19"/>
    <mergeCell ref="CF20:CH20"/>
    <mergeCell ref="BW20:BY20"/>
    <mergeCell ref="BW21:BW24"/>
    <mergeCell ref="BX21:BY24"/>
    <mergeCell ref="BX25:BY25"/>
    <mergeCell ref="BX26:BY26"/>
    <mergeCell ref="CC19:CE19"/>
    <mergeCell ref="CC20:CE20"/>
    <mergeCell ref="CJ25:CK25"/>
    <mergeCell ref="CJ26:CK26"/>
    <mergeCell ref="BR25:BS25"/>
    <mergeCell ref="BT25:BV25"/>
    <mergeCell ref="BU26:BV26"/>
    <mergeCell ref="BZ19:CB19"/>
    <mergeCell ref="BZ20:CB20"/>
    <mergeCell ref="BW19:BY19"/>
    <mergeCell ref="BT20:BV20"/>
    <mergeCell ref="BN39:BN42"/>
    <mergeCell ref="BO39:BP42"/>
    <mergeCell ref="BN38:BP38"/>
    <mergeCell ref="O25:Q25"/>
    <mergeCell ref="P29:Q29"/>
    <mergeCell ref="P28:Q28"/>
    <mergeCell ref="P31:Q31"/>
    <mergeCell ref="P27:Q27"/>
    <mergeCell ref="BK20:BM20"/>
    <mergeCell ref="BK37:BM37"/>
    <mergeCell ref="BK38:BM38"/>
    <mergeCell ref="BK39:BM42"/>
    <mergeCell ref="AG37:AI37"/>
    <mergeCell ref="AG38:AI38"/>
    <mergeCell ref="Y39:Z39"/>
    <mergeCell ref="AA37:AC37"/>
    <mergeCell ref="AA38:AC38"/>
    <mergeCell ref="V40:W40"/>
    <mergeCell ref="O37:Q37"/>
    <mergeCell ref="O38:Q38"/>
    <mergeCell ref="Y21:Z21"/>
    <mergeCell ref="Y22:Z22"/>
    <mergeCell ref="Y23:Z23"/>
    <mergeCell ref="Y24:Z24"/>
    <mergeCell ref="AV37:AX37"/>
    <mergeCell ref="AW39:AX39"/>
    <mergeCell ref="C20:E20"/>
    <mergeCell ref="L20:N20"/>
    <mergeCell ref="V24:W24"/>
    <mergeCell ref="BR21:BS24"/>
    <mergeCell ref="R20:T20"/>
    <mergeCell ref="AM19:AO19"/>
    <mergeCell ref="BI21:BJ24"/>
    <mergeCell ref="BB19:BD19"/>
    <mergeCell ref="AP19:AR19"/>
    <mergeCell ref="AP20:AR20"/>
    <mergeCell ref="BK21:BM24"/>
    <mergeCell ref="BQ19:BS19"/>
    <mergeCell ref="AH24:AI24"/>
    <mergeCell ref="BE21:BE24"/>
    <mergeCell ref="BF21:BG24"/>
    <mergeCell ref="AH22:AI22"/>
    <mergeCell ref="AT24:AU24"/>
    <mergeCell ref="AW24:AX24"/>
    <mergeCell ref="BH19:BJ19"/>
    <mergeCell ref="BN19:BP19"/>
    <mergeCell ref="BK19:BM19"/>
    <mergeCell ref="BH20:BJ20"/>
    <mergeCell ref="C19:E19"/>
    <mergeCell ref="L19:N19"/>
    <mergeCell ref="BB20:BD20"/>
    <mergeCell ref="AJ19:AL19"/>
    <mergeCell ref="AJ20:AL20"/>
    <mergeCell ref="U19:W19"/>
    <mergeCell ref="U20:W20"/>
    <mergeCell ref="AA19:AC19"/>
    <mergeCell ref="AV19:AX19"/>
    <mergeCell ref="AD19:AF19"/>
    <mergeCell ref="AG19:AI19"/>
    <mergeCell ref="AG20:AI20"/>
    <mergeCell ref="AY19:BA19"/>
    <mergeCell ref="AY20:BA20"/>
    <mergeCell ref="AV20:AX20"/>
    <mergeCell ref="F20:H20"/>
    <mergeCell ref="O20:Q20"/>
    <mergeCell ref="X20:Z20"/>
    <mergeCell ref="F19:H19"/>
    <mergeCell ref="O19:Q19"/>
    <mergeCell ref="X19:Z19"/>
    <mergeCell ref="R19:T19"/>
    <mergeCell ref="I19:K19"/>
    <mergeCell ref="I20:K20"/>
    <mergeCell ref="AM20:AO20"/>
    <mergeCell ref="AH23:AI23"/>
    <mergeCell ref="P30:Q30"/>
    <mergeCell ref="AK24:AL24"/>
    <mergeCell ref="AK21:AL21"/>
    <mergeCell ref="AK22:AL22"/>
    <mergeCell ref="AK23:AL23"/>
    <mergeCell ref="G39:H39"/>
    <mergeCell ref="AH21:AI21"/>
    <mergeCell ref="AA20:AC20"/>
    <mergeCell ref="AD20:AF20"/>
    <mergeCell ref="I39:I40"/>
    <mergeCell ref="J39:K40"/>
    <mergeCell ref="G40:H40"/>
    <mergeCell ref="V21:W21"/>
    <mergeCell ref="V22:W22"/>
    <mergeCell ref="V23:W23"/>
    <mergeCell ref="G24:H24"/>
    <mergeCell ref="G23:H23"/>
    <mergeCell ref="I21:I22"/>
    <mergeCell ref="J21:K22"/>
    <mergeCell ref="J23:K23"/>
    <mergeCell ref="J24:K24"/>
    <mergeCell ref="O21:Q24"/>
    <mergeCell ref="J41:K41"/>
    <mergeCell ref="J42:K42"/>
    <mergeCell ref="J31:K31"/>
    <mergeCell ref="AK40:AL40"/>
    <mergeCell ref="AK41:AL41"/>
    <mergeCell ref="AP39:AR42"/>
    <mergeCell ref="AY37:BA37"/>
    <mergeCell ref="AY38:BA38"/>
    <mergeCell ref="AY39:BA42"/>
    <mergeCell ref="AV38:AX38"/>
    <mergeCell ref="AJ38:AL38"/>
    <mergeCell ref="AM39:AO42"/>
    <mergeCell ref="AH39:AI39"/>
    <mergeCell ref="AH40:AI40"/>
    <mergeCell ref="AH41:AI41"/>
    <mergeCell ref="AD39:AF42"/>
    <mergeCell ref="AK42:AL42"/>
    <mergeCell ref="AD38:AF38"/>
    <mergeCell ref="AW40:AX40"/>
    <mergeCell ref="AT39:AU39"/>
    <mergeCell ref="AT40:AU40"/>
    <mergeCell ref="AT41:AU41"/>
    <mergeCell ref="AT42:AU42"/>
    <mergeCell ref="AW41:AX41"/>
    <mergeCell ref="BT21:BV24"/>
    <mergeCell ref="BQ21:BQ24"/>
    <mergeCell ref="BH26:BJ26"/>
    <mergeCell ref="BH28:BJ28"/>
    <mergeCell ref="AS19:AU19"/>
    <mergeCell ref="AS20:AU20"/>
    <mergeCell ref="BE20:BG20"/>
    <mergeCell ref="BE19:BG19"/>
    <mergeCell ref="AT21:AU21"/>
    <mergeCell ref="AT22:AU22"/>
    <mergeCell ref="AT23:AU23"/>
    <mergeCell ref="AW21:AX21"/>
    <mergeCell ref="AW22:AX22"/>
    <mergeCell ref="AW23:AX23"/>
    <mergeCell ref="BT19:BV19"/>
    <mergeCell ref="BH21:BH24"/>
    <mergeCell ref="BQ20:BS20"/>
    <mergeCell ref="BN20:BP20"/>
    <mergeCell ref="BN21:BN24"/>
    <mergeCell ref="BO21:BP24"/>
  </mergeCells>
  <phoneticPr fontId="2"/>
  <pageMargins left="0.70866141732283472" right="0.70866141732283472" top="0.74803149606299213" bottom="0.74803149606299213" header="0.31496062992125984" footer="0.31496062992125984"/>
  <pageSetup paperSize="8" scale="91" pageOrder="overThenDown" orientation="landscape"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pageSetUpPr fitToPage="1"/>
  </sheetPr>
  <dimension ref="A1:T88"/>
  <sheetViews>
    <sheetView view="pageBreakPreview" topLeftCell="A3" zoomScaleNormal="100" zoomScaleSheetLayoutView="100" workbookViewId="0">
      <selection activeCell="A7" sqref="A7"/>
    </sheetView>
  </sheetViews>
  <sheetFormatPr defaultColWidth="9" defaultRowHeight="13"/>
  <cols>
    <col min="1" max="17" width="5.08984375" style="3" customWidth="1"/>
    <col min="18" max="16384" width="9" style="3"/>
  </cols>
  <sheetData>
    <row r="1" spans="1:20" ht="15.75" customHeight="1">
      <c r="A1" s="2" t="s">
        <v>348</v>
      </c>
      <c r="B1" s="77">
        <v>1</v>
      </c>
      <c r="C1" s="78"/>
      <c r="D1" s="78"/>
      <c r="E1" s="78"/>
      <c r="F1" s="78"/>
      <c r="G1" s="78"/>
      <c r="H1" s="78"/>
      <c r="I1" s="78"/>
      <c r="J1" s="78"/>
      <c r="S1" s="3" t="s">
        <v>402</v>
      </c>
    </row>
    <row r="2" spans="1:20" ht="15.75" customHeight="1">
      <c r="M2" s="6" t="s">
        <v>167</v>
      </c>
      <c r="N2" s="1107">
        <f>IF(企業入力シート!C11="","",企業入力シート!C11)</f>
        <v>46235</v>
      </c>
      <c r="O2" s="1107"/>
      <c r="P2" s="1107"/>
      <c r="Q2" s="1107"/>
      <c r="S2" s="3" t="s">
        <v>403</v>
      </c>
    </row>
    <row r="3" spans="1:20" ht="15.75" customHeight="1">
      <c r="A3" s="863" t="s">
        <v>812</v>
      </c>
      <c r="B3" s="863"/>
      <c r="C3" s="863"/>
      <c r="D3" s="863"/>
      <c r="E3" s="863"/>
      <c r="F3" s="863"/>
      <c r="G3" s="863"/>
      <c r="H3" s="863"/>
      <c r="I3" s="863"/>
      <c r="J3" s="863"/>
      <c r="K3" s="863"/>
      <c r="L3" s="863"/>
      <c r="M3" s="863"/>
      <c r="N3" s="863"/>
      <c r="O3" s="863"/>
      <c r="P3" s="863"/>
      <c r="Q3" s="863"/>
      <c r="R3" s="105"/>
      <c r="S3" s="103"/>
      <c r="T3" s="3" t="s">
        <v>404</v>
      </c>
    </row>
    <row r="4" spans="1:20" ht="15.75" customHeight="1">
      <c r="A4" s="1104" t="s">
        <v>108</v>
      </c>
      <c r="B4" s="1104"/>
      <c r="C4" s="1104"/>
      <c r="D4" s="1104"/>
      <c r="E4" s="1104"/>
      <c r="F4" s="1104"/>
      <c r="G4" s="1104"/>
      <c r="H4" s="1104"/>
      <c r="I4" s="1104"/>
      <c r="J4" s="1104"/>
      <c r="K4" s="1104"/>
      <c r="L4" s="1104"/>
      <c r="M4" s="1104"/>
      <c r="N4" s="1104"/>
      <c r="O4" s="1104"/>
      <c r="P4" s="1104"/>
      <c r="Q4" s="1104"/>
      <c r="S4" s="98"/>
      <c r="T4" s="3" t="s">
        <v>405</v>
      </c>
    </row>
    <row r="5" spans="1:20" ht="15.75" customHeight="1">
      <c r="A5" s="2" t="s">
        <v>0</v>
      </c>
      <c r="B5" s="2"/>
      <c r="C5" s="78"/>
      <c r="D5" s="78"/>
      <c r="E5" s="78"/>
      <c r="F5" s="78"/>
      <c r="G5" s="78"/>
      <c r="H5" s="78"/>
      <c r="I5" s="78"/>
    </row>
    <row r="6" spans="1:20" ht="15.75" customHeight="1">
      <c r="A6" s="857" t="s">
        <v>1421</v>
      </c>
      <c r="B6" s="857"/>
      <c r="C6" s="857"/>
      <c r="D6" s="857"/>
      <c r="E6" s="857"/>
      <c r="F6" s="857"/>
      <c r="G6" s="857"/>
      <c r="H6" s="78"/>
      <c r="I6" s="78"/>
      <c r="S6" s="3" t="s">
        <v>406</v>
      </c>
    </row>
    <row r="7" spans="1:20" ht="15.75" customHeight="1">
      <c r="A7" s="2"/>
      <c r="B7" s="2"/>
      <c r="C7" s="2"/>
      <c r="D7" s="2"/>
      <c r="E7" s="2"/>
      <c r="F7" s="2"/>
      <c r="G7" s="2"/>
      <c r="H7" s="78"/>
      <c r="I7" s="78"/>
      <c r="S7" s="100"/>
      <c r="T7" s="3" t="s">
        <v>407</v>
      </c>
    </row>
    <row r="8" spans="1:20" ht="15.75" customHeight="1">
      <c r="A8" s="2"/>
      <c r="B8" s="2"/>
      <c r="C8" s="1105" t="s">
        <v>809</v>
      </c>
      <c r="D8" s="1105"/>
      <c r="E8" s="1105"/>
      <c r="F8" s="1110" t="str">
        <f>IF(企業入力シート!C5="","",企業入力シート!C5)</f>
        <v/>
      </c>
      <c r="G8" s="1110"/>
      <c r="H8" s="1110"/>
      <c r="I8" s="1110"/>
      <c r="J8" s="1110"/>
      <c r="K8" s="1110"/>
      <c r="L8" s="1110"/>
      <c r="M8" s="1110"/>
      <c r="N8" s="1110"/>
      <c r="O8" s="1110"/>
      <c r="P8" s="1110"/>
      <c r="Q8" s="1110"/>
      <c r="S8" s="101"/>
      <c r="T8" s="3" t="s">
        <v>405</v>
      </c>
    </row>
    <row r="9" spans="1:20" ht="15.75" customHeight="1">
      <c r="A9" s="78"/>
      <c r="B9" s="78"/>
      <c r="C9" s="78"/>
      <c r="D9" s="78"/>
      <c r="E9" s="78"/>
      <c r="G9" s="1105" t="s">
        <v>810</v>
      </c>
      <c r="H9" s="1105"/>
      <c r="I9" s="1105"/>
    </row>
    <row r="10" spans="1:20" ht="15.75" customHeight="1">
      <c r="B10" s="2"/>
      <c r="C10" s="2"/>
      <c r="D10" s="2"/>
      <c r="J10" s="1109"/>
      <c r="K10" s="1109"/>
      <c r="L10" s="1109"/>
      <c r="M10" s="1109"/>
      <c r="N10" s="104"/>
      <c r="O10" s="104"/>
      <c r="P10" s="104"/>
      <c r="Q10" s="104"/>
    </row>
    <row r="11" spans="1:20" ht="15.75" customHeight="1">
      <c r="B11" s="2"/>
      <c r="C11" s="2"/>
      <c r="D11" s="2"/>
      <c r="G11" s="1105" t="s">
        <v>1205</v>
      </c>
      <c r="H11" s="1105"/>
      <c r="I11" s="1105"/>
      <c r="J11" s="1108" t="str">
        <f>IF(企業入力シート!C13="","",企業入力シート!C13)</f>
        <v/>
      </c>
      <c r="K11" s="1108"/>
      <c r="L11" s="1108"/>
      <c r="M11" s="1108"/>
      <c r="N11" s="1108"/>
      <c r="O11" s="1108"/>
      <c r="P11" s="1108"/>
      <c r="Q11" s="1108"/>
    </row>
    <row r="12" spans="1:20" ht="15.75" customHeight="1">
      <c r="A12" s="78"/>
      <c r="G12" s="6"/>
      <c r="H12" s="6"/>
      <c r="I12" s="6"/>
      <c r="J12" s="1108"/>
      <c r="K12" s="1108"/>
      <c r="L12" s="1108"/>
      <c r="M12" s="1108"/>
      <c r="N12" s="1108"/>
      <c r="O12" s="1108"/>
      <c r="P12" s="1108"/>
      <c r="Q12" s="1108"/>
      <c r="R12" s="105"/>
      <c r="S12" s="105" t="s">
        <v>408</v>
      </c>
    </row>
    <row r="13" spans="1:20" ht="15.75" customHeight="1">
      <c r="B13" s="6"/>
      <c r="C13" s="6"/>
      <c r="D13" s="6"/>
      <c r="G13" s="1105" t="s">
        <v>830</v>
      </c>
      <c r="H13" s="1105"/>
      <c r="I13" s="1105"/>
      <c r="J13" s="1110" t="str">
        <f>IF(企業入力シート!C14="","",企業入力シート!C14)</f>
        <v>○○建設</v>
      </c>
      <c r="K13" s="1110"/>
      <c r="L13" s="1110"/>
      <c r="M13" s="1110"/>
      <c r="N13" s="1110"/>
      <c r="O13" s="1110"/>
      <c r="P13" s="1110"/>
      <c r="Q13" s="1110"/>
      <c r="R13" s="105"/>
      <c r="S13" s="105" t="s">
        <v>409</v>
      </c>
    </row>
    <row r="14" spans="1:20" ht="15.75" customHeight="1">
      <c r="B14" s="78"/>
      <c r="C14" s="78"/>
      <c r="D14" s="78"/>
      <c r="G14" s="1105" t="s">
        <v>139</v>
      </c>
      <c r="H14" s="1105"/>
      <c r="I14" s="1105"/>
      <c r="J14" s="1106" t="str">
        <f>IF(企業入力シート!C15="","",企業入力シート!C15)</f>
        <v>○○　○○</v>
      </c>
      <c r="K14" s="1106"/>
      <c r="L14" s="1106"/>
      <c r="M14" s="1106"/>
      <c r="N14" s="1106"/>
      <c r="O14" s="1106"/>
    </row>
    <row r="15" spans="1:20" ht="15.75" customHeight="1">
      <c r="B15" s="78"/>
      <c r="C15" s="78"/>
      <c r="D15" s="78"/>
      <c r="E15" s="78"/>
      <c r="F15" s="78"/>
      <c r="G15" s="78"/>
      <c r="H15" s="2"/>
      <c r="J15" s="78"/>
      <c r="K15" s="2"/>
      <c r="L15" s="78"/>
      <c r="R15" s="105"/>
    </row>
    <row r="16" spans="1:20" ht="15.75" customHeight="1">
      <c r="A16" s="78"/>
      <c r="R16" s="105"/>
    </row>
    <row r="17" spans="1:19">
      <c r="A17" s="1103" t="str">
        <f>CONCATENATE("　","令和",(YEAR(発注者入力シート!C7)-2018),"年",MONTH(発注者入力シート!C7),"月",DAY(発注者入力シート!C7),"日付けで入札公告のありました下記工事について、別添のとおり書類を添えて提出いたします。")</f>
        <v>　令和8年10月15日付けで入札公告のありました下記工事について、別添のとおり書類を添えて提出いたします。</v>
      </c>
      <c r="B17" s="1103"/>
      <c r="C17" s="1103"/>
      <c r="D17" s="1103"/>
      <c r="E17" s="1103"/>
      <c r="F17" s="1103"/>
      <c r="G17" s="1103"/>
      <c r="H17" s="1103"/>
      <c r="I17" s="1103"/>
      <c r="J17" s="1103"/>
      <c r="K17" s="1103"/>
      <c r="L17" s="1103"/>
      <c r="M17" s="1103"/>
      <c r="N17" s="1103"/>
      <c r="O17" s="1103"/>
      <c r="P17" s="1103"/>
      <c r="Q17" s="1103"/>
    </row>
    <row r="18" spans="1:19">
      <c r="A18" s="1103"/>
      <c r="B18" s="1103"/>
      <c r="C18" s="1103"/>
      <c r="D18" s="1103"/>
      <c r="E18" s="1103"/>
      <c r="F18" s="1103"/>
      <c r="G18" s="1103"/>
      <c r="H18" s="1103"/>
      <c r="I18" s="1103"/>
      <c r="J18" s="1103"/>
      <c r="K18" s="1103"/>
      <c r="L18" s="1103"/>
      <c r="M18" s="1103"/>
      <c r="N18" s="1103"/>
      <c r="O18" s="1103"/>
      <c r="P18" s="1103"/>
      <c r="Q18" s="1103"/>
    </row>
    <row r="19" spans="1:19">
      <c r="A19" s="78"/>
    </row>
    <row r="20" spans="1:19">
      <c r="A20" s="2" t="s">
        <v>1</v>
      </c>
      <c r="B20" s="2"/>
      <c r="C20" s="857" t="str">
        <f>発注者入力シート!C10</f>
        <v>浜山公園陸上競技場メインスタンド増築外（建築）工事</v>
      </c>
      <c r="D20" s="857"/>
      <c r="E20" s="857"/>
      <c r="F20" s="857"/>
      <c r="G20" s="857"/>
      <c r="H20" s="857"/>
      <c r="I20" s="857"/>
      <c r="J20" s="857"/>
      <c r="K20" s="857"/>
      <c r="L20" s="857"/>
      <c r="M20" s="857"/>
      <c r="N20" s="857"/>
      <c r="O20" s="857"/>
      <c r="P20" s="857"/>
      <c r="Q20" s="857"/>
      <c r="R20" s="106"/>
    </row>
    <row r="21" spans="1:19">
      <c r="A21" s="78"/>
      <c r="F21" s="229"/>
    </row>
    <row r="22" spans="1:19">
      <c r="A22" s="2" t="s">
        <v>876</v>
      </c>
      <c r="B22" s="2"/>
      <c r="C22" s="2"/>
      <c r="D22" s="2"/>
      <c r="E22" s="2"/>
      <c r="F22" s="2"/>
      <c r="G22" s="2"/>
      <c r="H22" s="2"/>
      <c r="I22" s="2"/>
    </row>
    <row r="23" spans="1:19">
      <c r="A23" s="1102" t="str">
        <f>IF(発注者入力シート!C24="","#N/A","　○技術提案（　"&amp;発注者入力シート!C24&amp;"　）　（様式-２）")</f>
        <v>　○技術提案（　コンクリート工事の品質向上　）　（様式-２）</v>
      </c>
      <c r="B23" s="1102"/>
      <c r="C23" s="1102"/>
      <c r="D23" s="1102"/>
      <c r="E23" s="1102"/>
      <c r="F23" s="1102"/>
      <c r="G23" s="1102"/>
      <c r="H23" s="1102"/>
      <c r="I23" s="1102"/>
      <c r="J23" s="1102"/>
      <c r="K23" s="1102"/>
      <c r="L23" s="1102"/>
      <c r="M23" s="1102"/>
      <c r="N23" s="1102"/>
      <c r="O23" s="1102"/>
      <c r="P23" s="1102"/>
      <c r="Q23" s="1102"/>
    </row>
    <row r="24" spans="1:19">
      <c r="A24" s="1102" t="str">
        <f>IF(発注者入力シート!C25="","#N/A","　○技術提案（　"&amp;発注者入力シート!C25&amp;"　）　（様式-３）")</f>
        <v>　○技術提案（　工事中の環境対策　）　（様式-３）</v>
      </c>
      <c r="B24" s="1102"/>
      <c r="C24" s="1102"/>
      <c r="D24" s="1102"/>
      <c r="E24" s="1102"/>
      <c r="F24" s="1102"/>
      <c r="G24" s="1102"/>
      <c r="H24" s="1102"/>
      <c r="I24" s="1102"/>
      <c r="J24" s="1102"/>
      <c r="K24" s="1102"/>
      <c r="L24" s="1102"/>
      <c r="M24" s="1102"/>
      <c r="N24" s="1102"/>
      <c r="O24" s="1102"/>
      <c r="P24" s="1102"/>
      <c r="Q24" s="1102"/>
    </row>
    <row r="25" spans="1:19">
      <c r="A25" s="1102" t="str">
        <f>IF(発注者入力シート!C26="","#N/A","　○技術提案（　"&amp;発注者入力シート!C26&amp;"　）　（様式-４）")</f>
        <v>　○技術提案（　工事中の安全対策　）　（様式-４）</v>
      </c>
      <c r="B25" s="1102"/>
      <c r="C25" s="1102"/>
      <c r="D25" s="1102"/>
      <c r="E25" s="1102"/>
      <c r="F25" s="1102"/>
      <c r="G25" s="1102"/>
      <c r="H25" s="1102"/>
      <c r="I25" s="1102"/>
      <c r="J25" s="1102"/>
      <c r="K25" s="1102"/>
      <c r="L25" s="1102"/>
      <c r="M25" s="1102"/>
      <c r="N25" s="1102"/>
      <c r="O25" s="1102"/>
      <c r="P25" s="1102"/>
      <c r="Q25" s="1102"/>
    </row>
    <row r="26" spans="1:19" hidden="1">
      <c r="A26" s="1102" t="str">
        <f>IF(発注者入力シート!C22="","#N/A","　○技術提案（　"&amp;発注者入力シート!C22&amp;"　）　（様式-２）")</f>
        <v>#N/A</v>
      </c>
      <c r="B26" s="1102"/>
      <c r="C26" s="1102"/>
      <c r="D26" s="1102"/>
      <c r="E26" s="1102"/>
      <c r="F26" s="1102"/>
      <c r="G26" s="1102"/>
      <c r="H26" s="1102"/>
      <c r="I26" s="1102"/>
      <c r="J26" s="1102"/>
      <c r="K26" s="1102"/>
      <c r="L26" s="1102"/>
      <c r="M26" s="1102"/>
      <c r="N26" s="1102"/>
      <c r="O26" s="1102"/>
      <c r="P26" s="1102"/>
      <c r="Q26" s="1102"/>
    </row>
    <row r="27" spans="1:19" hidden="1">
      <c r="A27" s="1102" t="str">
        <f>IF(発注者入力シート!C23="","#N/A","　○技術提案（　"&amp;発注者入力シート!C23&amp;"　）　（様式-２）")</f>
        <v>#N/A</v>
      </c>
      <c r="B27" s="1102"/>
      <c r="C27" s="1102"/>
      <c r="D27" s="1102"/>
      <c r="E27" s="1102"/>
      <c r="F27" s="1102"/>
      <c r="G27" s="1102"/>
      <c r="H27" s="1102"/>
      <c r="I27" s="1102"/>
      <c r="J27" s="1102"/>
      <c r="K27" s="1102"/>
      <c r="L27" s="1102"/>
      <c r="M27" s="1102"/>
      <c r="N27" s="1102"/>
      <c r="O27" s="1102"/>
      <c r="P27" s="1102"/>
      <c r="Q27" s="1102"/>
    </row>
    <row r="28" spans="1:19" hidden="1">
      <c r="A28" s="1102" t="str">
        <f>IF(発注者入力シート!C20="","#N/A","　○技術提案（　"&amp;発注者入力シート!C20&amp;"　）　（様式-２）")</f>
        <v>#N/A</v>
      </c>
      <c r="B28" s="1102"/>
      <c r="C28" s="1102"/>
      <c r="D28" s="1102"/>
      <c r="E28" s="1102"/>
      <c r="F28" s="1102"/>
      <c r="G28" s="1102"/>
      <c r="H28" s="1102"/>
      <c r="I28" s="1102"/>
      <c r="J28" s="1102"/>
      <c r="K28" s="1102"/>
      <c r="L28" s="1102"/>
      <c r="M28" s="1102"/>
      <c r="N28" s="1102"/>
      <c r="O28" s="1102"/>
      <c r="P28" s="1102"/>
      <c r="Q28" s="1102"/>
    </row>
    <row r="29" spans="1:19" hidden="1">
      <c r="A29" s="1102" t="str">
        <f>IF(発注者入力シート!C21="","#N/A","　○技術提案（　"&amp;発注者入力シート!C21&amp;"　）　（様式-２）")</f>
        <v>#N/A</v>
      </c>
      <c r="B29" s="1102"/>
      <c r="C29" s="1102"/>
      <c r="D29" s="1102"/>
      <c r="E29" s="1102"/>
      <c r="F29" s="1102"/>
      <c r="G29" s="1102"/>
      <c r="H29" s="1102"/>
      <c r="I29" s="1102"/>
      <c r="J29" s="1102"/>
      <c r="K29" s="1102"/>
      <c r="L29" s="1102"/>
      <c r="M29" s="1102"/>
      <c r="N29" s="1102"/>
      <c r="O29" s="1102"/>
      <c r="P29" s="1102"/>
      <c r="Q29" s="1102"/>
    </row>
    <row r="30" spans="1:19" hidden="1">
      <c r="A30" s="1102" t="str">
        <f>IF(発注者入力シート!C27="","#N/A","　○技術提案（　"&amp;発注者入力シート!C27&amp;"　）　（様式-２）")</f>
        <v>#N/A</v>
      </c>
      <c r="B30" s="1102"/>
      <c r="C30" s="1102"/>
      <c r="D30" s="1102"/>
      <c r="E30" s="1102"/>
      <c r="F30" s="1102"/>
      <c r="G30" s="1102"/>
      <c r="H30" s="1102"/>
      <c r="I30" s="1102"/>
      <c r="J30" s="1102"/>
      <c r="K30" s="1102"/>
      <c r="L30" s="1102"/>
      <c r="M30" s="1102"/>
      <c r="N30" s="1102"/>
      <c r="O30" s="1102"/>
      <c r="P30" s="1102"/>
      <c r="Q30" s="1102"/>
      <c r="S30" s="105" t="s">
        <v>815</v>
      </c>
    </row>
    <row r="31" spans="1:19" hidden="1">
      <c r="A31" s="1102" t="e">
        <f>IF(AND(IFERROR(OR(発注者入力シート!$L$62="３",発注者入力シート!$L$63="３"),FALSE),企業入力シート!$L$100=3),"",IF(COUNTIF($A$50:$A$76,"*"&amp;VLOOKUP("３",発注者入力シート!$L$41:$N$75,3,FALSE)&amp;"*")&gt;=3,"",INDEX(発注者入力シート!$L$40:$O$81,MATCH("３",発注者入力シート!$L$40:$L$81,0),4)))</f>
        <v>#N/A</v>
      </c>
      <c r="B31" s="1102"/>
      <c r="C31" s="1102"/>
      <c r="D31" s="1102"/>
      <c r="E31" s="1102"/>
      <c r="F31" s="1102"/>
      <c r="G31" s="1102"/>
      <c r="H31" s="1102"/>
      <c r="I31" s="1102"/>
      <c r="J31" s="1102"/>
      <c r="K31" s="1102"/>
      <c r="L31" s="1102"/>
      <c r="M31" s="1102"/>
      <c r="N31" s="1102"/>
      <c r="O31" s="1102"/>
      <c r="P31" s="1102"/>
      <c r="Q31" s="1102"/>
    </row>
    <row r="32" spans="1:19" hidden="1">
      <c r="A32" s="1102" t="e">
        <f>IF(AND(IFERROR(OR(発注者入力シート!$L$62="４",発注者入力シート!$L$63="４"),FALSE),企業入力シート!$L$100=3),"",IF(COUNTIF($A$50:$A$76,"*"&amp;VLOOKUP("４",発注者入力シート!$L$41:$N$75,3,FALSE)&amp;"*")&gt;=3,"",INDEX(発注者入力シート!$L$40:$O$81,MATCH("４",発注者入力シート!$L$40:$L$81,0),4)))</f>
        <v>#N/A</v>
      </c>
      <c r="B32" s="1102"/>
      <c r="C32" s="1102"/>
      <c r="D32" s="1102"/>
      <c r="E32" s="1102"/>
      <c r="F32" s="1102"/>
      <c r="G32" s="1102"/>
      <c r="H32" s="1102"/>
      <c r="I32" s="1102"/>
      <c r="J32" s="1102"/>
      <c r="K32" s="1102"/>
      <c r="L32" s="1102"/>
      <c r="M32" s="1102"/>
      <c r="N32" s="1102"/>
      <c r="O32" s="1102"/>
      <c r="P32" s="1102"/>
      <c r="Q32" s="1102"/>
    </row>
    <row r="33" spans="1:18">
      <c r="A33" s="1102" t="str">
        <f>IF(AND(IFERROR(OR(発注者入力シート!$L$62="５",発注者入力シート!$L$63="５"),FALSE),企業入力シート!$L$100=3),"",IF(COUNTIF($A$50:$A$76,"*"&amp;VLOOKUP("５",発注者入力シート!$L$41:$N$75,3,FALSE)&amp;"*")&gt;=3,"",INDEX(発注者入力シート!$L$40:$O$81,MATCH("５",発注者入力シート!$L$40:$L$81,0),4)))</f>
        <v>　○企業の工事成績評定点　（様式-５-１、様式-５-２）</v>
      </c>
      <c r="B33" s="1102"/>
      <c r="C33" s="1102"/>
      <c r="D33" s="1102"/>
      <c r="E33" s="1102"/>
      <c r="F33" s="1102"/>
      <c r="G33" s="1102"/>
      <c r="H33" s="1102"/>
      <c r="I33" s="1102"/>
      <c r="J33" s="1102"/>
      <c r="K33" s="1102"/>
      <c r="L33" s="1102"/>
      <c r="M33" s="1102"/>
      <c r="N33" s="1102"/>
      <c r="O33" s="1102"/>
      <c r="P33" s="1102"/>
      <c r="Q33" s="1102"/>
    </row>
    <row r="34" spans="1:18">
      <c r="A34" s="1102" t="str">
        <f>IF(AND(IFERROR(OR(発注者入力シート!$L$62="６",発注者入力シート!$L$63="６"),FALSE),企業入力シート!$L$100=3),"",IF(COUNTIF($A$50:$A$76,"*"&amp;VLOOKUP("６",発注者入力シート!$L$41:$N$75,3,FALSE)&amp;"*")&gt;=3,"",INDEX(発注者入力シート!$L$40:$O$81,MATCH("６",発注者入力シート!$L$40:$L$81,0),4)))</f>
        <v>　○企業の同種工事の施工実績　（様式-６）</v>
      </c>
      <c r="B34" s="1102"/>
      <c r="C34" s="1102"/>
      <c r="D34" s="1102"/>
      <c r="E34" s="1102"/>
      <c r="F34" s="1102"/>
      <c r="G34" s="1102"/>
      <c r="H34" s="1102"/>
      <c r="I34" s="1102"/>
      <c r="J34" s="1102"/>
      <c r="K34" s="1102"/>
      <c r="L34" s="1102"/>
      <c r="M34" s="1102"/>
      <c r="N34" s="1102"/>
      <c r="O34" s="1102"/>
      <c r="P34" s="1102"/>
      <c r="Q34" s="1102"/>
    </row>
    <row r="35" spans="1:18">
      <c r="A35" s="1102" t="str">
        <f>IF(AND(IFERROR(OR(発注者入力シート!$L$62="７",発注者入力シート!$L$63="７"),FALSE),企業入力シート!$L$100=3),"",IF(COUNTIF($A$50:$A$76,"*"&amp;VLOOKUP("７",発注者入力シート!$L$41:$N$75,3,FALSE)&amp;"*")&gt;=3,"",INDEX(発注者入力シート!$L$40:$O$81,MATCH("７",発注者入力シート!$L$40:$L$81,0),4)))</f>
        <v>　○企業の優良工事表彰（優良工事施工団体表彰）　（様式-７）</v>
      </c>
      <c r="B35" s="1102"/>
      <c r="C35" s="1102"/>
      <c r="D35" s="1102"/>
      <c r="E35" s="1102"/>
      <c r="F35" s="1102"/>
      <c r="G35" s="1102"/>
      <c r="H35" s="1102"/>
      <c r="I35" s="1102"/>
      <c r="J35" s="1102"/>
      <c r="K35" s="1102"/>
      <c r="L35" s="1102"/>
      <c r="M35" s="1102"/>
      <c r="N35" s="1102"/>
      <c r="O35" s="1102"/>
      <c r="P35" s="1102"/>
      <c r="Q35" s="1102"/>
    </row>
    <row r="36" spans="1:18">
      <c r="A36" s="1102" t="str">
        <f>IF(AND(IFERROR(OR(発注者入力シート!$L$62="８",発注者入力シート!$L$63="８"),FALSE),企業入力シート!$L$100=3),"",IF(COUNTIF($A$50:$A$76,"*"&amp;VLOOKUP("８",発注者入力シート!$L$41:$N$75,3,FALSE)&amp;"*")&gt;=3,"",INDEX(発注者入力シート!$L$40:$O$81,MATCH("８",発注者入力シート!$L$40:$L$81,0),4)))</f>
        <v>　○企業の継続能力（CPD）制度の参加登録　（様式-８）</v>
      </c>
      <c r="B36" s="1102"/>
      <c r="C36" s="1102"/>
      <c r="D36" s="1102"/>
      <c r="E36" s="1102"/>
      <c r="F36" s="1102"/>
      <c r="G36" s="1102"/>
      <c r="H36" s="1102"/>
      <c r="I36" s="1102"/>
      <c r="J36" s="1102"/>
      <c r="K36" s="1102"/>
      <c r="L36" s="1102"/>
      <c r="M36" s="1102"/>
      <c r="N36" s="1102"/>
      <c r="O36" s="1102"/>
      <c r="P36" s="1102"/>
      <c r="Q36" s="1102"/>
    </row>
    <row r="37" spans="1:18">
      <c r="A37" s="1102" t="str">
        <f>IF(AND(IFERROR(OR(発注者入力シート!$L$62="９",発注者入力シート!$L$63="９"),FALSE),企業入力シート!$L$100=3),"",IF(COUNTIF($A$50:$A$76,"*"&amp;VLOOKUP("９",発注者入力シート!$L$41:$N$75,3,FALSE)&amp;"*")&gt;=3,"",INDEX(発注者入力シート!$L$40:$O$81,MATCH("９",発注者入力シート!$L$40:$L$81,0),4)))</f>
        <v>　○配置予定技術者の工事成績評定点　（様式-９-１、様式-９-２）</v>
      </c>
      <c r="B37" s="1102"/>
      <c r="C37" s="1102"/>
      <c r="D37" s="1102"/>
      <c r="E37" s="1102"/>
      <c r="F37" s="1102"/>
      <c r="G37" s="1102"/>
      <c r="H37" s="1102"/>
      <c r="I37" s="1102"/>
      <c r="J37" s="1102"/>
      <c r="K37" s="1102"/>
      <c r="L37" s="1102"/>
      <c r="M37" s="1102"/>
      <c r="N37" s="1102"/>
      <c r="O37" s="1102"/>
      <c r="P37" s="1102"/>
      <c r="Q37" s="1102"/>
    </row>
    <row r="38" spans="1:18">
      <c r="A38" s="1102" t="str">
        <f>IF(AND(IFERROR(OR(発注者入力シート!$L$62="１０",発注者入力シート!$L$63="１０"),FALSE),企業入力シート!$L$100=3),"",IF(COUNTIF($A$50:$A$76,"*"&amp;VLOOKUP("１０",発注者入力シート!$L$41:$N$75,3,FALSE)&amp;"*")&gt;=3,"",INDEX(発注者入力シート!$L$40:$O$81,MATCH("１０",発注者入力シート!$L$40:$L$81,0),4)))</f>
        <v>　○配置予定技術者の同種工事の施工経験　（様式-１０）</v>
      </c>
      <c r="B38" s="1102"/>
      <c r="C38" s="1102"/>
      <c r="D38" s="1102"/>
      <c r="E38" s="1102"/>
      <c r="F38" s="1102"/>
      <c r="G38" s="1102"/>
      <c r="H38" s="1102"/>
      <c r="I38" s="1102"/>
      <c r="J38" s="1102"/>
      <c r="K38" s="1102"/>
      <c r="L38" s="1102"/>
      <c r="M38" s="1102"/>
      <c r="N38" s="1102"/>
      <c r="O38" s="1102"/>
      <c r="P38" s="1102"/>
      <c r="Q38" s="1102"/>
    </row>
    <row r="39" spans="1:18">
      <c r="A39" s="1102" t="str">
        <f>IF(AND(IFERROR(OR(発注者入力シート!$L$62="１１",発注者入力シート!$L$63="１１"),FALSE),企業入力シート!$L$100=3),"",IF(COUNTIF($A$50:$A$76,"*"&amp;VLOOKUP("１１",発注者入力シート!$L$41:$N$75,3,FALSE)&amp;"*")&gt;=3,"",INDEX(発注者入力シート!$L$40:$O$81,MATCH("１１",発注者入力シート!$L$40:$L$81,0),4)))</f>
        <v>　○配置予定技術者の継続学習　（様式-１１）</v>
      </c>
      <c r="B39" s="1102"/>
      <c r="C39" s="1102"/>
      <c r="D39" s="1102"/>
      <c r="E39" s="1102"/>
      <c r="F39" s="1102"/>
      <c r="G39" s="1102"/>
      <c r="H39" s="1102"/>
      <c r="I39" s="1102"/>
      <c r="J39" s="1102"/>
      <c r="K39" s="1102"/>
      <c r="L39" s="1102"/>
      <c r="M39" s="1102"/>
      <c r="N39" s="1102"/>
      <c r="O39" s="1102"/>
      <c r="P39" s="1102"/>
      <c r="Q39" s="1102"/>
    </row>
    <row r="40" spans="1:18">
      <c r="A40" s="1102" t="str">
        <f>IF(AND(IFERROR(OR(発注者入力シート!$L$62="１２",発注者入力シート!$L$63="１２"),FALSE),企業入力シート!$L$100=3),"",IF(COUNTIF($A$50:$A$76,"*"&amp;VLOOKUP("１２",発注者入力シート!$L$41:$N$75,3,FALSE)&amp;"*")&gt;=3,"",INDEX(発注者入力シート!$L$40:$O$81,MATCH("１２",発注者入力シート!$L$40:$L$81,0),4)))</f>
        <v>　○ボランティア活動又はハートフルしまねへの参加実績　（様式-１２）</v>
      </c>
      <c r="B40" s="1102"/>
      <c r="C40" s="1102"/>
      <c r="D40" s="1102"/>
      <c r="E40" s="1102"/>
      <c r="F40" s="1102"/>
      <c r="G40" s="1102"/>
      <c r="H40" s="1102"/>
      <c r="I40" s="1102"/>
      <c r="J40" s="1102"/>
      <c r="K40" s="1102"/>
      <c r="L40" s="1102"/>
      <c r="M40" s="1102"/>
      <c r="N40" s="1102"/>
      <c r="O40" s="1102"/>
      <c r="P40" s="1102"/>
      <c r="Q40" s="1102"/>
    </row>
    <row r="41" spans="1:18">
      <c r="A41" s="1102" t="str">
        <f>IF(AND(IFERROR(OR(発注者入力シート!$L$62="１３",発注者入力シート!$L$63="１３"),FALSE),企業入力シート!$L$100=3),"",IF(COUNTIF($A$50:$A$76,"*"&amp;VLOOKUP("１３",発注者入力シート!$L$41:$N$75,3,FALSE)&amp;"*")&gt;=3,"",INDEX(発注者入力シート!$L$40:$O$81,MATCH("１３",発注者入力シート!$L$40:$L$81,0),4)))</f>
        <v>　○労働福祉関連の状況(a 障がい者雇用の実態)　（様式-１３）</v>
      </c>
      <c r="B41" s="1102"/>
      <c r="C41" s="1102"/>
      <c r="D41" s="1102"/>
      <c r="E41" s="1102"/>
      <c r="F41" s="1102"/>
      <c r="G41" s="1102"/>
      <c r="H41" s="1102"/>
      <c r="I41" s="1102"/>
      <c r="J41" s="1102"/>
      <c r="K41" s="1102"/>
      <c r="L41" s="1102"/>
      <c r="M41" s="1102"/>
      <c r="N41" s="1102"/>
      <c r="O41" s="1102"/>
      <c r="P41" s="1102"/>
      <c r="Q41" s="1102"/>
    </row>
    <row r="42" spans="1:18">
      <c r="A42" s="1102" t="str">
        <f>IF(AND(IFERROR(OR(発注者入力シート!$L$62="１４",発注者入力シート!$L$63="１４"),FALSE),企業入力シート!$L$100=3),"",IF(COUNTIF($A$50:$A$76,"*"&amp;VLOOKUP("１４",発注者入力シート!$L$41:$N$75,3,FALSE)&amp;"*")&gt;=3,"",INDEX(発注者入力シート!$L$40:$O$81,MATCH("１４",発注者入力シート!$L$40:$L$81,0),4)))</f>
        <v>　○労働福祉関連の状況(b 育児・介護休業に関する制度)　（様式-１４）</v>
      </c>
      <c r="B42" s="1102"/>
      <c r="C42" s="1102"/>
      <c r="D42" s="1102"/>
      <c r="E42" s="1102"/>
      <c r="F42" s="1102"/>
      <c r="G42" s="1102"/>
      <c r="H42" s="1102"/>
      <c r="I42" s="1102"/>
      <c r="J42" s="1102"/>
      <c r="K42" s="1102"/>
      <c r="L42" s="1102"/>
      <c r="M42" s="1102"/>
      <c r="N42" s="1102"/>
      <c r="O42" s="1102"/>
      <c r="P42" s="1102"/>
      <c r="Q42" s="1102"/>
    </row>
    <row r="43" spans="1:18">
      <c r="A43" s="1102" t="str">
        <f>IF(AND(IFERROR(OR(発注者入力シート!$L$62="１５",発注者入力シート!$L$63="１５"),FALSE),企業入力シート!$L$100=3),"",IF(COUNTIF($A$50:$A$76,"*"&amp;VLOOKUP("１５",発注者入力シート!$L$41:$N$75,3,FALSE)&amp;"*")&gt;=3,"",INDEX(発注者入力シート!$L$40:$O$81,MATCH("１５",発注者入力シート!$L$40:$L$81,0),4)))</f>
        <v>　○育児・介護休業に関する制度　チェック表　（様式-１５）</v>
      </c>
      <c r="B43" s="1102"/>
      <c r="C43" s="1102"/>
      <c r="D43" s="1102"/>
      <c r="E43" s="1102"/>
      <c r="F43" s="1102"/>
      <c r="G43" s="1102"/>
      <c r="H43" s="1102"/>
      <c r="I43" s="1102"/>
      <c r="J43" s="1102"/>
      <c r="K43" s="1102"/>
      <c r="L43" s="1102"/>
      <c r="M43" s="1102"/>
      <c r="N43" s="1102"/>
      <c r="O43" s="1102"/>
      <c r="P43" s="1102"/>
      <c r="Q43" s="1102"/>
    </row>
    <row r="44" spans="1:18">
      <c r="A44" s="1102" t="str">
        <f>IF(AND(IFERROR(OR(発注者入力シート!$L$62="１６",発注者入力シート!$L$63="１６"),FALSE),企業入力シート!$L$100=3),"",IF(COUNTIF($A$50:$A$76,"*"&amp;VLOOKUP("１６",発注者入力シート!$L$41:$N$75,3,FALSE)&amp;"*")&gt;=3,"",INDEX(発注者入力シート!$L$40:$O$81,MATCH("１６",発注者入力シート!$L$40:$L$81,0),4)))</f>
        <v>　○若手技術者・若手従業員の新規雇用　（様式-１６）</v>
      </c>
      <c r="B44" s="1102"/>
      <c r="C44" s="1102"/>
      <c r="D44" s="1102"/>
      <c r="E44" s="1102"/>
      <c r="F44" s="1102"/>
      <c r="G44" s="1102"/>
      <c r="H44" s="1102"/>
      <c r="I44" s="1102"/>
      <c r="J44" s="1102"/>
      <c r="K44" s="1102"/>
      <c r="L44" s="1102"/>
      <c r="M44" s="1102"/>
      <c r="N44" s="1102"/>
      <c r="O44" s="1102"/>
      <c r="P44" s="1102"/>
      <c r="Q44" s="1102"/>
    </row>
    <row r="45" spans="1:18">
      <c r="A45" s="1102" t="str">
        <f>IF(AND(IFERROR(OR(発注者入力シート!$L$62="１７",発注者入力シート!$L$63="１７"),FALSE),企業入力シート!$L$100=3),"",IF(COUNTIF($A$50:$A$76,"*"&amp;VLOOKUP("１７",発注者入力シート!$L$41:$N$75,3,FALSE)&amp;"*")&gt;=3,"",INDEX(発注者入力シート!$L$40:$O$81,MATCH("１７",発注者入力シート!$L$40:$L$81,0),4)))</f>
        <v>　○島根県地震被災建築物応急危険度判定士の登録　（様式-１７）</v>
      </c>
      <c r="B45" s="1102"/>
      <c r="C45" s="1102"/>
      <c r="D45" s="1102"/>
      <c r="E45" s="1102"/>
      <c r="F45" s="1102"/>
      <c r="G45" s="1102"/>
      <c r="H45" s="1102"/>
      <c r="I45" s="1102"/>
      <c r="J45" s="1102"/>
      <c r="K45" s="1102"/>
      <c r="L45" s="1102"/>
      <c r="M45" s="1102"/>
      <c r="N45" s="1102"/>
      <c r="O45" s="1102"/>
      <c r="P45" s="1102"/>
      <c r="Q45" s="1102"/>
    </row>
    <row r="46" spans="1:18">
      <c r="A46" s="1102" t="str">
        <f>IF(AND(IFERROR(OR(発注者入力シート!$L$62="１８",発注者入力シート!$L$63="１８"),FALSE),企業入力シート!$L$100=3),"",IF(COUNTIF($A$50:$A$76,"*"&amp;VLOOKUP("１８",発注者入力シート!$L$41:$N$75,3,FALSE)&amp;"*")&gt;=3,"",INDEX(発注者入力シート!$L$40:$O$81,MATCH("１８",発注者入力シート!$L$40:$L$81,0),4)))</f>
        <v>　○島根県被災住宅応急復旧相談員の登録　（様式-１８）</v>
      </c>
      <c r="B46" s="1102"/>
      <c r="C46" s="1102"/>
      <c r="D46" s="1102"/>
      <c r="E46" s="1102"/>
      <c r="F46" s="1102"/>
      <c r="G46" s="1102"/>
      <c r="H46" s="1102"/>
      <c r="I46" s="1102"/>
      <c r="J46" s="1102"/>
      <c r="K46" s="1102"/>
      <c r="L46" s="1102"/>
      <c r="M46" s="1102"/>
      <c r="N46" s="1102"/>
      <c r="O46" s="1102"/>
      <c r="P46" s="1102"/>
      <c r="Q46" s="1102"/>
    </row>
    <row r="47" spans="1:18" hidden="1">
      <c r="A47" s="1102" t="e">
        <f>IF(AND(IFERROR(OR(発注者入力シート!$L$62="１９",発注者入力シート!$L$63="１９"),FALSE),企業入力シート!$L$100=3),"",IF(COUNTIF($A$50:$A$76,"*"&amp;VLOOKUP("１９",発注者入力シート!$L$41:$N$75,3,FALSE)&amp;"*")&gt;=3,"",INDEX(発注者入力シート!$L$40:$O$81,MATCH("１９",発注者入力シート!$L$40:$L$81,0),4)))</f>
        <v>#N/A</v>
      </c>
      <c r="B47" s="1102"/>
      <c r="C47" s="1102"/>
      <c r="D47" s="1102"/>
      <c r="E47" s="1102"/>
      <c r="F47" s="1102"/>
      <c r="G47" s="1102"/>
      <c r="H47" s="1102"/>
      <c r="I47" s="1102"/>
      <c r="J47" s="1102"/>
      <c r="K47" s="1102"/>
      <c r="L47" s="1102"/>
      <c r="M47" s="1102"/>
      <c r="N47" s="1102"/>
      <c r="O47" s="1102"/>
      <c r="P47" s="1102"/>
      <c r="Q47" s="1102"/>
      <c r="R47" s="105"/>
    </row>
    <row r="48" spans="1:18" hidden="1">
      <c r="A48" s="1102" t="e">
        <f>IF(AND(IFERROR(OR(発注者入力シート!$L$62="２０",発注者入力シート!$L$63="２０"),FALSE),企業入力シート!$L$100=3),"",IF(COUNTIF($A$50:$A$76,"*"&amp;VLOOKUP("２０",発注者入力シート!$L$41:$N$75,3,FALSE)&amp;"*")&gt;=3,"",INDEX(発注者入力シート!$L$40:$O$81,MATCH("２０",発注者入力シート!$L$40:$L$81,0),4)))</f>
        <v>#N/A</v>
      </c>
      <c r="B48" s="1102"/>
      <c r="C48" s="1102"/>
      <c r="D48" s="1102"/>
      <c r="E48" s="1102"/>
      <c r="F48" s="1102"/>
      <c r="G48" s="1102"/>
      <c r="H48" s="1102"/>
      <c r="I48" s="1102"/>
      <c r="J48" s="1102"/>
      <c r="K48" s="1102"/>
      <c r="L48" s="1102"/>
      <c r="M48" s="1102"/>
      <c r="N48" s="1102"/>
      <c r="O48" s="1102"/>
      <c r="P48" s="1102"/>
      <c r="Q48" s="1102"/>
      <c r="R48" s="105"/>
    </row>
    <row r="49" spans="1:18">
      <c r="A49" s="104"/>
      <c r="B49" s="104"/>
      <c r="C49" s="104"/>
      <c r="D49" s="104"/>
      <c r="E49" s="104"/>
      <c r="F49" s="104"/>
      <c r="G49" s="104"/>
      <c r="H49" s="104"/>
      <c r="I49" s="104"/>
      <c r="J49" s="104"/>
      <c r="K49" s="104"/>
      <c r="L49" s="104"/>
      <c r="M49" s="104"/>
      <c r="N49" s="104"/>
      <c r="O49" s="104"/>
      <c r="P49" s="104"/>
      <c r="Q49" s="104"/>
      <c r="R49" s="105"/>
    </row>
    <row r="50" spans="1:18">
      <c r="A50" s="76" t="str">
        <f>IF(SUM(企業入力シート!A32,企業入力シート!A61,企業入力シート!A90)=0,"","※事前審査・証明書による提出（技術資料及び添付資料省略）")</f>
        <v/>
      </c>
      <c r="B50" s="821"/>
      <c r="C50" s="821"/>
      <c r="D50" s="821"/>
      <c r="E50" s="821"/>
      <c r="F50" s="821"/>
      <c r="G50" s="821"/>
      <c r="H50" s="821"/>
      <c r="I50" s="821"/>
      <c r="J50" s="821"/>
      <c r="K50" s="821"/>
      <c r="L50" s="821"/>
      <c r="M50" s="821"/>
      <c r="N50" s="821"/>
      <c r="O50" s="821"/>
      <c r="P50" s="821"/>
      <c r="Q50" s="821"/>
      <c r="R50" s="105"/>
    </row>
    <row r="51" spans="1:18">
      <c r="A51" s="76" t="str">
        <f>IF(企業入力シート!A32&gt;0,"○第１グループ（"&amp;企業入力シート!C14&amp;"）",IF(企業入力シート!A61&gt;0,"○第２グループ（"&amp;企業入力シート!C48&amp;"）",IF(企業入力シート!A90&gt;0,"○第３グループ（"&amp;企業入力シート!C77&amp;"）","")))</f>
        <v/>
      </c>
      <c r="B51" s="821"/>
      <c r="C51" s="821"/>
      <c r="D51" s="821"/>
      <c r="E51" s="821"/>
      <c r="F51" s="821"/>
      <c r="G51" s="821"/>
      <c r="H51" s="821"/>
      <c r="I51" s="821"/>
      <c r="J51" s="821"/>
      <c r="K51" s="821"/>
      <c r="L51" s="821"/>
      <c r="M51" s="821"/>
      <c r="N51" s="821"/>
      <c r="O51" s="821"/>
      <c r="P51" s="821"/>
      <c r="Q51" s="821"/>
      <c r="R51" s="105"/>
    </row>
    <row r="52" spans="1:18">
      <c r="A52" s="76" t="str">
        <f>IF(企業入力シート!$A$32&gt;0,"　　・"&amp;VLOOKUP(1,企業入力シート!$A$33:$I$42,3,FALSE),IF(企業入力シート!$A$61&gt;0,"　　・"&amp;VLOOKUP(1,企業入力シート!$A$62:$I$71,3,FALSE),IF(企業入力シート!$A$90&gt;0,"　　・"&amp;VLOOKUP(1,企業入力シート!$A$91:$I$100,3,FALSE),"")))</f>
        <v/>
      </c>
      <c r="B52" s="821"/>
      <c r="C52" s="821"/>
      <c r="D52" s="821"/>
      <c r="E52" s="821"/>
      <c r="F52" s="821"/>
      <c r="G52" s="821"/>
      <c r="H52" s="821"/>
      <c r="I52" s="821"/>
      <c r="J52" s="821"/>
      <c r="K52" s="821"/>
      <c r="L52" s="821"/>
      <c r="M52" s="821"/>
      <c r="N52" s="821"/>
      <c r="O52" s="821"/>
      <c r="P52" s="821"/>
      <c r="Q52" s="821"/>
      <c r="R52" s="105"/>
    </row>
    <row r="53" spans="1:18">
      <c r="A53" s="76" t="str">
        <f>IF(企業入力シート!$A$32&gt;0,IF(企業入力シート!$A$32&gt;1,"　　・"&amp;VLOOKUP(2,企業入力シート!$A$33:$I$42,3,FALSE),""),IF(企業入力シート!$A$61&gt;0,IF(企業入力シート!$A$61&gt;1,"　　・"&amp;VLOOKUP(2,企業入力シート!$A$62:$I$71,3,FALSE),""),IF(企業入力シート!$A$90&gt;0,IF(企業入力シート!$A$90&gt;1,"　　・"&amp;VLOOKUP(2,企業入力シート!$A$91:$I$100,3,FALSE),""),"")))</f>
        <v/>
      </c>
      <c r="B53" s="821"/>
      <c r="C53" s="821"/>
      <c r="D53" s="821"/>
      <c r="E53" s="821"/>
      <c r="F53" s="821"/>
      <c r="G53" s="821"/>
      <c r="H53" s="821"/>
      <c r="I53" s="821"/>
      <c r="J53" s="821"/>
      <c r="K53" s="821"/>
      <c r="L53" s="821"/>
      <c r="M53" s="821"/>
      <c r="N53" s="821"/>
      <c r="O53" s="821"/>
      <c r="P53" s="821"/>
      <c r="Q53" s="821"/>
      <c r="R53" s="105"/>
    </row>
    <row r="54" spans="1:18">
      <c r="A54" s="76" t="str">
        <f>IF(企業入力シート!$A$32&gt;0,IF(企業入力シート!$A$32&gt;2,"　　・"&amp;VLOOKUP(3,企業入力シート!$A$33:$I$42,3,FALSE),""),IF(企業入力シート!$A$61&gt;0,IF(企業入力シート!$A$61&gt;2,"　　・"&amp;VLOOKUP(3,企業入力シート!$A$62:$I$71,3,FALSE),""),IF(企業入力シート!$A$90&gt;0,IF(企業入力シート!$A$90&gt;2,"　　・"&amp;VLOOKUP(3,企業入力シート!$A$91:$I$100,3,FALSE),""),"")))</f>
        <v/>
      </c>
      <c r="B54" s="821"/>
      <c r="C54" s="821"/>
      <c r="D54" s="821"/>
      <c r="E54" s="821"/>
      <c r="F54" s="821"/>
      <c r="G54" s="821"/>
      <c r="H54" s="821"/>
      <c r="I54" s="821"/>
      <c r="J54" s="821"/>
      <c r="K54" s="821"/>
      <c r="L54" s="821"/>
      <c r="M54" s="821"/>
      <c r="N54" s="821"/>
      <c r="O54" s="821"/>
      <c r="P54" s="821"/>
      <c r="Q54" s="821"/>
      <c r="R54" s="105"/>
    </row>
    <row r="55" spans="1:18">
      <c r="A55" s="76" t="str">
        <f>IF(企業入力シート!$A$32&gt;0,IF(企業入力シート!$A$32&gt;3,"　　・"&amp;VLOOKUP(4,企業入力シート!$A$33:$I$42,3,FALSE),""),IF(企業入力シート!$A$61&gt;0,IF(企業入力シート!$A$61&gt;3,"　　・"&amp;VLOOKUP(4,企業入力シート!$A$62:$I$71,3,FALSE),""),IF(企業入力シート!$A$90&gt;0,IF(企業入力シート!$A$90&gt;3,"　　・"&amp;VLOOKUP(4,企業入力シート!$A$91:$I$100,3,FALSE),""),"")))</f>
        <v/>
      </c>
      <c r="B55" s="821"/>
      <c r="C55" s="821"/>
      <c r="D55" s="821"/>
      <c r="E55" s="821"/>
      <c r="F55" s="821"/>
      <c r="G55" s="821"/>
      <c r="H55" s="821"/>
      <c r="I55" s="821"/>
      <c r="J55" s="821"/>
      <c r="K55" s="821"/>
      <c r="L55" s="821"/>
      <c r="M55" s="821"/>
      <c r="N55" s="821"/>
      <c r="O55" s="821"/>
      <c r="P55" s="821"/>
      <c r="Q55" s="821"/>
      <c r="R55" s="105"/>
    </row>
    <row r="56" spans="1:18">
      <c r="A56" s="76" t="str">
        <f>IF(企業入力シート!$A$32&gt;0,IF(企業入力シート!$A$32&gt;4,"　　・"&amp;VLOOKUP(5,企業入力シート!$A$33:$I$42,3,FALSE),""),IF(企業入力シート!$A$61&gt;0,IF(企業入力シート!$A$61&gt;4,"　　・"&amp;VLOOKUP(5,企業入力シート!$A$62:$I$71,3,FALSE),""),IF(企業入力シート!$A$90&gt;0,IF(企業入力シート!$A$90&gt;4,"　　・"&amp;VLOOKUP(5,企業入力シート!$A$91:$I$100,3,FALSE),""),"")))</f>
        <v/>
      </c>
      <c r="B56" s="821"/>
      <c r="C56" s="821"/>
      <c r="D56" s="821"/>
      <c r="E56" s="821"/>
      <c r="F56" s="821"/>
      <c r="G56" s="821"/>
      <c r="H56" s="821"/>
      <c r="I56" s="821"/>
      <c r="J56" s="821"/>
      <c r="K56" s="821"/>
      <c r="L56" s="821"/>
      <c r="M56" s="821"/>
      <c r="N56" s="821"/>
      <c r="O56" s="821"/>
      <c r="P56" s="821"/>
      <c r="Q56" s="821"/>
      <c r="R56" s="105"/>
    </row>
    <row r="57" spans="1:18">
      <c r="A57" s="76" t="str">
        <f>IF(企業入力シート!$A$32&gt;0,IF(企業入力シート!$A$32&gt;5,"　　・"&amp;VLOOKUP(6,企業入力シート!$A$33:$I$42,3,FALSE),""),IF(企業入力シート!$A$61&gt;0,IF(企業入力シート!$A$61&gt;5,"　　・"&amp;VLOOKUP(6,企業入力シート!$A$62:$I$71,3,FALSE),""),IF(企業入力シート!$A$90&gt;0,IF(企業入力シート!$A$90&gt;5,"　　・"&amp;VLOOKUP(6,企業入力シート!$A$91:$I$100,3,FALSE),""),"")))</f>
        <v/>
      </c>
      <c r="B57" s="821"/>
      <c r="C57" s="821"/>
      <c r="D57" s="821"/>
      <c r="E57" s="821"/>
      <c r="F57" s="821"/>
      <c r="G57" s="821"/>
      <c r="H57" s="821"/>
      <c r="I57" s="821"/>
      <c r="J57" s="821"/>
      <c r="K57" s="821"/>
      <c r="L57" s="821"/>
      <c r="M57" s="821"/>
      <c r="N57" s="821"/>
      <c r="O57" s="821"/>
      <c r="P57" s="821"/>
      <c r="Q57" s="821"/>
      <c r="R57" s="105"/>
    </row>
    <row r="58" spans="1:18">
      <c r="A58" s="76" t="str">
        <f>IF(企業入力シート!$A$32&gt;0,IF(企業入力シート!$A$32&gt;6,"　　・"&amp;VLOOKUP(7,企業入力シート!$A$33:$I$42,3,FALSE),""),IF(企業入力シート!$A$61&gt;0,IF(企業入力シート!$A$61&gt;6,"　　・"&amp;VLOOKUP(7,企業入力シート!$A$62:$I$71,3,FALSE),""),IF(企業入力シート!$A$90&gt;0,IF(企業入力シート!$A$90&gt;6,"　　・"&amp;VLOOKUP(7,企業入力シート!$A$91:$I$100,3,FALSE),""),"")))</f>
        <v/>
      </c>
      <c r="B58" s="821"/>
      <c r="C58" s="821"/>
      <c r="D58" s="821"/>
      <c r="E58" s="821"/>
      <c r="F58" s="821"/>
      <c r="G58" s="821"/>
      <c r="H58" s="821"/>
      <c r="I58" s="821"/>
      <c r="J58" s="821"/>
      <c r="K58" s="821"/>
      <c r="L58" s="821"/>
      <c r="M58" s="821"/>
      <c r="N58" s="821"/>
      <c r="O58" s="821"/>
      <c r="P58" s="821"/>
      <c r="Q58" s="821"/>
      <c r="R58" s="105"/>
    </row>
    <row r="59" spans="1:18">
      <c r="A59" s="2"/>
      <c r="B59" s="104"/>
      <c r="C59" s="104"/>
      <c r="D59" s="104"/>
      <c r="E59" s="104"/>
      <c r="F59" s="104"/>
      <c r="G59" s="104"/>
      <c r="H59" s="104"/>
      <c r="I59" s="104"/>
      <c r="J59" s="104"/>
      <c r="K59" s="104"/>
      <c r="L59" s="104"/>
      <c r="M59" s="104"/>
      <c r="N59" s="104"/>
      <c r="O59" s="104"/>
      <c r="P59" s="104"/>
      <c r="Q59" s="104"/>
      <c r="R59" s="105"/>
    </row>
    <row r="60" spans="1:18">
      <c r="A60" s="76" t="str">
        <f>IF(AND(企業入力シート!A32&gt;0,企業入力シート!A61&gt;0),"○第２グループ（"&amp;企業入力シート!C48&amp;"）",IF(AND(企業入力シート!A90&gt;0,OR(企業入力シート!A32&gt;0,企業入力シート!A61&gt;0)),"○第３グループ（"&amp;企業入力シート!C77&amp;"）",""))</f>
        <v/>
      </c>
      <c r="B60" s="821"/>
      <c r="C60" s="821"/>
      <c r="D60" s="821"/>
      <c r="E60" s="821"/>
      <c r="F60" s="821"/>
      <c r="G60" s="821"/>
      <c r="H60" s="821"/>
      <c r="I60" s="821"/>
      <c r="J60" s="821"/>
      <c r="K60" s="821"/>
      <c r="L60" s="821"/>
      <c r="M60" s="821"/>
      <c r="N60" s="821"/>
      <c r="O60" s="821"/>
      <c r="P60" s="821"/>
      <c r="Q60" s="821"/>
      <c r="R60" s="105"/>
    </row>
    <row r="61" spans="1:18">
      <c r="A61" s="76" t="str">
        <f>IF(AND(企業入力シート!$A$32&gt;0,企業入力シート!$A$61&gt;0),"　　・"&amp;VLOOKUP(1,企業入力シート!$A$62:$I$71,3,FALSE),IF(AND(企業入力シート!$A$90&gt;0,OR(企業入力シート!$A$32&gt;0,企業入力シート!$A$61&gt;0)),"　　・"&amp;VLOOKUP(1,企業入力シート!$A$91:$I$100,3,FALSE),""))</f>
        <v/>
      </c>
      <c r="B61" s="821"/>
      <c r="C61" s="821"/>
      <c r="D61" s="821"/>
      <c r="E61" s="821"/>
      <c r="F61" s="821"/>
      <c r="G61" s="821"/>
      <c r="H61" s="821"/>
      <c r="I61" s="821"/>
      <c r="J61" s="821"/>
      <c r="K61" s="821"/>
      <c r="L61" s="821"/>
      <c r="M61" s="821"/>
      <c r="N61" s="821"/>
      <c r="O61" s="821"/>
      <c r="P61" s="821"/>
      <c r="Q61" s="821"/>
      <c r="R61" s="105"/>
    </row>
    <row r="62" spans="1:18">
      <c r="A62" s="76" t="str">
        <f>IF(AND(企業入力シート!$A$32&gt;0,企業入力シート!$A$61&gt;1),"　　・"&amp;VLOOKUP(2,企業入力シート!$A$62:$I$71,3,FALSE),IF(AND(企業入力シート!$A$90&gt;1,OR(企業入力シート!$A$32&gt;0,企業入力シート!$A$61&gt;0)),"　　・"&amp;VLOOKUP(2,企業入力シート!$A$91:$I$100,3,FALSE),""))</f>
        <v/>
      </c>
      <c r="B62" s="821"/>
      <c r="C62" s="821"/>
      <c r="D62" s="821"/>
      <c r="E62" s="821"/>
      <c r="F62" s="821"/>
      <c r="G62" s="821"/>
      <c r="H62" s="821"/>
      <c r="I62" s="821"/>
      <c r="J62" s="821"/>
      <c r="K62" s="821"/>
      <c r="L62" s="821"/>
      <c r="M62" s="821"/>
      <c r="N62" s="821"/>
      <c r="O62" s="821"/>
      <c r="P62" s="821"/>
      <c r="Q62" s="821"/>
      <c r="R62" s="105"/>
    </row>
    <row r="63" spans="1:18">
      <c r="A63" s="76" t="str">
        <f>IF(AND(企業入力シート!$A$32&gt;0,企業入力シート!$A$61&gt;2),"　　・"&amp;VLOOKUP(3,企業入力シート!$A$62:$I$71,3,FALSE),IF(AND(企業入力シート!$A$90&gt;2,OR(企業入力シート!$A$32&gt;0,企業入力シート!$A$61&gt;0)),"　　・"&amp;VLOOKUP(3,企業入力シート!$A$91:$I$100,3,FALSE),""))</f>
        <v/>
      </c>
      <c r="B63" s="821"/>
      <c r="C63" s="821"/>
      <c r="D63" s="821"/>
      <c r="E63" s="821"/>
      <c r="F63" s="821"/>
      <c r="G63" s="821"/>
      <c r="H63" s="821"/>
      <c r="I63" s="821"/>
      <c r="J63" s="821"/>
      <c r="K63" s="821"/>
      <c r="L63" s="821"/>
      <c r="M63" s="821"/>
      <c r="N63" s="821"/>
      <c r="O63" s="821"/>
      <c r="P63" s="821"/>
      <c r="Q63" s="821"/>
      <c r="R63" s="105"/>
    </row>
    <row r="64" spans="1:18">
      <c r="A64" s="76" t="str">
        <f>IF(AND(企業入力シート!$A$32&gt;0,企業入力シート!$A$61&gt;3),"　　・"&amp;VLOOKUP(4,企業入力シート!$A$62:$I$71,3,FALSE),IF(AND(企業入力シート!$A$90&gt;3,OR(企業入力シート!$A$32&gt;0,企業入力シート!$A$61&gt;0)),"　　・"&amp;VLOOKUP(4,企業入力シート!$A$91:$I$100,3,FALSE),""))</f>
        <v/>
      </c>
      <c r="B64" s="821"/>
      <c r="C64" s="821"/>
      <c r="D64" s="821"/>
      <c r="E64" s="821"/>
      <c r="F64" s="821"/>
      <c r="G64" s="821"/>
      <c r="H64" s="821"/>
      <c r="I64" s="821"/>
      <c r="J64" s="821"/>
      <c r="K64" s="821"/>
      <c r="L64" s="821"/>
      <c r="M64" s="821"/>
      <c r="N64" s="821"/>
      <c r="O64" s="821"/>
      <c r="P64" s="821"/>
      <c r="Q64" s="821"/>
      <c r="R64" s="105"/>
    </row>
    <row r="65" spans="1:18">
      <c r="A65" s="76" t="str">
        <f>IF(AND(企業入力シート!$A$32&gt;0,企業入力シート!$A$61&gt;4),"　　・"&amp;VLOOKUP(5,企業入力シート!$A$62:$I$71,3,FALSE),IF(AND(企業入力シート!$A$90&gt;4,OR(企業入力シート!$A$32&gt;0,企業入力シート!$A$61&gt;0)),"　　・"&amp;VLOOKUP(5,企業入力シート!$A$91:$I$100,3,FALSE),""))</f>
        <v/>
      </c>
      <c r="B65" s="821"/>
      <c r="C65" s="821"/>
      <c r="D65" s="821"/>
      <c r="E65" s="821"/>
      <c r="F65" s="821"/>
      <c r="G65" s="821"/>
      <c r="H65" s="821"/>
      <c r="I65" s="821"/>
      <c r="J65" s="821"/>
      <c r="K65" s="821"/>
      <c r="L65" s="821"/>
      <c r="M65" s="821"/>
      <c r="N65" s="821"/>
      <c r="O65" s="821"/>
      <c r="P65" s="821"/>
      <c r="Q65" s="821"/>
      <c r="R65" s="105"/>
    </row>
    <row r="66" spans="1:18">
      <c r="A66" s="76" t="str">
        <f>IF(AND(企業入力シート!$A$32&gt;0,企業入力シート!$A$61&gt;5),"　　・"&amp;VLOOKUP(6,企業入力シート!$A$62:$I$71,3,FALSE),IF(AND(企業入力シート!$A$90&gt;5,OR(企業入力シート!$A$32&gt;0,企業入力シート!$A$61&gt;0)),"　　・"&amp;VLOOKUP(6,企業入力シート!$A$91:$I$100,3,FALSE),""))</f>
        <v/>
      </c>
      <c r="B66" s="821"/>
      <c r="C66" s="821"/>
      <c r="D66" s="821"/>
      <c r="E66" s="821"/>
      <c r="F66" s="821"/>
      <c r="G66" s="821"/>
      <c r="H66" s="821"/>
      <c r="I66" s="821"/>
      <c r="J66" s="821"/>
      <c r="K66" s="821"/>
      <c r="L66" s="821"/>
      <c r="M66" s="821"/>
      <c r="N66" s="821"/>
      <c r="O66" s="821"/>
      <c r="P66" s="821"/>
      <c r="Q66" s="821"/>
      <c r="R66" s="105"/>
    </row>
    <row r="67" spans="1:18">
      <c r="A67" s="76" t="str">
        <f>IF(AND(企業入力シート!$A$32&gt;0,企業入力シート!$A$61&gt;6),"　　・"&amp;VLOOKUP(7,企業入力シート!$A$62:$I$71,3,FALSE),IF(AND(企業入力シート!$A$90&gt;6,OR(企業入力シート!$A$32&gt;0,企業入力シート!$A$61&gt;0)),"　　・"&amp;VLOOKUP(7,企業入力シート!$A$91:$I$100,3,FALSE),""))</f>
        <v/>
      </c>
      <c r="B67" s="821"/>
      <c r="C67" s="821"/>
      <c r="D67" s="821"/>
      <c r="E67" s="821"/>
      <c r="F67" s="821"/>
      <c r="G67" s="821"/>
      <c r="H67" s="821"/>
      <c r="I67" s="821"/>
      <c r="J67" s="821"/>
      <c r="K67" s="821"/>
      <c r="L67" s="821"/>
      <c r="M67" s="821"/>
      <c r="N67" s="821"/>
      <c r="O67" s="821"/>
      <c r="P67" s="821"/>
      <c r="Q67" s="821"/>
      <c r="R67" s="105"/>
    </row>
    <row r="68" spans="1:18">
      <c r="A68" s="2"/>
      <c r="B68" s="104"/>
      <c r="C68" s="104"/>
      <c r="D68" s="104"/>
      <c r="E68" s="104"/>
      <c r="F68" s="104"/>
      <c r="G68" s="104"/>
      <c r="H68" s="104"/>
      <c r="I68" s="104"/>
      <c r="J68" s="104"/>
      <c r="K68" s="104"/>
      <c r="L68" s="104"/>
      <c r="M68" s="104"/>
      <c r="N68" s="104"/>
      <c r="O68" s="104"/>
      <c r="P68" s="104"/>
      <c r="Q68" s="104"/>
      <c r="R68" s="105"/>
    </row>
    <row r="69" spans="1:18">
      <c r="A69" s="76" t="str">
        <f>IF(AND(企業入力シート!A32&gt;0,企業入力シート!A61&gt;0,企業入力シート!A90&gt;0),"○第３グループ（"&amp;企業入力シート!C77&amp;"）","")</f>
        <v/>
      </c>
      <c r="B69" s="821"/>
      <c r="C69" s="821"/>
      <c r="D69" s="821"/>
      <c r="E69" s="821"/>
      <c r="F69" s="821"/>
      <c r="G69" s="821"/>
      <c r="H69" s="821"/>
      <c r="I69" s="821"/>
      <c r="J69" s="821"/>
      <c r="K69" s="821"/>
      <c r="L69" s="821"/>
      <c r="M69" s="821"/>
      <c r="N69" s="821"/>
      <c r="O69" s="821"/>
      <c r="P69" s="821"/>
      <c r="Q69" s="821"/>
      <c r="R69" s="105"/>
    </row>
    <row r="70" spans="1:18">
      <c r="A70" s="76" t="str">
        <f>IF(AND(企業入力シート!$A$32&gt;0,企業入力シート!$A$61&gt;0,企業入力シート!$A$90&gt;0),"　　・"&amp;VLOOKUP(1,企業入力シート!$A$91:$I$100,3,FALSE),"")</f>
        <v/>
      </c>
      <c r="B70" s="821"/>
      <c r="C70" s="821"/>
      <c r="D70" s="821"/>
      <c r="E70" s="821"/>
      <c r="F70" s="821"/>
      <c r="G70" s="821"/>
      <c r="H70" s="821"/>
      <c r="I70" s="821"/>
      <c r="J70" s="821"/>
      <c r="K70" s="821"/>
      <c r="L70" s="821"/>
      <c r="M70" s="821"/>
      <c r="N70" s="821"/>
      <c r="O70" s="821"/>
      <c r="P70" s="821"/>
      <c r="Q70" s="821"/>
      <c r="R70" s="105"/>
    </row>
    <row r="71" spans="1:18">
      <c r="A71" s="76" t="str">
        <f>IF(AND(企業入力シート!$A$32&gt;0,企業入力シート!$A$61&gt;0,企業入力シート!$A$90&gt;1),"　　・"&amp;VLOOKUP(2,企業入力シート!$A$91:$I$100,3,FALSE),"")</f>
        <v/>
      </c>
      <c r="B71" s="821"/>
      <c r="C71" s="821"/>
      <c r="D71" s="821"/>
      <c r="E71" s="821"/>
      <c r="F71" s="821"/>
      <c r="G71" s="821"/>
      <c r="H71" s="821"/>
      <c r="I71" s="821"/>
      <c r="J71" s="821"/>
      <c r="K71" s="821"/>
      <c r="L71" s="821"/>
      <c r="M71" s="821"/>
      <c r="N71" s="821"/>
      <c r="O71" s="821"/>
      <c r="P71" s="821"/>
      <c r="Q71" s="821"/>
      <c r="R71" s="105"/>
    </row>
    <row r="72" spans="1:18">
      <c r="A72" s="76" t="str">
        <f>IF(AND(企業入力シート!$A$32&gt;0,企業入力シート!$A$61&gt;0,企業入力シート!$A$90&gt;3),"　　・"&amp;VLOOKUP(3,企業入力シート!$A$91:$I$100,3,FALSE),"")</f>
        <v/>
      </c>
      <c r="B72" s="821"/>
      <c r="C72" s="821"/>
      <c r="D72" s="821"/>
      <c r="E72" s="821"/>
      <c r="F72" s="821"/>
      <c r="G72" s="821"/>
      <c r="H72" s="821"/>
      <c r="I72" s="821"/>
      <c r="J72" s="821"/>
      <c r="K72" s="821"/>
      <c r="L72" s="821"/>
      <c r="M72" s="821"/>
      <c r="N72" s="821"/>
      <c r="O72" s="821"/>
      <c r="P72" s="821"/>
      <c r="Q72" s="821"/>
      <c r="R72" s="105"/>
    </row>
    <row r="73" spans="1:18">
      <c r="A73" s="76" t="str">
        <f>IF(AND(企業入力シート!$A$32&gt;0,企業入力シート!$A$61&gt;0,企業入力シート!$A$90&gt;4),"　　・"&amp;VLOOKUP(4,企業入力シート!$A$91:$I$100,3,FALSE),"")</f>
        <v/>
      </c>
      <c r="B73" s="821"/>
      <c r="C73" s="821"/>
      <c r="D73" s="821"/>
      <c r="E73" s="821"/>
      <c r="F73" s="821"/>
      <c r="G73" s="821"/>
      <c r="H73" s="821"/>
      <c r="I73" s="821"/>
      <c r="J73" s="821"/>
      <c r="K73" s="821"/>
      <c r="L73" s="821"/>
      <c r="M73" s="821"/>
      <c r="N73" s="821"/>
      <c r="O73" s="821"/>
      <c r="P73" s="821"/>
      <c r="Q73" s="821"/>
      <c r="R73" s="105"/>
    </row>
    <row r="74" spans="1:18">
      <c r="A74" s="76" t="str">
        <f>IF(AND(企業入力シート!$A$32&gt;0,企業入力シート!$A$61&gt;0,企業入力シート!$A$90&gt;5),"　　・"&amp;VLOOKUP(5,企業入力シート!$A$91:$I$100,3,FALSE),"")</f>
        <v/>
      </c>
      <c r="B74" s="821"/>
      <c r="C74" s="821"/>
      <c r="D74" s="821"/>
      <c r="E74" s="821"/>
      <c r="F74" s="821"/>
      <c r="G74" s="821"/>
      <c r="H74" s="821"/>
      <c r="I74" s="821"/>
      <c r="J74" s="821"/>
      <c r="K74" s="821"/>
      <c r="L74" s="821"/>
      <c r="M74" s="821"/>
      <c r="N74" s="821"/>
      <c r="O74" s="821"/>
      <c r="P74" s="821"/>
      <c r="Q74" s="821"/>
      <c r="R74" s="105"/>
    </row>
    <row r="75" spans="1:18">
      <c r="A75" s="76" t="str">
        <f>IF(AND(企業入力シート!$A$32&gt;0,企業入力シート!$A$61&gt;0,企業入力シート!$A$90&gt;6),"　　・"&amp;VLOOKUP(6,企業入力シート!$A$91:$I$100,3,FALSE),"")</f>
        <v/>
      </c>
      <c r="B75" s="821"/>
      <c r="C75" s="821"/>
      <c r="D75" s="821"/>
      <c r="E75" s="821"/>
      <c r="F75" s="821"/>
      <c r="G75" s="821"/>
      <c r="H75" s="821"/>
      <c r="I75" s="821"/>
      <c r="J75" s="821"/>
      <c r="K75" s="821"/>
      <c r="L75" s="821"/>
      <c r="M75" s="821"/>
      <c r="N75" s="821"/>
      <c r="O75" s="821"/>
      <c r="P75" s="821"/>
      <c r="Q75" s="821"/>
      <c r="R75" s="105"/>
    </row>
    <row r="76" spans="1:18">
      <c r="A76" s="76" t="str">
        <f>IF(AND(企業入力シート!$A$32&gt;0,企業入力シート!$A$61&gt;0,企業入力シート!$A$90&gt;7),"　　・"&amp;VLOOKUP(7,企業入力シート!$A$91:$I$100,3,FALSE),"")</f>
        <v/>
      </c>
      <c r="B76" s="821"/>
      <c r="C76" s="821"/>
      <c r="D76" s="821"/>
      <c r="E76" s="821"/>
      <c r="F76" s="821"/>
      <c r="G76" s="821"/>
      <c r="H76" s="821"/>
      <c r="I76" s="821"/>
      <c r="J76" s="821"/>
      <c r="K76" s="821"/>
      <c r="L76" s="821"/>
      <c r="M76" s="821"/>
      <c r="N76" s="821"/>
      <c r="O76" s="821"/>
      <c r="P76" s="821"/>
      <c r="Q76" s="821"/>
      <c r="R76" s="105"/>
    </row>
    <row r="77" spans="1:18">
      <c r="A77" s="104"/>
      <c r="B77" s="104"/>
      <c r="C77" s="104"/>
      <c r="D77" s="104"/>
      <c r="E77" s="104"/>
      <c r="F77" s="104"/>
      <c r="G77" s="104"/>
      <c r="H77" s="104"/>
      <c r="I77" s="104"/>
      <c r="J77" s="104"/>
      <c r="K77" s="104"/>
      <c r="L77" s="104"/>
      <c r="M77" s="104"/>
      <c r="N77" s="104"/>
      <c r="O77" s="104"/>
      <c r="P77" s="104"/>
      <c r="Q77" s="104"/>
      <c r="R77" s="105"/>
    </row>
    <row r="78" spans="1:18">
      <c r="A78" s="1111" t="s">
        <v>2</v>
      </c>
      <c r="B78" s="1111"/>
      <c r="C78" s="1111"/>
      <c r="D78" s="1111"/>
      <c r="E78" s="1111"/>
      <c r="F78" s="1111"/>
      <c r="G78" s="1111"/>
      <c r="H78" s="1111"/>
      <c r="I78" s="1111"/>
    </row>
    <row r="79" spans="1:18">
      <c r="B79" s="2" t="s">
        <v>110</v>
      </c>
      <c r="C79" s="78"/>
      <c r="D79" s="1110" t="str">
        <f>IF(企業入力シート!C16="","",企業入力シート!C16)</f>
        <v/>
      </c>
      <c r="E79" s="1110"/>
      <c r="F79" s="1110"/>
      <c r="G79" s="1110"/>
      <c r="H79" s="1110"/>
      <c r="I79" s="1110"/>
      <c r="J79" s="1110"/>
      <c r="K79" s="1110"/>
    </row>
    <row r="80" spans="1:18">
      <c r="B80" s="2" t="s">
        <v>109</v>
      </c>
      <c r="C80" s="78"/>
      <c r="D80" s="1110" t="str">
        <f>IF(企業入力シート!C17="","",企業入力シート!C17)</f>
        <v/>
      </c>
      <c r="E80" s="1110"/>
      <c r="F80" s="1110"/>
      <c r="G80" s="1110"/>
      <c r="H80" s="1110"/>
      <c r="I80" s="1110"/>
      <c r="J80" s="1110"/>
      <c r="K80" s="1110"/>
    </row>
    <row r="81" spans="2:11">
      <c r="B81" s="3" t="s">
        <v>111</v>
      </c>
      <c r="C81" s="78"/>
      <c r="D81" s="1110" t="str">
        <f>IF(企業入力シート!C18="","",企業入力シート!C18)</f>
        <v/>
      </c>
      <c r="E81" s="1110"/>
      <c r="F81" s="1110"/>
      <c r="G81" s="1110"/>
      <c r="H81" s="1110"/>
      <c r="I81" s="1110"/>
      <c r="J81" s="1110"/>
      <c r="K81" s="1110"/>
    </row>
    <row r="82" spans="2:11">
      <c r="B82" s="2" t="s">
        <v>112</v>
      </c>
      <c r="C82" s="78"/>
      <c r="D82" s="1110" t="str">
        <f>IF(企業入力シート!C19="","",企業入力シート!C19)</f>
        <v/>
      </c>
      <c r="E82" s="1110"/>
      <c r="F82" s="1110"/>
      <c r="G82" s="1110"/>
      <c r="H82" s="1110"/>
      <c r="I82" s="1110"/>
      <c r="J82" s="1110"/>
      <c r="K82" s="1110"/>
    </row>
    <row r="83" spans="2:11">
      <c r="B83" s="2" t="s">
        <v>113</v>
      </c>
      <c r="D83" s="1110" t="str">
        <f>IF(企業入力シート!C20="","",企業入力シート!C20)</f>
        <v/>
      </c>
      <c r="E83" s="1110"/>
      <c r="F83" s="1110"/>
      <c r="G83" s="1110"/>
      <c r="H83" s="1110"/>
      <c r="I83" s="1110"/>
      <c r="J83" s="1110"/>
      <c r="K83" s="1110"/>
    </row>
    <row r="84" spans="2:11" ht="17.25" customHeight="1"/>
    <row r="85" spans="2:11" ht="17.25" customHeight="1">
      <c r="B85" s="2"/>
    </row>
    <row r="86" spans="2:11" ht="17.25" customHeight="1"/>
    <row r="87" spans="2:11" ht="17.25" customHeight="1"/>
    <row r="88" spans="2:11" ht="17.25" customHeight="1"/>
  </sheetData>
  <mergeCells count="48">
    <mergeCell ref="D83:K83"/>
    <mergeCell ref="C20:Q20"/>
    <mergeCell ref="D79:K79"/>
    <mergeCell ref="D80:K80"/>
    <mergeCell ref="D81:K81"/>
    <mergeCell ref="D82:K82"/>
    <mergeCell ref="A78:I78"/>
    <mergeCell ref="A29:Q29"/>
    <mergeCell ref="A46:Q46"/>
    <mergeCell ref="A47:Q47"/>
    <mergeCell ref="A48:Q48"/>
    <mergeCell ref="A37:Q37"/>
    <mergeCell ref="A38:Q38"/>
    <mergeCell ref="A39:Q39"/>
    <mergeCell ref="A25:Q25"/>
    <mergeCell ref="A26:Q26"/>
    <mergeCell ref="A3:Q3"/>
    <mergeCell ref="N2:Q2"/>
    <mergeCell ref="J11:Q12"/>
    <mergeCell ref="J10:M10"/>
    <mergeCell ref="J13:Q13"/>
    <mergeCell ref="G13:I13"/>
    <mergeCell ref="A6:G6"/>
    <mergeCell ref="G11:I11"/>
    <mergeCell ref="F8:Q8"/>
    <mergeCell ref="C8:E8"/>
    <mergeCell ref="G9:I9"/>
    <mergeCell ref="A34:Q34"/>
    <mergeCell ref="A33:Q33"/>
    <mergeCell ref="A32:Q32"/>
    <mergeCell ref="A31:Q31"/>
    <mergeCell ref="A44:Q44"/>
    <mergeCell ref="A35:Q35"/>
    <mergeCell ref="A36:Q36"/>
    <mergeCell ref="A45:Q45"/>
    <mergeCell ref="A40:Q40"/>
    <mergeCell ref="A41:Q41"/>
    <mergeCell ref="A42:Q42"/>
    <mergeCell ref="A43:Q43"/>
    <mergeCell ref="A27:Q27"/>
    <mergeCell ref="A28:Q28"/>
    <mergeCell ref="A30:Q30"/>
    <mergeCell ref="A17:Q18"/>
    <mergeCell ref="A4:Q4"/>
    <mergeCell ref="A23:Q23"/>
    <mergeCell ref="A24:Q24"/>
    <mergeCell ref="G14:I14"/>
    <mergeCell ref="J14:O14"/>
  </mergeCells>
  <phoneticPr fontId="2"/>
  <printOptions horizontalCentered="1"/>
  <pageMargins left="0.70866141732283472" right="0.70866141732283472" top="0.74803149606299213" bottom="0.55118110236220474" header="0.31496062992125984" footer="0.31496062992125984"/>
  <pageSetup paperSize="9" scale="77" orientation="portrait" blackAndWhite="1"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AB59"/>
  <sheetViews>
    <sheetView view="pageBreakPreview" zoomScaleNormal="100" zoomScaleSheetLayoutView="100" workbookViewId="0">
      <selection activeCell="H9" sqref="H9:L9"/>
    </sheetView>
  </sheetViews>
  <sheetFormatPr defaultColWidth="9" defaultRowHeight="13"/>
  <cols>
    <col min="1" max="18" width="5.08984375" style="3" customWidth="1"/>
    <col min="19" max="16384" width="9" style="3"/>
  </cols>
  <sheetData>
    <row r="1" spans="1:22">
      <c r="A1" s="857" t="str">
        <f>CONCATENATE("（様式－",発注者入力シート!E20,"）")</f>
        <v>（様式－）</v>
      </c>
      <c r="B1" s="857"/>
      <c r="C1" s="857"/>
      <c r="D1" s="857"/>
      <c r="E1" s="857"/>
      <c r="F1" s="857"/>
      <c r="R1" s="2"/>
      <c r="U1" s="3" t="s">
        <v>402</v>
      </c>
    </row>
    <row r="2" spans="1:22">
      <c r="A2" s="857" t="str">
        <f>CONCATENATE("評価項目",発注者入力シート!F20,"－",発注者入力シート!G20)</f>
        <v>評価項目－</v>
      </c>
      <c r="B2" s="857"/>
      <c r="C2" s="857"/>
      <c r="D2" s="857"/>
      <c r="F2" s="854" t="s">
        <v>811</v>
      </c>
      <c r="G2" s="854"/>
      <c r="H2" s="855" t="str">
        <f>IF(企業入力シート!C5="","",企業入力シート!C5)</f>
        <v/>
      </c>
      <c r="I2" s="855"/>
      <c r="J2" s="855"/>
      <c r="K2" s="855"/>
      <c r="L2" s="855"/>
      <c r="M2" s="855"/>
      <c r="N2" s="855"/>
      <c r="O2" s="855"/>
      <c r="P2" s="855"/>
      <c r="Q2" s="855"/>
      <c r="U2" s="3" t="s">
        <v>403</v>
      </c>
    </row>
    <row r="3" spans="1:22">
      <c r="A3" s="2"/>
      <c r="B3" s="2"/>
      <c r="C3" s="2"/>
      <c r="D3" s="2"/>
      <c r="E3" s="6"/>
      <c r="F3" s="6"/>
      <c r="G3" s="6"/>
      <c r="H3" s="2"/>
      <c r="I3" s="2"/>
      <c r="J3" s="2"/>
      <c r="K3" s="2"/>
      <c r="L3" s="2"/>
      <c r="M3" s="2"/>
      <c r="N3" s="2"/>
      <c r="O3" s="2"/>
      <c r="P3" s="2"/>
      <c r="Q3" s="2"/>
      <c r="U3" s="103"/>
      <c r="V3" s="3" t="s">
        <v>404</v>
      </c>
    </row>
    <row r="4" spans="1:22" ht="14">
      <c r="A4" s="858" t="s">
        <v>3</v>
      </c>
      <c r="B4" s="858"/>
      <c r="C4" s="858"/>
      <c r="D4" s="858"/>
      <c r="E4" s="858"/>
      <c r="F4" s="858"/>
      <c r="G4" s="858"/>
      <c r="H4" s="858"/>
      <c r="I4" s="858"/>
      <c r="J4" s="858"/>
      <c r="K4" s="858"/>
      <c r="L4" s="858"/>
      <c r="M4" s="858"/>
      <c r="N4" s="858"/>
      <c r="O4" s="858"/>
      <c r="P4" s="858"/>
      <c r="Q4" s="858"/>
      <c r="R4" s="128"/>
      <c r="U4" s="98"/>
      <c r="V4" s="3" t="s">
        <v>521</v>
      </c>
    </row>
    <row r="5" spans="1:22">
      <c r="A5" s="122" t="s">
        <v>193</v>
      </c>
      <c r="B5" s="1158" t="str">
        <f>IF(発注者入力シート!C20="","",発注者入力シート!C20)</f>
        <v/>
      </c>
      <c r="C5" s="1158"/>
      <c r="D5" s="1158"/>
      <c r="E5" s="1158"/>
      <c r="F5" s="1158"/>
      <c r="G5" s="1158"/>
      <c r="H5" s="1158"/>
      <c r="I5" s="1158"/>
      <c r="J5" s="1158"/>
      <c r="K5" s="1158"/>
      <c r="L5" s="1158"/>
      <c r="M5" s="1158"/>
      <c r="N5" s="1158"/>
      <c r="O5" s="1158"/>
      <c r="P5" s="1158"/>
      <c r="Q5" s="1159"/>
      <c r="R5" s="2"/>
    </row>
    <row r="6" spans="1:22">
      <c r="A6" s="859" t="s">
        <v>4</v>
      </c>
      <c r="B6" s="860"/>
      <c r="C6" s="860"/>
      <c r="D6" s="860"/>
      <c r="E6" s="860"/>
      <c r="F6" s="860"/>
      <c r="G6" s="861"/>
      <c r="H6" s="108" t="s">
        <v>5</v>
      </c>
      <c r="I6" s="109"/>
      <c r="J6" s="109"/>
      <c r="K6" s="109"/>
      <c r="L6" s="109"/>
      <c r="M6" s="109"/>
      <c r="N6" s="109"/>
      <c r="O6" s="109"/>
      <c r="P6" s="109"/>
      <c r="Q6" s="110"/>
      <c r="R6" s="2"/>
      <c r="U6" s="3" t="s">
        <v>406</v>
      </c>
    </row>
    <row r="7" spans="1:22">
      <c r="A7" s="862"/>
      <c r="B7" s="863"/>
      <c r="C7" s="863"/>
      <c r="D7" s="863"/>
      <c r="E7" s="863"/>
      <c r="F7" s="863"/>
      <c r="G7" s="864"/>
      <c r="H7" s="1120"/>
      <c r="I7" s="1121"/>
      <c r="J7" s="1121"/>
      <c r="K7" s="1121"/>
      <c r="L7" s="1121"/>
      <c r="M7" s="111" t="s">
        <v>520</v>
      </c>
      <c r="N7" s="111"/>
      <c r="O7" s="111"/>
      <c r="P7" s="111"/>
      <c r="Q7" s="112"/>
      <c r="U7" s="100"/>
      <c r="V7" s="3" t="s">
        <v>407</v>
      </c>
    </row>
    <row r="8" spans="1:22">
      <c r="A8" s="1114" t="s">
        <v>14</v>
      </c>
      <c r="B8" s="1115"/>
      <c r="C8" s="1115"/>
      <c r="D8" s="1115"/>
      <c r="E8" s="1115"/>
      <c r="F8" s="1115"/>
      <c r="G8" s="1116"/>
      <c r="H8" s="701" t="s">
        <v>1117</v>
      </c>
      <c r="N8" s="109"/>
      <c r="O8" s="109"/>
      <c r="P8" s="109"/>
      <c r="Q8" s="110"/>
      <c r="R8" s="77"/>
      <c r="U8" s="101"/>
      <c r="V8" s="3" t="s">
        <v>405</v>
      </c>
    </row>
    <row r="9" spans="1:22">
      <c r="A9" s="1117"/>
      <c r="B9" s="1118"/>
      <c r="C9" s="1118"/>
      <c r="D9" s="1118"/>
      <c r="E9" s="1118"/>
      <c r="F9" s="1118"/>
      <c r="G9" s="1119"/>
      <c r="H9" s="1120"/>
      <c r="I9" s="1121"/>
      <c r="J9" s="1121"/>
      <c r="K9" s="1121"/>
      <c r="L9" s="1121"/>
      <c r="M9" s="111"/>
      <c r="N9" s="111"/>
      <c r="O9" s="111"/>
      <c r="P9" s="111"/>
      <c r="Q9" s="112"/>
      <c r="R9" s="77"/>
    </row>
    <row r="10" spans="1:22">
      <c r="A10" s="113" t="s">
        <v>6</v>
      </c>
      <c r="Q10" s="114"/>
    </row>
    <row r="11" spans="1:22">
      <c r="A11" s="113" t="s">
        <v>7</v>
      </c>
      <c r="Q11" s="114"/>
      <c r="U11" s="105" t="s">
        <v>408</v>
      </c>
    </row>
    <row r="12" spans="1:22">
      <c r="A12" s="275" t="s">
        <v>763</v>
      </c>
      <c r="B12" s="138" t="s">
        <v>764</v>
      </c>
      <c r="C12" s="138"/>
      <c r="D12" s="138"/>
      <c r="E12" s="138"/>
      <c r="F12" s="138"/>
      <c r="G12" s="138"/>
      <c r="H12" s="138"/>
      <c r="I12" s="138"/>
      <c r="J12" s="138"/>
      <c r="K12" s="138"/>
      <c r="L12" s="138"/>
      <c r="M12" s="138"/>
      <c r="N12" s="138"/>
      <c r="O12" s="138"/>
      <c r="P12" s="138"/>
      <c r="Q12" s="277"/>
      <c r="U12" s="105" t="s">
        <v>409</v>
      </c>
    </row>
    <row r="13" spans="1:22">
      <c r="A13" s="275" t="s">
        <v>763</v>
      </c>
      <c r="B13" s="1165" t="s">
        <v>1144</v>
      </c>
      <c r="C13" s="1165"/>
      <c r="D13" s="1165"/>
      <c r="E13" s="1165"/>
      <c r="F13" s="1165"/>
      <c r="G13" s="1165"/>
      <c r="H13" s="1165"/>
      <c r="I13" s="1165"/>
      <c r="J13" s="1165"/>
      <c r="K13" s="1165"/>
      <c r="L13" s="1165"/>
      <c r="M13" s="1165"/>
      <c r="N13" s="1165"/>
      <c r="O13" s="1165"/>
      <c r="P13" s="1165"/>
      <c r="Q13" s="1166"/>
      <c r="U13" s="105" t="s">
        <v>771</v>
      </c>
    </row>
    <row r="14" spans="1:22">
      <c r="A14" s="278"/>
      <c r="B14" s="1165"/>
      <c r="C14" s="1165"/>
      <c r="D14" s="1165"/>
      <c r="E14" s="1165"/>
      <c r="F14" s="1165"/>
      <c r="G14" s="1165"/>
      <c r="H14" s="1165"/>
      <c r="I14" s="1165"/>
      <c r="J14" s="1165"/>
      <c r="K14" s="1165"/>
      <c r="L14" s="1165"/>
      <c r="M14" s="1165"/>
      <c r="N14" s="1165"/>
      <c r="O14" s="1165"/>
      <c r="P14" s="1165"/>
      <c r="Q14" s="1166"/>
      <c r="U14" s="105" t="s">
        <v>873</v>
      </c>
    </row>
    <row r="15" spans="1:22">
      <c r="A15" s="278"/>
      <c r="B15" s="1165"/>
      <c r="C15" s="1165"/>
      <c r="D15" s="1165"/>
      <c r="E15" s="1165"/>
      <c r="F15" s="1165"/>
      <c r="G15" s="1165"/>
      <c r="H15" s="1165"/>
      <c r="I15" s="1165"/>
      <c r="J15" s="1165"/>
      <c r="K15" s="1165"/>
      <c r="L15" s="1165"/>
      <c r="M15" s="1165"/>
      <c r="N15" s="1165"/>
      <c r="O15" s="1165"/>
      <c r="P15" s="1165"/>
      <c r="Q15" s="1166"/>
      <c r="V15" s="105"/>
    </row>
    <row r="16" spans="1:22">
      <c r="A16" s="275" t="s">
        <v>1099</v>
      </c>
      <c r="B16" s="1139" t="s">
        <v>1100</v>
      </c>
      <c r="C16" s="1139"/>
      <c r="D16" s="1139"/>
      <c r="E16" s="1139"/>
      <c r="F16" s="1139"/>
      <c r="G16" s="1139"/>
      <c r="H16" s="1139"/>
      <c r="I16" s="1139"/>
      <c r="J16" s="1139"/>
      <c r="K16" s="1139"/>
      <c r="L16" s="1139"/>
      <c r="M16" s="1139"/>
      <c r="N16" s="1139"/>
      <c r="O16" s="1139"/>
      <c r="P16" s="1139"/>
      <c r="Q16" s="1140"/>
      <c r="U16" s="105" t="s">
        <v>769</v>
      </c>
      <c r="V16" s="105"/>
    </row>
    <row r="17" spans="1:28" ht="13.5" customHeight="1">
      <c r="A17" s="275"/>
      <c r="B17" s="1139"/>
      <c r="C17" s="1139"/>
      <c r="D17" s="1139"/>
      <c r="E17" s="1139"/>
      <c r="F17" s="1139"/>
      <c r="G17" s="1139"/>
      <c r="H17" s="1139"/>
      <c r="I17" s="1139"/>
      <c r="J17" s="1139"/>
      <c r="K17" s="1139"/>
      <c r="L17" s="1139"/>
      <c r="M17" s="1139"/>
      <c r="N17" s="1139"/>
      <c r="O17" s="1139"/>
      <c r="P17" s="1139"/>
      <c r="Q17" s="1140"/>
      <c r="U17" s="105" t="s">
        <v>768</v>
      </c>
      <c r="V17" s="105"/>
    </row>
    <row r="18" spans="1:28">
      <c r="A18" s="275" t="s">
        <v>1101</v>
      </c>
      <c r="B18" s="698" t="s">
        <v>1102</v>
      </c>
      <c r="C18" s="699"/>
      <c r="D18" s="699"/>
      <c r="E18" s="699"/>
      <c r="F18" s="699"/>
      <c r="G18" s="699"/>
      <c r="H18" s="699"/>
      <c r="I18" s="699"/>
      <c r="J18" s="699"/>
      <c r="K18" s="699"/>
      <c r="L18" s="699"/>
      <c r="M18" s="699"/>
      <c r="N18" s="699"/>
      <c r="O18" s="699"/>
      <c r="P18" s="699"/>
      <c r="Q18" s="700"/>
      <c r="R18" s="189"/>
      <c r="U18" s="105" t="s">
        <v>770</v>
      </c>
      <c r="V18" s="105"/>
    </row>
    <row r="19" spans="1:28">
      <c r="A19" s="1160" t="s">
        <v>17</v>
      </c>
      <c r="B19" s="1161"/>
      <c r="C19" s="1161"/>
      <c r="D19" s="1161"/>
      <c r="E19" s="1161"/>
      <c r="F19" s="1161"/>
      <c r="G19" s="1161"/>
      <c r="H19" s="1161"/>
      <c r="I19" s="1161"/>
      <c r="J19" s="1161"/>
      <c r="K19" s="1161"/>
      <c r="L19" s="1161"/>
      <c r="M19" s="1161"/>
      <c r="N19" s="1161"/>
      <c r="O19" s="1162"/>
      <c r="P19" s="1163" t="s">
        <v>307</v>
      </c>
      <c r="Q19" s="1164"/>
      <c r="R19" s="188"/>
      <c r="U19" s="105" t="s">
        <v>772</v>
      </c>
    </row>
    <row r="20" spans="1:28">
      <c r="A20" s="279" t="s">
        <v>306</v>
      </c>
      <c r="B20" s="1112" t="s">
        <v>305</v>
      </c>
      <c r="C20" s="1112"/>
      <c r="D20" s="1112"/>
      <c r="E20" s="1112"/>
      <c r="F20" s="1112"/>
      <c r="G20" s="1112"/>
      <c r="H20" s="1112"/>
      <c r="I20" s="1112"/>
      <c r="J20" s="1112"/>
      <c r="K20" s="1112"/>
      <c r="L20" s="1112"/>
      <c r="M20" s="1112"/>
      <c r="N20" s="1112"/>
      <c r="O20" s="1113"/>
      <c r="P20" s="859"/>
      <c r="Q20" s="861"/>
      <c r="R20" s="77"/>
      <c r="U20" s="105" t="s">
        <v>773</v>
      </c>
    </row>
    <row r="21" spans="1:28">
      <c r="A21" s="1124" t="s">
        <v>1138</v>
      </c>
      <c r="B21" s="1125"/>
      <c r="C21" s="1125"/>
      <c r="D21" s="1125"/>
      <c r="E21" s="1125"/>
      <c r="F21" s="1125"/>
      <c r="G21" s="1125"/>
      <c r="H21" s="1125"/>
      <c r="I21" s="1125"/>
      <c r="J21" s="1125"/>
      <c r="K21" s="1125"/>
      <c r="L21" s="1125"/>
      <c r="M21" s="1125"/>
      <c r="N21" s="1125"/>
      <c r="O21" s="1126"/>
      <c r="P21" s="1149"/>
      <c r="Q21" s="1150"/>
      <c r="R21" s="77"/>
    </row>
    <row r="22" spans="1:28">
      <c r="A22" s="1127"/>
      <c r="B22" s="1128"/>
      <c r="C22" s="1128"/>
      <c r="D22" s="1128"/>
      <c r="E22" s="1128"/>
      <c r="F22" s="1128"/>
      <c r="G22" s="1128"/>
      <c r="H22" s="1128"/>
      <c r="I22" s="1128"/>
      <c r="J22" s="1128"/>
      <c r="K22" s="1128"/>
      <c r="L22" s="1128"/>
      <c r="M22" s="1128"/>
      <c r="N22" s="1128"/>
      <c r="O22" s="1129"/>
      <c r="P22" s="1151"/>
      <c r="Q22" s="1152"/>
      <c r="R22" s="77"/>
      <c r="U22" s="1123" t="s">
        <v>308</v>
      </c>
      <c r="V22" s="1123"/>
      <c r="W22" s="1123"/>
      <c r="X22" s="1123"/>
      <c r="Y22" s="1123"/>
    </row>
    <row r="23" spans="1:28">
      <c r="A23" s="1127"/>
      <c r="B23" s="1128"/>
      <c r="C23" s="1128"/>
      <c r="D23" s="1128"/>
      <c r="E23" s="1128"/>
      <c r="F23" s="1128"/>
      <c r="G23" s="1128"/>
      <c r="H23" s="1128"/>
      <c r="I23" s="1128"/>
      <c r="J23" s="1128"/>
      <c r="K23" s="1128"/>
      <c r="L23" s="1128"/>
      <c r="M23" s="1128"/>
      <c r="N23" s="1128"/>
      <c r="O23" s="1129"/>
      <c r="P23" s="1151"/>
      <c r="Q23" s="1152"/>
      <c r="R23" s="77"/>
      <c r="U23" s="1123"/>
      <c r="V23" s="1123"/>
      <c r="W23" s="1123"/>
      <c r="X23" s="1123"/>
      <c r="Y23" s="1123"/>
    </row>
    <row r="24" spans="1:28">
      <c r="A24" s="1130"/>
      <c r="B24" s="1131"/>
      <c r="C24" s="1131"/>
      <c r="D24" s="1131"/>
      <c r="E24" s="1131"/>
      <c r="F24" s="1131"/>
      <c r="G24" s="1131"/>
      <c r="H24" s="1131"/>
      <c r="I24" s="1131"/>
      <c r="J24" s="1131"/>
      <c r="K24" s="1131"/>
      <c r="L24" s="1131"/>
      <c r="M24" s="1131"/>
      <c r="N24" s="1131"/>
      <c r="O24" s="1132"/>
      <c r="P24" s="1151"/>
      <c r="Q24" s="1152"/>
      <c r="R24" s="77"/>
      <c r="U24" s="1123"/>
      <c r="V24" s="1123"/>
      <c r="W24" s="1123"/>
      <c r="X24" s="1123"/>
      <c r="Y24" s="1123"/>
    </row>
    <row r="25" spans="1:28">
      <c r="A25" s="1133" t="s">
        <v>1140</v>
      </c>
      <c r="B25" s="1134"/>
      <c r="C25" s="1134"/>
      <c r="D25" s="1134"/>
      <c r="E25" s="1134"/>
      <c r="F25" s="1134"/>
      <c r="G25" s="1134"/>
      <c r="H25" s="1134"/>
      <c r="I25" s="1134"/>
      <c r="J25" s="1134"/>
      <c r="K25" s="1134"/>
      <c r="L25" s="1134"/>
      <c r="M25" s="1134"/>
      <c r="N25" s="1134"/>
      <c r="O25" s="1135"/>
      <c r="P25" s="1153"/>
      <c r="Q25" s="1154"/>
      <c r="R25" s="77"/>
      <c r="U25" s="3" t="s">
        <v>322</v>
      </c>
    </row>
    <row r="26" spans="1:28">
      <c r="A26" s="1127"/>
      <c r="B26" s="1128"/>
      <c r="C26" s="1128"/>
      <c r="D26" s="1128"/>
      <c r="E26" s="1128"/>
      <c r="F26" s="1128"/>
      <c r="G26" s="1128"/>
      <c r="H26" s="1128"/>
      <c r="I26" s="1128"/>
      <c r="J26" s="1128"/>
      <c r="K26" s="1128"/>
      <c r="L26" s="1128"/>
      <c r="M26" s="1128"/>
      <c r="N26" s="1128"/>
      <c r="O26" s="1129"/>
      <c r="P26" s="1151"/>
      <c r="Q26" s="1152"/>
      <c r="R26" s="77"/>
      <c r="U26" s="115" t="s">
        <v>309</v>
      </c>
      <c r="V26" s="115" t="s">
        <v>310</v>
      </c>
      <c r="W26" s="1122" t="s">
        <v>311</v>
      </c>
      <c r="X26" s="1122"/>
      <c r="Y26" s="116" t="s">
        <v>312</v>
      </c>
      <c r="Z26" s="109"/>
      <c r="AA26" s="109"/>
      <c r="AB26" s="110"/>
    </row>
    <row r="27" spans="1:28">
      <c r="A27" s="1127"/>
      <c r="B27" s="1128"/>
      <c r="C27" s="1128"/>
      <c r="D27" s="1128"/>
      <c r="E27" s="1128"/>
      <c r="F27" s="1128"/>
      <c r="G27" s="1128"/>
      <c r="H27" s="1128"/>
      <c r="I27" s="1128"/>
      <c r="J27" s="1128"/>
      <c r="K27" s="1128"/>
      <c r="L27" s="1128"/>
      <c r="M27" s="1128"/>
      <c r="N27" s="1128"/>
      <c r="O27" s="1129"/>
      <c r="P27" s="1151"/>
      <c r="Q27" s="1152"/>
      <c r="R27" s="77"/>
      <c r="U27" s="115" t="s">
        <v>1071</v>
      </c>
      <c r="V27" s="115" t="s">
        <v>72</v>
      </c>
      <c r="W27" s="1122" t="s">
        <v>313</v>
      </c>
      <c r="X27" s="1122"/>
      <c r="Y27" s="117" t="s">
        <v>314</v>
      </c>
      <c r="Z27" s="102"/>
      <c r="AA27" s="102"/>
      <c r="AB27" s="118"/>
    </row>
    <row r="28" spans="1:28">
      <c r="A28" s="1136"/>
      <c r="B28" s="1137"/>
      <c r="C28" s="1137"/>
      <c r="D28" s="1137"/>
      <c r="E28" s="1137"/>
      <c r="F28" s="1137"/>
      <c r="G28" s="1137"/>
      <c r="H28" s="1137"/>
      <c r="I28" s="1137"/>
      <c r="J28" s="1137"/>
      <c r="K28" s="1137"/>
      <c r="L28" s="1137"/>
      <c r="M28" s="1137"/>
      <c r="N28" s="1137"/>
      <c r="O28" s="1138"/>
      <c r="P28" s="1155"/>
      <c r="Q28" s="1156"/>
      <c r="R28" s="77"/>
      <c r="U28" s="115" t="s">
        <v>315</v>
      </c>
      <c r="V28" s="115" t="s">
        <v>76</v>
      </c>
      <c r="W28" s="1122" t="s">
        <v>316</v>
      </c>
      <c r="X28" s="1122"/>
      <c r="Y28" s="119" t="s">
        <v>317</v>
      </c>
      <c r="Z28" s="102"/>
      <c r="AA28" s="102"/>
      <c r="AB28" s="118"/>
    </row>
    <row r="29" spans="1:28">
      <c r="A29" s="279" t="s">
        <v>323</v>
      </c>
      <c r="B29" s="1112" t="s">
        <v>305</v>
      </c>
      <c r="C29" s="1112"/>
      <c r="D29" s="1112"/>
      <c r="E29" s="1112"/>
      <c r="F29" s="1112"/>
      <c r="G29" s="1112"/>
      <c r="H29" s="1112"/>
      <c r="I29" s="1112"/>
      <c r="J29" s="1112"/>
      <c r="K29" s="1112"/>
      <c r="L29" s="1112"/>
      <c r="M29" s="1112"/>
      <c r="N29" s="1112"/>
      <c r="O29" s="1113"/>
      <c r="P29" s="859"/>
      <c r="Q29" s="861"/>
      <c r="R29" s="77"/>
      <c r="U29" s="115" t="s">
        <v>318</v>
      </c>
      <c r="V29" s="115" t="s">
        <v>80</v>
      </c>
      <c r="W29" s="1122" t="s">
        <v>316</v>
      </c>
      <c r="X29" s="1122"/>
      <c r="Y29" s="120" t="s">
        <v>319</v>
      </c>
      <c r="AB29" s="114"/>
    </row>
    <row r="30" spans="1:28" ht="13.5" customHeight="1">
      <c r="A30" s="1124" t="s">
        <v>1137</v>
      </c>
      <c r="B30" s="1125"/>
      <c r="C30" s="1125"/>
      <c r="D30" s="1125"/>
      <c r="E30" s="1125"/>
      <c r="F30" s="1125"/>
      <c r="G30" s="1125"/>
      <c r="H30" s="1125"/>
      <c r="I30" s="1125"/>
      <c r="J30" s="1125"/>
      <c r="K30" s="1125"/>
      <c r="L30" s="1125"/>
      <c r="M30" s="1125"/>
      <c r="N30" s="1125"/>
      <c r="O30" s="1126"/>
      <c r="P30" s="1149"/>
      <c r="Q30" s="1150"/>
      <c r="R30" s="77"/>
      <c r="U30" s="115" t="s">
        <v>320</v>
      </c>
      <c r="V30" s="115" t="s">
        <v>80</v>
      </c>
      <c r="W30" s="1122" t="s">
        <v>316</v>
      </c>
      <c r="X30" s="1122"/>
      <c r="Y30" s="119" t="s">
        <v>321</v>
      </c>
      <c r="Z30" s="102"/>
      <c r="AA30" s="102"/>
      <c r="AB30" s="118"/>
    </row>
    <row r="31" spans="1:28">
      <c r="A31" s="1127"/>
      <c r="B31" s="1128"/>
      <c r="C31" s="1128"/>
      <c r="D31" s="1128"/>
      <c r="E31" s="1128"/>
      <c r="F31" s="1128"/>
      <c r="G31" s="1128"/>
      <c r="H31" s="1128"/>
      <c r="I31" s="1128"/>
      <c r="J31" s="1128"/>
      <c r="K31" s="1128"/>
      <c r="L31" s="1128"/>
      <c r="M31" s="1128"/>
      <c r="N31" s="1128"/>
      <c r="O31" s="1129"/>
      <c r="P31" s="1151"/>
      <c r="Q31" s="1152"/>
      <c r="R31" s="77"/>
    </row>
    <row r="32" spans="1:28">
      <c r="A32" s="1127"/>
      <c r="B32" s="1128"/>
      <c r="C32" s="1128"/>
      <c r="D32" s="1128"/>
      <c r="E32" s="1128"/>
      <c r="F32" s="1128"/>
      <c r="G32" s="1128"/>
      <c r="H32" s="1128"/>
      <c r="I32" s="1128"/>
      <c r="J32" s="1128"/>
      <c r="K32" s="1128"/>
      <c r="L32" s="1128"/>
      <c r="M32" s="1128"/>
      <c r="N32" s="1128"/>
      <c r="O32" s="1129"/>
      <c r="P32" s="1151"/>
      <c r="Q32" s="1152"/>
      <c r="R32" s="77"/>
    </row>
    <row r="33" spans="1:21">
      <c r="A33" s="1130"/>
      <c r="B33" s="1131"/>
      <c r="C33" s="1131"/>
      <c r="D33" s="1131"/>
      <c r="E33" s="1131"/>
      <c r="F33" s="1131"/>
      <c r="G33" s="1131"/>
      <c r="H33" s="1131"/>
      <c r="I33" s="1131"/>
      <c r="J33" s="1131"/>
      <c r="K33" s="1131"/>
      <c r="L33" s="1131"/>
      <c r="M33" s="1131"/>
      <c r="N33" s="1131"/>
      <c r="O33" s="1132"/>
      <c r="P33" s="1151"/>
      <c r="Q33" s="1152"/>
      <c r="R33" s="77"/>
    </row>
    <row r="34" spans="1:21" ht="13.5" customHeight="1">
      <c r="A34" s="1133" t="s">
        <v>1139</v>
      </c>
      <c r="B34" s="1134"/>
      <c r="C34" s="1134"/>
      <c r="D34" s="1134"/>
      <c r="E34" s="1134"/>
      <c r="F34" s="1134"/>
      <c r="G34" s="1134"/>
      <c r="H34" s="1134"/>
      <c r="I34" s="1134"/>
      <c r="J34" s="1134"/>
      <c r="K34" s="1134"/>
      <c r="L34" s="1134"/>
      <c r="M34" s="1134"/>
      <c r="N34" s="1134"/>
      <c r="O34" s="1135"/>
      <c r="P34" s="1149"/>
      <c r="Q34" s="1150"/>
      <c r="R34" s="77"/>
    </row>
    <row r="35" spans="1:21">
      <c r="A35" s="1127"/>
      <c r="B35" s="1128"/>
      <c r="C35" s="1128"/>
      <c r="D35" s="1128"/>
      <c r="E35" s="1128"/>
      <c r="F35" s="1128"/>
      <c r="G35" s="1128"/>
      <c r="H35" s="1128"/>
      <c r="I35" s="1128"/>
      <c r="J35" s="1128"/>
      <c r="K35" s="1128"/>
      <c r="L35" s="1128"/>
      <c r="M35" s="1128"/>
      <c r="N35" s="1128"/>
      <c r="O35" s="1129"/>
      <c r="P35" s="1151"/>
      <c r="Q35" s="1152"/>
      <c r="R35" s="77"/>
    </row>
    <row r="36" spans="1:21">
      <c r="A36" s="1127"/>
      <c r="B36" s="1128"/>
      <c r="C36" s="1128"/>
      <c r="D36" s="1128"/>
      <c r="E36" s="1128"/>
      <c r="F36" s="1128"/>
      <c r="G36" s="1128"/>
      <c r="H36" s="1128"/>
      <c r="I36" s="1128"/>
      <c r="J36" s="1128"/>
      <c r="K36" s="1128"/>
      <c r="L36" s="1128"/>
      <c r="M36" s="1128"/>
      <c r="N36" s="1128"/>
      <c r="O36" s="1129"/>
      <c r="P36" s="1151"/>
      <c r="Q36" s="1152"/>
      <c r="R36" s="77"/>
      <c r="U36" s="105"/>
    </row>
    <row r="37" spans="1:21">
      <c r="A37" s="1136"/>
      <c r="B37" s="1137"/>
      <c r="C37" s="1137"/>
      <c r="D37" s="1137"/>
      <c r="E37" s="1137"/>
      <c r="F37" s="1137"/>
      <c r="G37" s="1137"/>
      <c r="H37" s="1137"/>
      <c r="I37" s="1137"/>
      <c r="J37" s="1137"/>
      <c r="K37" s="1137"/>
      <c r="L37" s="1137"/>
      <c r="M37" s="1137"/>
      <c r="N37" s="1137"/>
      <c r="O37" s="1138"/>
      <c r="P37" s="1155"/>
      <c r="Q37" s="1156"/>
      <c r="R37" s="77"/>
    </row>
    <row r="38" spans="1:21">
      <c r="A38" s="279" t="s">
        <v>324</v>
      </c>
      <c r="B38" s="1112" t="s">
        <v>305</v>
      </c>
      <c r="C38" s="1112"/>
      <c r="D38" s="1112"/>
      <c r="E38" s="1112"/>
      <c r="F38" s="1112"/>
      <c r="G38" s="1112"/>
      <c r="H38" s="1112"/>
      <c r="I38" s="1112"/>
      <c r="J38" s="1112"/>
      <c r="K38" s="1112"/>
      <c r="L38" s="1112"/>
      <c r="M38" s="1112"/>
      <c r="N38" s="1112"/>
      <c r="O38" s="1113"/>
      <c r="P38" s="859"/>
      <c r="Q38" s="861"/>
      <c r="R38" s="77"/>
    </row>
    <row r="39" spans="1:21">
      <c r="A39" s="1124" t="s">
        <v>1141</v>
      </c>
      <c r="B39" s="1125"/>
      <c r="C39" s="1125"/>
      <c r="D39" s="1125"/>
      <c r="E39" s="1125"/>
      <c r="F39" s="1125"/>
      <c r="G39" s="1125"/>
      <c r="H39" s="1125"/>
      <c r="I39" s="1125"/>
      <c r="J39" s="1125"/>
      <c r="K39" s="1125"/>
      <c r="L39" s="1125"/>
      <c r="M39" s="1125"/>
      <c r="N39" s="1125"/>
      <c r="O39" s="1126"/>
      <c r="P39" s="1149"/>
      <c r="Q39" s="1150"/>
      <c r="R39" s="77"/>
    </row>
    <row r="40" spans="1:21">
      <c r="A40" s="1127"/>
      <c r="B40" s="1128"/>
      <c r="C40" s="1128"/>
      <c r="D40" s="1128"/>
      <c r="E40" s="1128"/>
      <c r="F40" s="1128"/>
      <c r="G40" s="1128"/>
      <c r="H40" s="1128"/>
      <c r="I40" s="1128"/>
      <c r="J40" s="1128"/>
      <c r="K40" s="1128"/>
      <c r="L40" s="1128"/>
      <c r="M40" s="1128"/>
      <c r="N40" s="1128"/>
      <c r="O40" s="1129"/>
      <c r="P40" s="1151"/>
      <c r="Q40" s="1152"/>
      <c r="R40" s="77"/>
    </row>
    <row r="41" spans="1:21">
      <c r="A41" s="1127"/>
      <c r="B41" s="1128"/>
      <c r="C41" s="1128"/>
      <c r="D41" s="1128"/>
      <c r="E41" s="1128"/>
      <c r="F41" s="1128"/>
      <c r="G41" s="1128"/>
      <c r="H41" s="1128"/>
      <c r="I41" s="1128"/>
      <c r="J41" s="1128"/>
      <c r="K41" s="1128"/>
      <c r="L41" s="1128"/>
      <c r="M41" s="1128"/>
      <c r="N41" s="1128"/>
      <c r="O41" s="1129"/>
      <c r="P41" s="1151"/>
      <c r="Q41" s="1152"/>
      <c r="R41" s="77"/>
    </row>
    <row r="42" spans="1:21">
      <c r="A42" s="1130"/>
      <c r="B42" s="1131"/>
      <c r="C42" s="1131"/>
      <c r="D42" s="1131"/>
      <c r="E42" s="1131"/>
      <c r="F42" s="1131"/>
      <c r="G42" s="1131"/>
      <c r="H42" s="1131"/>
      <c r="I42" s="1131"/>
      <c r="J42" s="1131"/>
      <c r="K42" s="1131"/>
      <c r="L42" s="1131"/>
      <c r="M42" s="1131"/>
      <c r="N42" s="1131"/>
      <c r="O42" s="1132"/>
      <c r="P42" s="1151"/>
      <c r="Q42" s="1152"/>
      <c r="R42" s="77"/>
    </row>
    <row r="43" spans="1:21">
      <c r="A43" s="1133" t="s">
        <v>1142</v>
      </c>
      <c r="B43" s="1134"/>
      <c r="C43" s="1134"/>
      <c r="D43" s="1134"/>
      <c r="E43" s="1134"/>
      <c r="F43" s="1134"/>
      <c r="G43" s="1134"/>
      <c r="H43" s="1134"/>
      <c r="I43" s="1134"/>
      <c r="J43" s="1134"/>
      <c r="K43" s="1134"/>
      <c r="L43" s="1134"/>
      <c r="M43" s="1134"/>
      <c r="N43" s="1134"/>
      <c r="O43" s="1135"/>
      <c r="P43" s="1153"/>
      <c r="Q43" s="1154"/>
      <c r="R43" s="77"/>
    </row>
    <row r="44" spans="1:21">
      <c r="A44" s="1127"/>
      <c r="B44" s="1128"/>
      <c r="C44" s="1128"/>
      <c r="D44" s="1128"/>
      <c r="E44" s="1128"/>
      <c r="F44" s="1128"/>
      <c r="G44" s="1128"/>
      <c r="H44" s="1128"/>
      <c r="I44" s="1128"/>
      <c r="J44" s="1128"/>
      <c r="K44" s="1128"/>
      <c r="L44" s="1128"/>
      <c r="M44" s="1128"/>
      <c r="N44" s="1128"/>
      <c r="O44" s="1129"/>
      <c r="P44" s="1151"/>
      <c r="Q44" s="1152"/>
      <c r="R44" s="77"/>
    </row>
    <row r="45" spans="1:21">
      <c r="A45" s="1127"/>
      <c r="B45" s="1128"/>
      <c r="C45" s="1128"/>
      <c r="D45" s="1128"/>
      <c r="E45" s="1128"/>
      <c r="F45" s="1128"/>
      <c r="G45" s="1128"/>
      <c r="H45" s="1128"/>
      <c r="I45" s="1128"/>
      <c r="J45" s="1128"/>
      <c r="K45" s="1128"/>
      <c r="L45" s="1128"/>
      <c r="M45" s="1128"/>
      <c r="N45" s="1128"/>
      <c r="O45" s="1129"/>
      <c r="P45" s="1151"/>
      <c r="Q45" s="1152"/>
      <c r="R45" s="77"/>
    </row>
    <row r="46" spans="1:21">
      <c r="A46" s="1136"/>
      <c r="B46" s="1137"/>
      <c r="C46" s="1137"/>
      <c r="D46" s="1137"/>
      <c r="E46" s="1137"/>
      <c r="F46" s="1137"/>
      <c r="G46" s="1137"/>
      <c r="H46" s="1137"/>
      <c r="I46" s="1137"/>
      <c r="J46" s="1137"/>
      <c r="K46" s="1137"/>
      <c r="L46" s="1137"/>
      <c r="M46" s="1137"/>
      <c r="N46" s="1137"/>
      <c r="O46" s="1138"/>
      <c r="P46" s="1155"/>
      <c r="Q46" s="1156"/>
      <c r="R46" s="77"/>
    </row>
    <row r="47" spans="1:21">
      <c r="A47" s="279" t="s">
        <v>852</v>
      </c>
      <c r="B47" s="1112" t="s">
        <v>305</v>
      </c>
      <c r="C47" s="1112"/>
      <c r="D47" s="1112"/>
      <c r="E47" s="1112"/>
      <c r="F47" s="1112"/>
      <c r="G47" s="1112"/>
      <c r="H47" s="1112"/>
      <c r="I47" s="1112"/>
      <c r="J47" s="1112"/>
      <c r="K47" s="1112"/>
      <c r="L47" s="1112"/>
      <c r="M47" s="1112"/>
      <c r="N47" s="1112"/>
      <c r="O47" s="1113"/>
      <c r="P47" s="859"/>
      <c r="Q47" s="861"/>
      <c r="R47" s="77"/>
    </row>
    <row r="48" spans="1:21">
      <c r="A48" s="1124" t="s">
        <v>1143</v>
      </c>
      <c r="B48" s="1125"/>
      <c r="C48" s="1125"/>
      <c r="D48" s="1125"/>
      <c r="E48" s="1125"/>
      <c r="F48" s="1125"/>
      <c r="G48" s="1125"/>
      <c r="H48" s="1125"/>
      <c r="I48" s="1125"/>
      <c r="J48" s="1125"/>
      <c r="K48" s="1125"/>
      <c r="L48" s="1125"/>
      <c r="M48" s="1125"/>
      <c r="N48" s="1125"/>
      <c r="O48" s="1126"/>
      <c r="P48" s="1149"/>
      <c r="Q48" s="1150"/>
      <c r="R48" s="77"/>
    </row>
    <row r="49" spans="1:18">
      <c r="A49" s="1127"/>
      <c r="B49" s="1128"/>
      <c r="C49" s="1128"/>
      <c r="D49" s="1128"/>
      <c r="E49" s="1128"/>
      <c r="F49" s="1128"/>
      <c r="G49" s="1128"/>
      <c r="H49" s="1128"/>
      <c r="I49" s="1128"/>
      <c r="J49" s="1128"/>
      <c r="K49" s="1128"/>
      <c r="L49" s="1128"/>
      <c r="M49" s="1128"/>
      <c r="N49" s="1128"/>
      <c r="O49" s="1129"/>
      <c r="P49" s="1151"/>
      <c r="Q49" s="1152"/>
      <c r="R49" s="77"/>
    </row>
    <row r="50" spans="1:18">
      <c r="A50" s="1127"/>
      <c r="B50" s="1128"/>
      <c r="C50" s="1128"/>
      <c r="D50" s="1128"/>
      <c r="E50" s="1128"/>
      <c r="F50" s="1128"/>
      <c r="G50" s="1128"/>
      <c r="H50" s="1128"/>
      <c r="I50" s="1128"/>
      <c r="J50" s="1128"/>
      <c r="K50" s="1128"/>
      <c r="L50" s="1128"/>
      <c r="M50" s="1128"/>
      <c r="N50" s="1128"/>
      <c r="O50" s="1129"/>
      <c r="P50" s="1151"/>
      <c r="Q50" s="1152"/>
      <c r="R50" s="77"/>
    </row>
    <row r="51" spans="1:18">
      <c r="A51" s="1130"/>
      <c r="B51" s="1131"/>
      <c r="C51" s="1131"/>
      <c r="D51" s="1131"/>
      <c r="E51" s="1131"/>
      <c r="F51" s="1131"/>
      <c r="G51" s="1131"/>
      <c r="H51" s="1131"/>
      <c r="I51" s="1131"/>
      <c r="J51" s="1131"/>
      <c r="K51" s="1131"/>
      <c r="L51" s="1131"/>
      <c r="M51" s="1131"/>
      <c r="N51" s="1131"/>
      <c r="O51" s="1132"/>
      <c r="P51" s="1151"/>
      <c r="Q51" s="1152"/>
      <c r="R51" s="77"/>
    </row>
    <row r="52" spans="1:18">
      <c r="A52" s="1133" t="s">
        <v>1139</v>
      </c>
      <c r="B52" s="1134"/>
      <c r="C52" s="1134"/>
      <c r="D52" s="1134"/>
      <c r="E52" s="1134"/>
      <c r="F52" s="1134"/>
      <c r="G52" s="1134"/>
      <c r="H52" s="1134"/>
      <c r="I52" s="1134"/>
      <c r="J52" s="1134"/>
      <c r="K52" s="1134"/>
      <c r="L52" s="1134"/>
      <c r="M52" s="1134"/>
      <c r="N52" s="1134"/>
      <c r="O52" s="1135"/>
      <c r="P52" s="1153"/>
      <c r="Q52" s="1154"/>
      <c r="R52" s="77"/>
    </row>
    <row r="53" spans="1:18">
      <c r="A53" s="1127"/>
      <c r="B53" s="1128"/>
      <c r="C53" s="1128"/>
      <c r="D53" s="1128"/>
      <c r="E53" s="1128"/>
      <c r="F53" s="1128"/>
      <c r="G53" s="1128"/>
      <c r="H53" s="1128"/>
      <c r="I53" s="1128"/>
      <c r="J53" s="1128"/>
      <c r="K53" s="1128"/>
      <c r="L53" s="1128"/>
      <c r="M53" s="1128"/>
      <c r="N53" s="1128"/>
      <c r="O53" s="1129"/>
      <c r="P53" s="1151"/>
      <c r="Q53" s="1152"/>
      <c r="R53" s="77"/>
    </row>
    <row r="54" spans="1:18">
      <c r="A54" s="1127"/>
      <c r="B54" s="1128"/>
      <c r="C54" s="1128"/>
      <c r="D54" s="1128"/>
      <c r="E54" s="1128"/>
      <c r="F54" s="1128"/>
      <c r="G54" s="1128"/>
      <c r="H54" s="1128"/>
      <c r="I54" s="1128"/>
      <c r="J54" s="1128"/>
      <c r="K54" s="1128"/>
      <c r="L54" s="1128"/>
      <c r="M54" s="1128"/>
      <c r="N54" s="1128"/>
      <c r="O54" s="1129"/>
      <c r="P54" s="1151"/>
      <c r="Q54" s="1152"/>
      <c r="R54" s="77"/>
    </row>
    <row r="55" spans="1:18">
      <c r="A55" s="1136"/>
      <c r="B55" s="1137"/>
      <c r="C55" s="1137"/>
      <c r="D55" s="1137"/>
      <c r="E55" s="1137"/>
      <c r="F55" s="1137"/>
      <c r="G55" s="1137"/>
      <c r="H55" s="1137"/>
      <c r="I55" s="1137"/>
      <c r="J55" s="1137"/>
      <c r="K55" s="1137"/>
      <c r="L55" s="1137"/>
      <c r="M55" s="1137"/>
      <c r="N55" s="1137"/>
      <c r="O55" s="1138"/>
      <c r="P55" s="1155"/>
      <c r="Q55" s="1156"/>
      <c r="R55" s="77"/>
    </row>
    <row r="56" spans="1:18">
      <c r="A56" s="1141" t="s">
        <v>13</v>
      </c>
      <c r="B56" s="1142"/>
      <c r="C56" s="1145"/>
      <c r="D56" s="1112"/>
      <c r="E56" s="1112"/>
      <c r="F56" s="1112"/>
      <c r="G56" s="1112"/>
      <c r="H56" s="1112"/>
      <c r="I56" s="1112"/>
      <c r="J56" s="1112"/>
      <c r="K56" s="1112"/>
      <c r="L56" s="1112"/>
      <c r="M56" s="1112"/>
      <c r="N56" s="1112"/>
      <c r="O56" s="1112"/>
      <c r="P56" s="1112"/>
      <c r="Q56" s="1113"/>
      <c r="R56" s="138"/>
    </row>
    <row r="57" spans="1:18">
      <c r="A57" s="1143"/>
      <c r="B57" s="1144"/>
      <c r="C57" s="1146"/>
      <c r="D57" s="1147"/>
      <c r="E57" s="1147"/>
      <c r="F57" s="1147"/>
      <c r="G57" s="1147"/>
      <c r="H57" s="1147"/>
      <c r="I57" s="1147"/>
      <c r="J57" s="1147"/>
      <c r="K57" s="1147"/>
      <c r="L57" s="1147"/>
      <c r="M57" s="1147"/>
      <c r="N57" s="1147"/>
      <c r="O57" s="1147"/>
      <c r="P57" s="1147"/>
      <c r="Q57" s="1148"/>
      <c r="R57" s="138"/>
    </row>
    <row r="58" spans="1:18">
      <c r="A58" s="143" t="s">
        <v>15</v>
      </c>
      <c r="B58" s="143"/>
      <c r="C58" s="143"/>
      <c r="D58" s="143"/>
      <c r="E58" s="143"/>
      <c r="F58" s="143"/>
      <c r="G58" s="143"/>
      <c r="H58" s="143"/>
      <c r="I58" s="143"/>
      <c r="J58" s="143"/>
      <c r="K58" s="143"/>
      <c r="L58" s="143"/>
      <c r="M58" s="143"/>
      <c r="N58" s="143"/>
      <c r="O58" s="143"/>
      <c r="P58" s="143"/>
      <c r="Q58" s="143"/>
    </row>
    <row r="59" spans="1:18">
      <c r="A59" s="1157" t="s">
        <v>853</v>
      </c>
      <c r="B59" s="1157"/>
      <c r="C59" s="1157"/>
      <c r="D59" s="1157"/>
      <c r="E59" s="1157"/>
      <c r="F59" s="1157"/>
      <c r="G59" s="1157"/>
      <c r="H59" s="1157"/>
      <c r="I59" s="1157"/>
      <c r="J59" s="1157"/>
      <c r="K59" s="1157"/>
      <c r="L59" s="1157"/>
      <c r="M59" s="1157"/>
      <c r="N59" s="1157"/>
      <c r="O59" s="1157"/>
      <c r="P59" s="1157"/>
      <c r="Q59" s="1157"/>
      <c r="R59" s="189"/>
    </row>
  </sheetData>
  <mergeCells count="47">
    <mergeCell ref="A2:D2"/>
    <mergeCell ref="B13:Q15"/>
    <mergeCell ref="B20:O20"/>
    <mergeCell ref="A6:G7"/>
    <mergeCell ref="H7:L7"/>
    <mergeCell ref="P20:Q20"/>
    <mergeCell ref="A1:F1"/>
    <mergeCell ref="A59:Q59"/>
    <mergeCell ref="B5:Q5"/>
    <mergeCell ref="P21:Q24"/>
    <mergeCell ref="P25:Q28"/>
    <mergeCell ref="A4:Q4"/>
    <mergeCell ref="A19:O19"/>
    <mergeCell ref="P19:Q19"/>
    <mergeCell ref="A30:O33"/>
    <mergeCell ref="P30:Q33"/>
    <mergeCell ref="A34:O37"/>
    <mergeCell ref="P34:Q37"/>
    <mergeCell ref="H2:Q2"/>
    <mergeCell ref="F2:G2"/>
    <mergeCell ref="P38:Q38"/>
    <mergeCell ref="B38:O38"/>
    <mergeCell ref="A56:B57"/>
    <mergeCell ref="C56:Q57"/>
    <mergeCell ref="A39:O42"/>
    <mergeCell ref="P39:Q42"/>
    <mergeCell ref="A43:O46"/>
    <mergeCell ref="P43:Q46"/>
    <mergeCell ref="B47:O47"/>
    <mergeCell ref="P47:Q47"/>
    <mergeCell ref="A48:O51"/>
    <mergeCell ref="P48:Q51"/>
    <mergeCell ref="A52:O55"/>
    <mergeCell ref="P52:Q55"/>
    <mergeCell ref="P29:Q29"/>
    <mergeCell ref="B29:O29"/>
    <mergeCell ref="A8:G9"/>
    <mergeCell ref="H9:L9"/>
    <mergeCell ref="W30:X30"/>
    <mergeCell ref="U22:Y24"/>
    <mergeCell ref="W26:X26"/>
    <mergeCell ref="W27:X27"/>
    <mergeCell ref="W28:X28"/>
    <mergeCell ref="W29:X29"/>
    <mergeCell ref="A21:O24"/>
    <mergeCell ref="A25:O28"/>
    <mergeCell ref="B16:Q17"/>
  </mergeCells>
  <phoneticPr fontId="2"/>
  <dataValidations count="1">
    <dataValidation type="list" showInputMessage="1" showErrorMessage="1" sqref="H9 H7" xr:uid="{00000000-0002-0000-08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AB59"/>
  <sheetViews>
    <sheetView view="pageBreakPreview" zoomScaleNormal="100" zoomScaleSheetLayoutView="100" workbookViewId="0">
      <selection activeCell="H9" sqref="H9:L9"/>
    </sheetView>
  </sheetViews>
  <sheetFormatPr defaultColWidth="9" defaultRowHeight="13"/>
  <cols>
    <col min="1" max="18" width="5.08984375" style="3" customWidth="1"/>
    <col min="19" max="16384" width="9" style="3"/>
  </cols>
  <sheetData>
    <row r="1" spans="1:22">
      <c r="A1" s="857" t="str">
        <f>CONCATENATE("（様式－",発注者入力シート!E21,"）")</f>
        <v>（様式－）</v>
      </c>
      <c r="B1" s="857"/>
      <c r="C1" s="857"/>
      <c r="D1" s="857"/>
      <c r="E1" s="857"/>
      <c r="F1" s="857"/>
      <c r="U1" s="3" t="s">
        <v>402</v>
      </c>
    </row>
    <row r="2" spans="1:22">
      <c r="A2" s="857" t="str">
        <f>CONCATENATE("評価項目",発注者入力シート!F21,"－",発注者入力シート!G21)</f>
        <v>評価項目－</v>
      </c>
      <c r="B2" s="857"/>
      <c r="C2" s="857"/>
      <c r="D2" s="857"/>
      <c r="F2" s="854" t="s">
        <v>811</v>
      </c>
      <c r="G2" s="854"/>
      <c r="H2" s="855" t="str">
        <f>IF(企業入力シート!C5="","",企業入力シート!C5)</f>
        <v/>
      </c>
      <c r="I2" s="855"/>
      <c r="J2" s="855"/>
      <c r="K2" s="855"/>
      <c r="L2" s="855"/>
      <c r="M2" s="855"/>
      <c r="N2" s="855"/>
      <c r="O2" s="855"/>
      <c r="P2" s="855"/>
      <c r="Q2" s="855"/>
      <c r="R2" s="2"/>
      <c r="U2" s="3" t="s">
        <v>403</v>
      </c>
    </row>
    <row r="3" spans="1:22">
      <c r="A3" s="2"/>
      <c r="B3" s="2"/>
      <c r="C3" s="2"/>
      <c r="D3" s="2"/>
      <c r="E3" s="6"/>
      <c r="F3" s="6"/>
      <c r="G3" s="6"/>
      <c r="H3" s="2"/>
      <c r="I3" s="2"/>
      <c r="J3" s="2"/>
      <c r="K3" s="2"/>
      <c r="L3" s="2"/>
      <c r="M3" s="2"/>
      <c r="N3" s="2"/>
      <c r="O3" s="2"/>
      <c r="P3" s="2"/>
      <c r="Q3" s="2"/>
      <c r="R3" s="2"/>
      <c r="U3" s="103"/>
      <c r="V3" s="3" t="s">
        <v>404</v>
      </c>
    </row>
    <row r="4" spans="1:22" ht="14">
      <c r="A4" s="858" t="s">
        <v>3</v>
      </c>
      <c r="B4" s="858"/>
      <c r="C4" s="858"/>
      <c r="D4" s="858"/>
      <c r="E4" s="858"/>
      <c r="F4" s="858"/>
      <c r="G4" s="858"/>
      <c r="H4" s="858"/>
      <c r="I4" s="858"/>
      <c r="J4" s="858"/>
      <c r="K4" s="858"/>
      <c r="L4" s="858"/>
      <c r="M4" s="858"/>
      <c r="N4" s="858"/>
      <c r="O4" s="858"/>
      <c r="P4" s="858"/>
      <c r="Q4" s="858"/>
      <c r="R4" s="128"/>
      <c r="U4" s="98"/>
      <c r="V4" s="3" t="s">
        <v>521</v>
      </c>
    </row>
    <row r="5" spans="1:22">
      <c r="A5" s="122" t="s">
        <v>193</v>
      </c>
      <c r="B5" s="1158" t="str">
        <f>IF(発注者入力シート!C21="","",発注者入力シート!C21)</f>
        <v/>
      </c>
      <c r="C5" s="1158"/>
      <c r="D5" s="1158"/>
      <c r="E5" s="1158"/>
      <c r="F5" s="1158"/>
      <c r="G5" s="1158"/>
      <c r="H5" s="1158"/>
      <c r="I5" s="1158"/>
      <c r="J5" s="1158"/>
      <c r="K5" s="1158"/>
      <c r="L5" s="1158"/>
      <c r="M5" s="1158"/>
      <c r="N5" s="1158"/>
      <c r="O5" s="1158"/>
      <c r="P5" s="1158"/>
      <c r="Q5" s="1159"/>
      <c r="R5" s="2"/>
    </row>
    <row r="6" spans="1:22">
      <c r="A6" s="859" t="s">
        <v>4</v>
      </c>
      <c r="B6" s="860"/>
      <c r="C6" s="860"/>
      <c r="D6" s="860"/>
      <c r="E6" s="860"/>
      <c r="F6" s="860"/>
      <c r="G6" s="861"/>
      <c r="H6" s="108" t="s">
        <v>5</v>
      </c>
      <c r="I6" s="109"/>
      <c r="J6" s="109"/>
      <c r="K6" s="109"/>
      <c r="L6" s="109"/>
      <c r="M6" s="109"/>
      <c r="N6" s="109"/>
      <c r="O6" s="109"/>
      <c r="P6" s="109"/>
      <c r="Q6" s="110"/>
      <c r="U6" s="3" t="s">
        <v>406</v>
      </c>
    </row>
    <row r="7" spans="1:22">
      <c r="A7" s="862"/>
      <c r="B7" s="863"/>
      <c r="C7" s="863"/>
      <c r="D7" s="863"/>
      <c r="E7" s="863"/>
      <c r="F7" s="863"/>
      <c r="G7" s="864"/>
      <c r="H7" s="1167"/>
      <c r="I7" s="1168"/>
      <c r="J7" s="1168"/>
      <c r="K7" s="1168"/>
      <c r="L7" s="1168"/>
      <c r="M7" s="3" t="s">
        <v>520</v>
      </c>
      <c r="Q7" s="114"/>
      <c r="U7" s="100"/>
      <c r="V7" s="3" t="s">
        <v>407</v>
      </c>
    </row>
    <row r="8" spans="1:22">
      <c r="A8" s="1114" t="s">
        <v>14</v>
      </c>
      <c r="B8" s="1115"/>
      <c r="C8" s="1115"/>
      <c r="D8" s="1115"/>
      <c r="E8" s="1115"/>
      <c r="F8" s="1115"/>
      <c r="G8" s="1115"/>
      <c r="H8" s="701" t="s">
        <v>1117</v>
      </c>
      <c r="I8" s="109"/>
      <c r="J8" s="109"/>
      <c r="K8" s="109"/>
      <c r="L8" s="109"/>
      <c r="M8" s="109"/>
      <c r="N8" s="109"/>
      <c r="O8" s="109"/>
      <c r="P8" s="109"/>
      <c r="Q8" s="110"/>
      <c r="U8" s="101"/>
      <c r="V8" s="3" t="s">
        <v>405</v>
      </c>
    </row>
    <row r="9" spans="1:22">
      <c r="A9" s="1117"/>
      <c r="B9" s="1118"/>
      <c r="C9" s="1118"/>
      <c r="D9" s="1118"/>
      <c r="E9" s="1118"/>
      <c r="F9" s="1118"/>
      <c r="G9" s="1118"/>
      <c r="H9" s="1120"/>
      <c r="I9" s="1121"/>
      <c r="J9" s="1121"/>
      <c r="K9" s="1121"/>
      <c r="L9" s="1121"/>
      <c r="M9" s="111"/>
      <c r="N9" s="111"/>
      <c r="O9" s="111"/>
      <c r="P9" s="111"/>
      <c r="Q9" s="112"/>
    </row>
    <row r="10" spans="1:22">
      <c r="A10" s="113" t="s">
        <v>6</v>
      </c>
      <c r="Q10" s="114"/>
    </row>
    <row r="11" spans="1:22">
      <c r="A11" s="113" t="s">
        <v>7</v>
      </c>
      <c r="Q11" s="114"/>
      <c r="U11" s="105" t="s">
        <v>408</v>
      </c>
    </row>
    <row r="12" spans="1:22">
      <c r="A12" s="275" t="s">
        <v>763</v>
      </c>
      <c r="B12" s="138" t="s">
        <v>764</v>
      </c>
      <c r="C12" s="138"/>
      <c r="D12" s="138"/>
      <c r="E12" s="138"/>
      <c r="F12" s="138"/>
      <c r="G12" s="138"/>
      <c r="H12" s="138"/>
      <c r="I12" s="138"/>
      <c r="J12" s="138"/>
      <c r="K12" s="138"/>
      <c r="L12" s="138"/>
      <c r="M12" s="138"/>
      <c r="N12" s="138"/>
      <c r="O12" s="138"/>
      <c r="P12" s="138"/>
      <c r="Q12" s="277"/>
      <c r="U12" s="105" t="s">
        <v>409</v>
      </c>
    </row>
    <row r="13" spans="1:22">
      <c r="A13" s="275" t="s">
        <v>763</v>
      </c>
      <c r="B13" s="1165" t="s">
        <v>1144</v>
      </c>
      <c r="C13" s="1165"/>
      <c r="D13" s="1165"/>
      <c r="E13" s="1165"/>
      <c r="F13" s="1165"/>
      <c r="G13" s="1165"/>
      <c r="H13" s="1165"/>
      <c r="I13" s="1165"/>
      <c r="J13" s="1165"/>
      <c r="K13" s="1165"/>
      <c r="L13" s="1165"/>
      <c r="M13" s="1165"/>
      <c r="N13" s="1165"/>
      <c r="O13" s="1165"/>
      <c r="P13" s="1165"/>
      <c r="Q13" s="1166"/>
      <c r="U13" s="105" t="s">
        <v>771</v>
      </c>
    </row>
    <row r="14" spans="1:22">
      <c r="A14" s="278"/>
      <c r="B14" s="1165"/>
      <c r="C14" s="1165"/>
      <c r="D14" s="1165"/>
      <c r="E14" s="1165"/>
      <c r="F14" s="1165"/>
      <c r="G14" s="1165"/>
      <c r="H14" s="1165"/>
      <c r="I14" s="1165"/>
      <c r="J14" s="1165"/>
      <c r="K14" s="1165"/>
      <c r="L14" s="1165"/>
      <c r="M14" s="1165"/>
      <c r="N14" s="1165"/>
      <c r="O14" s="1165"/>
      <c r="P14" s="1165"/>
      <c r="Q14" s="1166"/>
      <c r="U14" s="105" t="s">
        <v>873</v>
      </c>
    </row>
    <row r="15" spans="1:22">
      <c r="A15" s="278"/>
      <c r="B15" s="1165"/>
      <c r="C15" s="1165"/>
      <c r="D15" s="1165"/>
      <c r="E15" s="1165"/>
      <c r="F15" s="1165"/>
      <c r="G15" s="1165"/>
      <c r="H15" s="1165"/>
      <c r="I15" s="1165"/>
      <c r="J15" s="1165"/>
      <c r="K15" s="1165"/>
      <c r="L15" s="1165"/>
      <c r="M15" s="1165"/>
      <c r="N15" s="1165"/>
      <c r="O15" s="1165"/>
      <c r="P15" s="1165"/>
      <c r="Q15" s="1166"/>
      <c r="V15" s="105"/>
    </row>
    <row r="16" spans="1:22">
      <c r="A16" s="275" t="s">
        <v>1103</v>
      </c>
      <c r="B16" s="1139" t="s">
        <v>1100</v>
      </c>
      <c r="C16" s="1139"/>
      <c r="D16" s="1139"/>
      <c r="E16" s="1139"/>
      <c r="F16" s="1139"/>
      <c r="G16" s="1139"/>
      <c r="H16" s="1139"/>
      <c r="I16" s="1139"/>
      <c r="J16" s="1139"/>
      <c r="K16" s="1139"/>
      <c r="L16" s="1139"/>
      <c r="M16" s="1139"/>
      <c r="N16" s="1139"/>
      <c r="O16" s="1139"/>
      <c r="P16" s="1139"/>
      <c r="Q16" s="1140"/>
      <c r="U16" s="105" t="s">
        <v>769</v>
      </c>
      <c r="V16" s="105"/>
    </row>
    <row r="17" spans="1:28" ht="13.5" customHeight="1">
      <c r="A17" s="275"/>
      <c r="B17" s="1139"/>
      <c r="C17" s="1139"/>
      <c r="D17" s="1139"/>
      <c r="E17" s="1139"/>
      <c r="F17" s="1139"/>
      <c r="G17" s="1139"/>
      <c r="H17" s="1139"/>
      <c r="I17" s="1139"/>
      <c r="J17" s="1139"/>
      <c r="K17" s="1139"/>
      <c r="L17" s="1139"/>
      <c r="M17" s="1139"/>
      <c r="N17" s="1139"/>
      <c r="O17" s="1139"/>
      <c r="P17" s="1139"/>
      <c r="Q17" s="1140"/>
      <c r="U17" s="105" t="s">
        <v>768</v>
      </c>
      <c r="V17" s="105"/>
    </row>
    <row r="18" spans="1:28">
      <c r="A18" s="275" t="s">
        <v>1101</v>
      </c>
      <c r="B18" s="698" t="s">
        <v>765</v>
      </c>
      <c r="C18" s="699"/>
      <c r="D18" s="699"/>
      <c r="E18" s="699"/>
      <c r="F18" s="699"/>
      <c r="G18" s="699"/>
      <c r="H18" s="699"/>
      <c r="I18" s="699"/>
      <c r="J18" s="699"/>
      <c r="K18" s="699"/>
      <c r="L18" s="699"/>
      <c r="M18" s="699"/>
      <c r="N18" s="699"/>
      <c r="O18" s="699"/>
      <c r="P18" s="699"/>
      <c r="Q18" s="700"/>
      <c r="R18" s="189"/>
      <c r="U18" s="105" t="s">
        <v>770</v>
      </c>
      <c r="V18" s="105"/>
    </row>
    <row r="19" spans="1:28">
      <c r="A19" s="1160" t="s">
        <v>17</v>
      </c>
      <c r="B19" s="1161"/>
      <c r="C19" s="1161"/>
      <c r="D19" s="1161"/>
      <c r="E19" s="1161"/>
      <c r="F19" s="1161"/>
      <c r="G19" s="1161"/>
      <c r="H19" s="1161"/>
      <c r="I19" s="1161"/>
      <c r="J19" s="1161"/>
      <c r="K19" s="1161"/>
      <c r="L19" s="1161"/>
      <c r="M19" s="1161"/>
      <c r="N19" s="1161"/>
      <c r="O19" s="1162"/>
      <c r="P19" s="1163" t="s">
        <v>307</v>
      </c>
      <c r="Q19" s="1164"/>
      <c r="R19" s="188"/>
      <c r="U19" s="105" t="s">
        <v>772</v>
      </c>
    </row>
    <row r="20" spans="1:28">
      <c r="A20" s="384" t="s">
        <v>306</v>
      </c>
      <c r="B20" s="1169" t="s">
        <v>305</v>
      </c>
      <c r="C20" s="1169"/>
      <c r="D20" s="1169"/>
      <c r="E20" s="1169"/>
      <c r="F20" s="1169"/>
      <c r="G20" s="1169"/>
      <c r="H20" s="1169"/>
      <c r="I20" s="1169"/>
      <c r="J20" s="1169"/>
      <c r="K20" s="1169"/>
      <c r="L20" s="1169"/>
      <c r="M20" s="1169"/>
      <c r="N20" s="1169"/>
      <c r="O20" s="1170"/>
      <c r="P20" s="1171"/>
      <c r="Q20" s="1172"/>
      <c r="R20" s="77"/>
      <c r="U20" s="105" t="s">
        <v>773</v>
      </c>
    </row>
    <row r="21" spans="1:28">
      <c r="A21" s="1124" t="s">
        <v>1138</v>
      </c>
      <c r="B21" s="1125"/>
      <c r="C21" s="1125"/>
      <c r="D21" s="1125"/>
      <c r="E21" s="1125"/>
      <c r="F21" s="1125"/>
      <c r="G21" s="1125"/>
      <c r="H21" s="1125"/>
      <c r="I21" s="1125"/>
      <c r="J21" s="1125"/>
      <c r="K21" s="1125"/>
      <c r="L21" s="1125"/>
      <c r="M21" s="1125"/>
      <c r="N21" s="1125"/>
      <c r="O21" s="1126"/>
      <c r="P21" s="1149"/>
      <c r="Q21" s="1150"/>
      <c r="R21" s="77"/>
    </row>
    <row r="22" spans="1:28">
      <c r="A22" s="1127"/>
      <c r="B22" s="1128"/>
      <c r="C22" s="1128"/>
      <c r="D22" s="1128"/>
      <c r="E22" s="1128"/>
      <c r="F22" s="1128"/>
      <c r="G22" s="1128"/>
      <c r="H22" s="1128"/>
      <c r="I22" s="1128"/>
      <c r="J22" s="1128"/>
      <c r="K22" s="1128"/>
      <c r="L22" s="1128"/>
      <c r="M22" s="1128"/>
      <c r="N22" s="1128"/>
      <c r="O22" s="1129"/>
      <c r="P22" s="1151"/>
      <c r="Q22" s="1152"/>
      <c r="R22" s="77"/>
      <c r="U22" s="1123" t="s">
        <v>308</v>
      </c>
      <c r="V22" s="1123"/>
      <c r="W22" s="1123"/>
      <c r="X22" s="1123"/>
      <c r="Y22" s="1123"/>
    </row>
    <row r="23" spans="1:28">
      <c r="A23" s="1127"/>
      <c r="B23" s="1128"/>
      <c r="C23" s="1128"/>
      <c r="D23" s="1128"/>
      <c r="E23" s="1128"/>
      <c r="F23" s="1128"/>
      <c r="G23" s="1128"/>
      <c r="H23" s="1128"/>
      <c r="I23" s="1128"/>
      <c r="J23" s="1128"/>
      <c r="K23" s="1128"/>
      <c r="L23" s="1128"/>
      <c r="M23" s="1128"/>
      <c r="N23" s="1128"/>
      <c r="O23" s="1129"/>
      <c r="P23" s="1151"/>
      <c r="Q23" s="1152"/>
      <c r="R23" s="77"/>
      <c r="U23" s="1123"/>
      <c r="V23" s="1123"/>
      <c r="W23" s="1123"/>
      <c r="X23" s="1123"/>
      <c r="Y23" s="1123"/>
    </row>
    <row r="24" spans="1:28">
      <c r="A24" s="1130"/>
      <c r="B24" s="1131"/>
      <c r="C24" s="1131"/>
      <c r="D24" s="1131"/>
      <c r="E24" s="1131"/>
      <c r="F24" s="1131"/>
      <c r="G24" s="1131"/>
      <c r="H24" s="1131"/>
      <c r="I24" s="1131"/>
      <c r="J24" s="1131"/>
      <c r="K24" s="1131"/>
      <c r="L24" s="1131"/>
      <c r="M24" s="1131"/>
      <c r="N24" s="1131"/>
      <c r="O24" s="1132"/>
      <c r="P24" s="1151"/>
      <c r="Q24" s="1152"/>
      <c r="R24" s="77"/>
      <c r="U24" s="1123"/>
      <c r="V24" s="1123"/>
      <c r="W24" s="1123"/>
      <c r="X24" s="1123"/>
      <c r="Y24" s="1123"/>
    </row>
    <row r="25" spans="1:28">
      <c r="A25" s="1133" t="s">
        <v>1140</v>
      </c>
      <c r="B25" s="1134"/>
      <c r="C25" s="1134"/>
      <c r="D25" s="1134"/>
      <c r="E25" s="1134"/>
      <c r="F25" s="1134"/>
      <c r="G25" s="1134"/>
      <c r="H25" s="1134"/>
      <c r="I25" s="1134"/>
      <c r="J25" s="1134"/>
      <c r="K25" s="1134"/>
      <c r="L25" s="1134"/>
      <c r="M25" s="1134"/>
      <c r="N25" s="1134"/>
      <c r="O25" s="1135"/>
      <c r="P25" s="1153"/>
      <c r="Q25" s="1154"/>
      <c r="R25" s="77"/>
      <c r="U25" s="3" t="s">
        <v>322</v>
      </c>
    </row>
    <row r="26" spans="1:28">
      <c r="A26" s="1127"/>
      <c r="B26" s="1128"/>
      <c r="C26" s="1128"/>
      <c r="D26" s="1128"/>
      <c r="E26" s="1128"/>
      <c r="F26" s="1128"/>
      <c r="G26" s="1128"/>
      <c r="H26" s="1128"/>
      <c r="I26" s="1128"/>
      <c r="J26" s="1128"/>
      <c r="K26" s="1128"/>
      <c r="L26" s="1128"/>
      <c r="M26" s="1128"/>
      <c r="N26" s="1128"/>
      <c r="O26" s="1129"/>
      <c r="P26" s="1151"/>
      <c r="Q26" s="1152"/>
      <c r="R26" s="77"/>
      <c r="U26" s="115" t="s">
        <v>309</v>
      </c>
      <c r="V26" s="115" t="s">
        <v>310</v>
      </c>
      <c r="W26" s="1122" t="s">
        <v>311</v>
      </c>
      <c r="X26" s="1122"/>
      <c r="Y26" s="116" t="s">
        <v>312</v>
      </c>
      <c r="Z26" s="109"/>
      <c r="AA26" s="109"/>
      <c r="AB26" s="110"/>
    </row>
    <row r="27" spans="1:28">
      <c r="A27" s="1127"/>
      <c r="B27" s="1128"/>
      <c r="C27" s="1128"/>
      <c r="D27" s="1128"/>
      <c r="E27" s="1128"/>
      <c r="F27" s="1128"/>
      <c r="G27" s="1128"/>
      <c r="H27" s="1128"/>
      <c r="I27" s="1128"/>
      <c r="J27" s="1128"/>
      <c r="K27" s="1128"/>
      <c r="L27" s="1128"/>
      <c r="M27" s="1128"/>
      <c r="N27" s="1128"/>
      <c r="O27" s="1129"/>
      <c r="P27" s="1151"/>
      <c r="Q27" s="1152"/>
      <c r="R27" s="77"/>
      <c r="U27" s="115" t="s">
        <v>1071</v>
      </c>
      <c r="V27" s="115" t="s">
        <v>72</v>
      </c>
      <c r="W27" s="1122" t="s">
        <v>313</v>
      </c>
      <c r="X27" s="1122"/>
      <c r="Y27" s="117" t="s">
        <v>314</v>
      </c>
      <c r="Z27" s="102"/>
      <c r="AA27" s="102"/>
      <c r="AB27" s="118"/>
    </row>
    <row r="28" spans="1:28">
      <c r="A28" s="1136"/>
      <c r="B28" s="1137"/>
      <c r="C28" s="1137"/>
      <c r="D28" s="1137"/>
      <c r="E28" s="1137"/>
      <c r="F28" s="1137"/>
      <c r="G28" s="1137"/>
      <c r="H28" s="1137"/>
      <c r="I28" s="1137"/>
      <c r="J28" s="1137"/>
      <c r="K28" s="1137"/>
      <c r="L28" s="1137"/>
      <c r="M28" s="1137"/>
      <c r="N28" s="1137"/>
      <c r="O28" s="1138"/>
      <c r="P28" s="1155"/>
      <c r="Q28" s="1156"/>
      <c r="R28" s="77"/>
      <c r="U28" s="115" t="s">
        <v>315</v>
      </c>
      <c r="V28" s="115" t="s">
        <v>76</v>
      </c>
      <c r="W28" s="1122" t="s">
        <v>316</v>
      </c>
      <c r="X28" s="1122"/>
      <c r="Y28" s="119" t="s">
        <v>317</v>
      </c>
      <c r="Z28" s="102"/>
      <c r="AA28" s="102"/>
      <c r="AB28" s="118"/>
    </row>
    <row r="29" spans="1:28">
      <c r="A29" s="384" t="s">
        <v>323</v>
      </c>
      <c r="B29" s="1169" t="s">
        <v>305</v>
      </c>
      <c r="C29" s="1169"/>
      <c r="D29" s="1169"/>
      <c r="E29" s="1169"/>
      <c r="F29" s="1169"/>
      <c r="G29" s="1169"/>
      <c r="H29" s="1169"/>
      <c r="I29" s="1169"/>
      <c r="J29" s="1169"/>
      <c r="K29" s="1169"/>
      <c r="L29" s="1169"/>
      <c r="M29" s="1169"/>
      <c r="N29" s="1169"/>
      <c r="O29" s="1170"/>
      <c r="P29" s="1171"/>
      <c r="Q29" s="1172"/>
      <c r="R29" s="77"/>
      <c r="U29" s="115" t="s">
        <v>318</v>
      </c>
      <c r="V29" s="115" t="s">
        <v>80</v>
      </c>
      <c r="W29" s="1122" t="s">
        <v>316</v>
      </c>
      <c r="X29" s="1122"/>
      <c r="Y29" s="120" t="s">
        <v>319</v>
      </c>
      <c r="AB29" s="114"/>
    </row>
    <row r="30" spans="1:28">
      <c r="A30" s="1124" t="s">
        <v>1138</v>
      </c>
      <c r="B30" s="1125"/>
      <c r="C30" s="1125"/>
      <c r="D30" s="1125"/>
      <c r="E30" s="1125"/>
      <c r="F30" s="1125"/>
      <c r="G30" s="1125"/>
      <c r="H30" s="1125"/>
      <c r="I30" s="1125"/>
      <c r="J30" s="1125"/>
      <c r="K30" s="1125"/>
      <c r="L30" s="1125"/>
      <c r="M30" s="1125"/>
      <c r="N30" s="1125"/>
      <c r="O30" s="1126"/>
      <c r="P30" s="1149"/>
      <c r="Q30" s="1150"/>
      <c r="R30" s="77"/>
      <c r="U30" s="115" t="s">
        <v>320</v>
      </c>
      <c r="V30" s="115" t="s">
        <v>80</v>
      </c>
      <c r="W30" s="1122" t="s">
        <v>316</v>
      </c>
      <c r="X30" s="1122"/>
      <c r="Y30" s="119" t="s">
        <v>321</v>
      </c>
      <c r="Z30" s="102"/>
      <c r="AA30" s="102"/>
      <c r="AB30" s="118"/>
    </row>
    <row r="31" spans="1:28">
      <c r="A31" s="1127"/>
      <c r="B31" s="1128"/>
      <c r="C31" s="1128"/>
      <c r="D31" s="1128"/>
      <c r="E31" s="1128"/>
      <c r="F31" s="1128"/>
      <c r="G31" s="1128"/>
      <c r="H31" s="1128"/>
      <c r="I31" s="1128"/>
      <c r="J31" s="1128"/>
      <c r="K31" s="1128"/>
      <c r="L31" s="1128"/>
      <c r="M31" s="1128"/>
      <c r="N31" s="1128"/>
      <c r="O31" s="1129"/>
      <c r="P31" s="1151"/>
      <c r="Q31" s="1152"/>
      <c r="R31" s="77"/>
    </row>
    <row r="32" spans="1:28">
      <c r="A32" s="1127"/>
      <c r="B32" s="1128"/>
      <c r="C32" s="1128"/>
      <c r="D32" s="1128"/>
      <c r="E32" s="1128"/>
      <c r="F32" s="1128"/>
      <c r="G32" s="1128"/>
      <c r="H32" s="1128"/>
      <c r="I32" s="1128"/>
      <c r="J32" s="1128"/>
      <c r="K32" s="1128"/>
      <c r="L32" s="1128"/>
      <c r="M32" s="1128"/>
      <c r="N32" s="1128"/>
      <c r="O32" s="1129"/>
      <c r="P32" s="1151"/>
      <c r="Q32" s="1152"/>
      <c r="R32" s="77"/>
    </row>
    <row r="33" spans="1:18">
      <c r="A33" s="1130"/>
      <c r="B33" s="1131"/>
      <c r="C33" s="1131"/>
      <c r="D33" s="1131"/>
      <c r="E33" s="1131"/>
      <c r="F33" s="1131"/>
      <c r="G33" s="1131"/>
      <c r="H33" s="1131"/>
      <c r="I33" s="1131"/>
      <c r="J33" s="1131"/>
      <c r="K33" s="1131"/>
      <c r="L33" s="1131"/>
      <c r="M33" s="1131"/>
      <c r="N33" s="1131"/>
      <c r="O33" s="1132"/>
      <c r="P33" s="1151"/>
      <c r="Q33" s="1152"/>
      <c r="R33" s="77"/>
    </row>
    <row r="34" spans="1:18">
      <c r="A34" s="1133" t="s">
        <v>1140</v>
      </c>
      <c r="B34" s="1134"/>
      <c r="C34" s="1134"/>
      <c r="D34" s="1134"/>
      <c r="E34" s="1134"/>
      <c r="F34" s="1134"/>
      <c r="G34" s="1134"/>
      <c r="H34" s="1134"/>
      <c r="I34" s="1134"/>
      <c r="J34" s="1134"/>
      <c r="K34" s="1134"/>
      <c r="L34" s="1134"/>
      <c r="M34" s="1134"/>
      <c r="N34" s="1134"/>
      <c r="O34" s="1135"/>
      <c r="P34" s="1153"/>
      <c r="Q34" s="1154"/>
      <c r="R34" s="77"/>
    </row>
    <row r="35" spans="1:18">
      <c r="A35" s="1127"/>
      <c r="B35" s="1128"/>
      <c r="C35" s="1128"/>
      <c r="D35" s="1128"/>
      <c r="E35" s="1128"/>
      <c r="F35" s="1128"/>
      <c r="G35" s="1128"/>
      <c r="H35" s="1128"/>
      <c r="I35" s="1128"/>
      <c r="J35" s="1128"/>
      <c r="K35" s="1128"/>
      <c r="L35" s="1128"/>
      <c r="M35" s="1128"/>
      <c r="N35" s="1128"/>
      <c r="O35" s="1129"/>
      <c r="P35" s="1151"/>
      <c r="Q35" s="1152"/>
      <c r="R35" s="77"/>
    </row>
    <row r="36" spans="1:18">
      <c r="A36" s="1127"/>
      <c r="B36" s="1128"/>
      <c r="C36" s="1128"/>
      <c r="D36" s="1128"/>
      <c r="E36" s="1128"/>
      <c r="F36" s="1128"/>
      <c r="G36" s="1128"/>
      <c r="H36" s="1128"/>
      <c r="I36" s="1128"/>
      <c r="J36" s="1128"/>
      <c r="K36" s="1128"/>
      <c r="L36" s="1128"/>
      <c r="M36" s="1128"/>
      <c r="N36" s="1128"/>
      <c r="O36" s="1129"/>
      <c r="P36" s="1151"/>
      <c r="Q36" s="1152"/>
      <c r="R36" s="77"/>
    </row>
    <row r="37" spans="1:18">
      <c r="A37" s="1136"/>
      <c r="B37" s="1137"/>
      <c r="C37" s="1137"/>
      <c r="D37" s="1137"/>
      <c r="E37" s="1137"/>
      <c r="F37" s="1137"/>
      <c r="G37" s="1137"/>
      <c r="H37" s="1137"/>
      <c r="I37" s="1137"/>
      <c r="J37" s="1137"/>
      <c r="K37" s="1137"/>
      <c r="L37" s="1137"/>
      <c r="M37" s="1137"/>
      <c r="N37" s="1137"/>
      <c r="O37" s="1138"/>
      <c r="P37" s="1155"/>
      <c r="Q37" s="1156"/>
      <c r="R37" s="77"/>
    </row>
    <row r="38" spans="1:18">
      <c r="A38" s="279" t="s">
        <v>324</v>
      </c>
      <c r="B38" s="1112" t="s">
        <v>305</v>
      </c>
      <c r="C38" s="1112"/>
      <c r="D38" s="1112"/>
      <c r="E38" s="1112"/>
      <c r="F38" s="1112"/>
      <c r="G38" s="1112"/>
      <c r="H38" s="1112"/>
      <c r="I38" s="1112"/>
      <c r="J38" s="1112"/>
      <c r="K38" s="1112"/>
      <c r="L38" s="1112"/>
      <c r="M38" s="1112"/>
      <c r="N38" s="1112"/>
      <c r="O38" s="1113"/>
      <c r="P38" s="859"/>
      <c r="Q38" s="861"/>
      <c r="R38" s="77"/>
    </row>
    <row r="39" spans="1:18">
      <c r="A39" s="1124" t="s">
        <v>1138</v>
      </c>
      <c r="B39" s="1125"/>
      <c r="C39" s="1125"/>
      <c r="D39" s="1125"/>
      <c r="E39" s="1125"/>
      <c r="F39" s="1125"/>
      <c r="G39" s="1125"/>
      <c r="H39" s="1125"/>
      <c r="I39" s="1125"/>
      <c r="J39" s="1125"/>
      <c r="K39" s="1125"/>
      <c r="L39" s="1125"/>
      <c r="M39" s="1125"/>
      <c r="N39" s="1125"/>
      <c r="O39" s="1126"/>
      <c r="P39" s="1149"/>
      <c r="Q39" s="1150"/>
      <c r="R39" s="77"/>
    </row>
    <row r="40" spans="1:18">
      <c r="A40" s="1127"/>
      <c r="B40" s="1128"/>
      <c r="C40" s="1128"/>
      <c r="D40" s="1128"/>
      <c r="E40" s="1128"/>
      <c r="F40" s="1128"/>
      <c r="G40" s="1128"/>
      <c r="H40" s="1128"/>
      <c r="I40" s="1128"/>
      <c r="J40" s="1128"/>
      <c r="K40" s="1128"/>
      <c r="L40" s="1128"/>
      <c r="M40" s="1128"/>
      <c r="N40" s="1128"/>
      <c r="O40" s="1129"/>
      <c r="P40" s="1151"/>
      <c r="Q40" s="1152"/>
      <c r="R40" s="77"/>
    </row>
    <row r="41" spans="1:18">
      <c r="A41" s="1127"/>
      <c r="B41" s="1128"/>
      <c r="C41" s="1128"/>
      <c r="D41" s="1128"/>
      <c r="E41" s="1128"/>
      <c r="F41" s="1128"/>
      <c r="G41" s="1128"/>
      <c r="H41" s="1128"/>
      <c r="I41" s="1128"/>
      <c r="J41" s="1128"/>
      <c r="K41" s="1128"/>
      <c r="L41" s="1128"/>
      <c r="M41" s="1128"/>
      <c r="N41" s="1128"/>
      <c r="O41" s="1129"/>
      <c r="P41" s="1151"/>
      <c r="Q41" s="1152"/>
      <c r="R41" s="77"/>
    </row>
    <row r="42" spans="1:18">
      <c r="A42" s="1130"/>
      <c r="B42" s="1131"/>
      <c r="C42" s="1131"/>
      <c r="D42" s="1131"/>
      <c r="E42" s="1131"/>
      <c r="F42" s="1131"/>
      <c r="G42" s="1131"/>
      <c r="H42" s="1131"/>
      <c r="I42" s="1131"/>
      <c r="J42" s="1131"/>
      <c r="K42" s="1131"/>
      <c r="L42" s="1131"/>
      <c r="M42" s="1131"/>
      <c r="N42" s="1131"/>
      <c r="O42" s="1132"/>
      <c r="P42" s="1151"/>
      <c r="Q42" s="1152"/>
      <c r="R42" s="77"/>
    </row>
    <row r="43" spans="1:18">
      <c r="A43" s="1133" t="s">
        <v>1140</v>
      </c>
      <c r="B43" s="1134"/>
      <c r="C43" s="1134"/>
      <c r="D43" s="1134"/>
      <c r="E43" s="1134"/>
      <c r="F43" s="1134"/>
      <c r="G43" s="1134"/>
      <c r="H43" s="1134"/>
      <c r="I43" s="1134"/>
      <c r="J43" s="1134"/>
      <c r="K43" s="1134"/>
      <c r="L43" s="1134"/>
      <c r="M43" s="1134"/>
      <c r="N43" s="1134"/>
      <c r="O43" s="1135"/>
      <c r="P43" s="1153"/>
      <c r="Q43" s="1154"/>
      <c r="R43" s="77"/>
    </row>
    <row r="44" spans="1:18">
      <c r="A44" s="1127"/>
      <c r="B44" s="1128"/>
      <c r="C44" s="1128"/>
      <c r="D44" s="1128"/>
      <c r="E44" s="1128"/>
      <c r="F44" s="1128"/>
      <c r="G44" s="1128"/>
      <c r="H44" s="1128"/>
      <c r="I44" s="1128"/>
      <c r="J44" s="1128"/>
      <c r="K44" s="1128"/>
      <c r="L44" s="1128"/>
      <c r="M44" s="1128"/>
      <c r="N44" s="1128"/>
      <c r="O44" s="1129"/>
      <c r="P44" s="1151"/>
      <c r="Q44" s="1152"/>
      <c r="R44" s="77"/>
    </row>
    <row r="45" spans="1:18">
      <c r="A45" s="1127"/>
      <c r="B45" s="1128"/>
      <c r="C45" s="1128"/>
      <c r="D45" s="1128"/>
      <c r="E45" s="1128"/>
      <c r="F45" s="1128"/>
      <c r="G45" s="1128"/>
      <c r="H45" s="1128"/>
      <c r="I45" s="1128"/>
      <c r="J45" s="1128"/>
      <c r="K45" s="1128"/>
      <c r="L45" s="1128"/>
      <c r="M45" s="1128"/>
      <c r="N45" s="1128"/>
      <c r="O45" s="1129"/>
      <c r="P45" s="1151"/>
      <c r="Q45" s="1152"/>
      <c r="R45" s="77"/>
    </row>
    <row r="46" spans="1:18">
      <c r="A46" s="1136"/>
      <c r="B46" s="1137"/>
      <c r="C46" s="1137"/>
      <c r="D46" s="1137"/>
      <c r="E46" s="1137"/>
      <c r="F46" s="1137"/>
      <c r="G46" s="1137"/>
      <c r="H46" s="1137"/>
      <c r="I46" s="1137"/>
      <c r="J46" s="1137"/>
      <c r="K46" s="1137"/>
      <c r="L46" s="1137"/>
      <c r="M46" s="1137"/>
      <c r="N46" s="1137"/>
      <c r="O46" s="1138"/>
      <c r="P46" s="1155"/>
      <c r="Q46" s="1156"/>
      <c r="R46" s="77"/>
    </row>
    <row r="47" spans="1:18">
      <c r="A47" s="279" t="s">
        <v>852</v>
      </c>
      <c r="B47" s="1112" t="s">
        <v>305</v>
      </c>
      <c r="C47" s="1112"/>
      <c r="D47" s="1112"/>
      <c r="E47" s="1112"/>
      <c r="F47" s="1112"/>
      <c r="G47" s="1112"/>
      <c r="H47" s="1112"/>
      <c r="I47" s="1112"/>
      <c r="J47" s="1112"/>
      <c r="K47" s="1112"/>
      <c r="L47" s="1112"/>
      <c r="M47" s="1112"/>
      <c r="N47" s="1112"/>
      <c r="O47" s="1113"/>
      <c r="P47" s="859"/>
      <c r="Q47" s="861"/>
      <c r="R47" s="77"/>
    </row>
    <row r="48" spans="1:18">
      <c r="A48" s="1124" t="s">
        <v>1138</v>
      </c>
      <c r="B48" s="1125"/>
      <c r="C48" s="1125"/>
      <c r="D48" s="1125"/>
      <c r="E48" s="1125"/>
      <c r="F48" s="1125"/>
      <c r="G48" s="1125"/>
      <c r="H48" s="1125"/>
      <c r="I48" s="1125"/>
      <c r="J48" s="1125"/>
      <c r="K48" s="1125"/>
      <c r="L48" s="1125"/>
      <c r="M48" s="1125"/>
      <c r="N48" s="1125"/>
      <c r="O48" s="1126"/>
      <c r="P48" s="1149"/>
      <c r="Q48" s="1150"/>
      <c r="R48" s="77"/>
    </row>
    <row r="49" spans="1:18">
      <c r="A49" s="1127"/>
      <c r="B49" s="1128"/>
      <c r="C49" s="1128"/>
      <c r="D49" s="1128"/>
      <c r="E49" s="1128"/>
      <c r="F49" s="1128"/>
      <c r="G49" s="1128"/>
      <c r="H49" s="1128"/>
      <c r="I49" s="1128"/>
      <c r="J49" s="1128"/>
      <c r="K49" s="1128"/>
      <c r="L49" s="1128"/>
      <c r="M49" s="1128"/>
      <c r="N49" s="1128"/>
      <c r="O49" s="1129"/>
      <c r="P49" s="1151"/>
      <c r="Q49" s="1152"/>
      <c r="R49" s="77"/>
    </row>
    <row r="50" spans="1:18">
      <c r="A50" s="1127"/>
      <c r="B50" s="1128"/>
      <c r="C50" s="1128"/>
      <c r="D50" s="1128"/>
      <c r="E50" s="1128"/>
      <c r="F50" s="1128"/>
      <c r="G50" s="1128"/>
      <c r="H50" s="1128"/>
      <c r="I50" s="1128"/>
      <c r="J50" s="1128"/>
      <c r="K50" s="1128"/>
      <c r="L50" s="1128"/>
      <c r="M50" s="1128"/>
      <c r="N50" s="1128"/>
      <c r="O50" s="1129"/>
      <c r="P50" s="1151"/>
      <c r="Q50" s="1152"/>
      <c r="R50" s="77"/>
    </row>
    <row r="51" spans="1:18">
      <c r="A51" s="1130"/>
      <c r="B51" s="1131"/>
      <c r="C51" s="1131"/>
      <c r="D51" s="1131"/>
      <c r="E51" s="1131"/>
      <c r="F51" s="1131"/>
      <c r="G51" s="1131"/>
      <c r="H51" s="1131"/>
      <c r="I51" s="1131"/>
      <c r="J51" s="1131"/>
      <c r="K51" s="1131"/>
      <c r="L51" s="1131"/>
      <c r="M51" s="1131"/>
      <c r="N51" s="1131"/>
      <c r="O51" s="1132"/>
      <c r="P51" s="1151"/>
      <c r="Q51" s="1152"/>
      <c r="R51" s="77"/>
    </row>
    <row r="52" spans="1:18">
      <c r="A52" s="1133" t="s">
        <v>1140</v>
      </c>
      <c r="B52" s="1134"/>
      <c r="C52" s="1134"/>
      <c r="D52" s="1134"/>
      <c r="E52" s="1134"/>
      <c r="F52" s="1134"/>
      <c r="G52" s="1134"/>
      <c r="H52" s="1134"/>
      <c r="I52" s="1134"/>
      <c r="J52" s="1134"/>
      <c r="K52" s="1134"/>
      <c r="L52" s="1134"/>
      <c r="M52" s="1134"/>
      <c r="N52" s="1134"/>
      <c r="O52" s="1135"/>
      <c r="P52" s="1153"/>
      <c r="Q52" s="1154"/>
      <c r="R52" s="77"/>
    </row>
    <row r="53" spans="1:18">
      <c r="A53" s="1127"/>
      <c r="B53" s="1128"/>
      <c r="C53" s="1128"/>
      <c r="D53" s="1128"/>
      <c r="E53" s="1128"/>
      <c r="F53" s="1128"/>
      <c r="G53" s="1128"/>
      <c r="H53" s="1128"/>
      <c r="I53" s="1128"/>
      <c r="J53" s="1128"/>
      <c r="K53" s="1128"/>
      <c r="L53" s="1128"/>
      <c r="M53" s="1128"/>
      <c r="N53" s="1128"/>
      <c r="O53" s="1129"/>
      <c r="P53" s="1151"/>
      <c r="Q53" s="1152"/>
      <c r="R53" s="77"/>
    </row>
    <row r="54" spans="1:18">
      <c r="A54" s="1127"/>
      <c r="B54" s="1128"/>
      <c r="C54" s="1128"/>
      <c r="D54" s="1128"/>
      <c r="E54" s="1128"/>
      <c r="F54" s="1128"/>
      <c r="G54" s="1128"/>
      <c r="H54" s="1128"/>
      <c r="I54" s="1128"/>
      <c r="J54" s="1128"/>
      <c r="K54" s="1128"/>
      <c r="L54" s="1128"/>
      <c r="M54" s="1128"/>
      <c r="N54" s="1128"/>
      <c r="O54" s="1129"/>
      <c r="P54" s="1151"/>
      <c r="Q54" s="1152"/>
      <c r="R54" s="77"/>
    </row>
    <row r="55" spans="1:18">
      <c r="A55" s="1136"/>
      <c r="B55" s="1137"/>
      <c r="C55" s="1137"/>
      <c r="D55" s="1137"/>
      <c r="E55" s="1137"/>
      <c r="F55" s="1137"/>
      <c r="G55" s="1137"/>
      <c r="H55" s="1137"/>
      <c r="I55" s="1137"/>
      <c r="J55" s="1137"/>
      <c r="K55" s="1137"/>
      <c r="L55" s="1137"/>
      <c r="M55" s="1137"/>
      <c r="N55" s="1137"/>
      <c r="O55" s="1138"/>
      <c r="P55" s="1155"/>
      <c r="Q55" s="1156"/>
      <c r="R55" s="77"/>
    </row>
    <row r="56" spans="1:18">
      <c r="A56" s="1141" t="s">
        <v>13</v>
      </c>
      <c r="B56" s="1142"/>
      <c r="C56" s="1145"/>
      <c r="D56" s="1112"/>
      <c r="E56" s="1112"/>
      <c r="F56" s="1112"/>
      <c r="G56" s="1112"/>
      <c r="H56" s="1112"/>
      <c r="I56" s="1112"/>
      <c r="J56" s="1112"/>
      <c r="K56" s="1112"/>
      <c r="L56" s="1112"/>
      <c r="M56" s="1112"/>
      <c r="N56" s="1112"/>
      <c r="O56" s="1112"/>
      <c r="P56" s="1112"/>
      <c r="Q56" s="1113"/>
      <c r="R56" s="138"/>
    </row>
    <row r="57" spans="1:18">
      <c r="A57" s="1143"/>
      <c r="B57" s="1144"/>
      <c r="C57" s="1146"/>
      <c r="D57" s="1147"/>
      <c r="E57" s="1147"/>
      <c r="F57" s="1147"/>
      <c r="G57" s="1147"/>
      <c r="H57" s="1147"/>
      <c r="I57" s="1147"/>
      <c r="J57" s="1147"/>
      <c r="K57" s="1147"/>
      <c r="L57" s="1147"/>
      <c r="M57" s="1147"/>
      <c r="N57" s="1147"/>
      <c r="O57" s="1147"/>
      <c r="P57" s="1147"/>
      <c r="Q57" s="1148"/>
      <c r="R57" s="138"/>
    </row>
    <row r="58" spans="1:18">
      <c r="A58" s="143" t="s">
        <v>15</v>
      </c>
      <c r="B58" s="143"/>
      <c r="C58" s="143"/>
      <c r="D58" s="143"/>
      <c r="E58" s="143"/>
      <c r="F58" s="143"/>
      <c r="G58" s="143"/>
      <c r="H58" s="143"/>
      <c r="I58" s="143"/>
      <c r="J58" s="143"/>
      <c r="K58" s="143"/>
      <c r="L58" s="143"/>
      <c r="M58" s="143"/>
      <c r="N58" s="143"/>
      <c r="O58" s="143"/>
      <c r="P58" s="143"/>
      <c r="Q58" s="143"/>
      <c r="R58" s="143"/>
    </row>
    <row r="59" spans="1:18">
      <c r="A59" s="1157" t="s">
        <v>16</v>
      </c>
      <c r="B59" s="1157"/>
      <c r="C59" s="1157"/>
      <c r="D59" s="1157"/>
      <c r="E59" s="1157"/>
      <c r="F59" s="1157"/>
      <c r="G59" s="1157"/>
      <c r="H59" s="1157"/>
      <c r="I59" s="1157"/>
      <c r="J59" s="1157"/>
      <c r="K59" s="1157"/>
      <c r="L59" s="1157"/>
      <c r="M59" s="1157"/>
      <c r="N59" s="1157"/>
      <c r="O59" s="1157"/>
      <c r="P59" s="1157"/>
      <c r="Q59" s="1157"/>
      <c r="R59" s="280"/>
    </row>
  </sheetData>
  <mergeCells count="47">
    <mergeCell ref="A56:B57"/>
    <mergeCell ref="C56:Q57"/>
    <mergeCell ref="A59:Q59"/>
    <mergeCell ref="A8:G9"/>
    <mergeCell ref="H9:L9"/>
    <mergeCell ref="B13:Q15"/>
    <mergeCell ref="B38:O38"/>
    <mergeCell ref="P38:Q38"/>
    <mergeCell ref="A43:O46"/>
    <mergeCell ref="P43:Q46"/>
    <mergeCell ref="A34:O37"/>
    <mergeCell ref="P34:Q37"/>
    <mergeCell ref="A39:O42"/>
    <mergeCell ref="P39:Q42"/>
    <mergeCell ref="B47:O47"/>
    <mergeCell ref="P47:Q47"/>
    <mergeCell ref="B16:Q17"/>
    <mergeCell ref="A1:F1"/>
    <mergeCell ref="H2:Q2"/>
    <mergeCell ref="P30:Q33"/>
    <mergeCell ref="A19:O19"/>
    <mergeCell ref="P19:Q19"/>
    <mergeCell ref="B20:O20"/>
    <mergeCell ref="P20:Q20"/>
    <mergeCell ref="A21:O24"/>
    <mergeCell ref="P21:Q24"/>
    <mergeCell ref="A25:O28"/>
    <mergeCell ref="P25:Q28"/>
    <mergeCell ref="B29:O29"/>
    <mergeCell ref="P29:Q29"/>
    <mergeCell ref="A30:O33"/>
    <mergeCell ref="F2:G2"/>
    <mergeCell ref="W26:X26"/>
    <mergeCell ref="W27:X27"/>
    <mergeCell ref="W28:X28"/>
    <mergeCell ref="U22:Y24"/>
    <mergeCell ref="W29:X29"/>
    <mergeCell ref="A4:Q4"/>
    <mergeCell ref="B5:Q5"/>
    <mergeCell ref="A2:D2"/>
    <mergeCell ref="H7:L7"/>
    <mergeCell ref="A6:G7"/>
    <mergeCell ref="A48:O51"/>
    <mergeCell ref="P48:Q51"/>
    <mergeCell ref="A52:O55"/>
    <mergeCell ref="P52:Q55"/>
    <mergeCell ref="W30:X30"/>
  </mergeCells>
  <phoneticPr fontId="2"/>
  <dataValidations count="1">
    <dataValidation type="list" showInputMessage="1" showErrorMessage="1" sqref="H9 H7" xr:uid="{00000000-0002-0000-09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AB59"/>
  <sheetViews>
    <sheetView view="pageBreakPreview" zoomScaleNormal="100" zoomScaleSheetLayoutView="100" workbookViewId="0">
      <selection activeCell="H9" sqref="H9:L9"/>
    </sheetView>
  </sheetViews>
  <sheetFormatPr defaultColWidth="9" defaultRowHeight="13"/>
  <cols>
    <col min="1" max="18" width="5.08984375" style="3" customWidth="1"/>
    <col min="19" max="16384" width="9" style="3"/>
  </cols>
  <sheetData>
    <row r="1" spans="1:22">
      <c r="A1" s="857" t="str">
        <f>CONCATENATE("（様式－",発注者入力シート!E22,"）")</f>
        <v>（様式－）</v>
      </c>
      <c r="B1" s="857"/>
      <c r="C1" s="857"/>
      <c r="D1" s="857"/>
      <c r="E1" s="857"/>
      <c r="F1" s="857"/>
      <c r="U1" s="3" t="s">
        <v>402</v>
      </c>
    </row>
    <row r="2" spans="1:22">
      <c r="A2" s="857" t="str">
        <f>CONCATENATE("評価項目",発注者入力シート!F22,"－",発注者入力シート!G22)</f>
        <v>評価項目－</v>
      </c>
      <c r="B2" s="857"/>
      <c r="C2" s="857"/>
      <c r="D2" s="857"/>
      <c r="F2" s="854" t="s">
        <v>811</v>
      </c>
      <c r="G2" s="854"/>
      <c r="H2" s="855" t="str">
        <f>IF(企業入力シート!C5="","",企業入力シート!C5)</f>
        <v/>
      </c>
      <c r="I2" s="855"/>
      <c r="J2" s="855"/>
      <c r="K2" s="855"/>
      <c r="L2" s="855"/>
      <c r="M2" s="855"/>
      <c r="N2" s="855"/>
      <c r="O2" s="855"/>
      <c r="P2" s="855"/>
      <c r="Q2" s="855"/>
      <c r="R2" s="2"/>
      <c r="U2" s="3" t="s">
        <v>403</v>
      </c>
    </row>
    <row r="3" spans="1:22">
      <c r="A3" s="2"/>
      <c r="B3" s="2"/>
      <c r="C3" s="2"/>
      <c r="D3" s="2"/>
      <c r="E3" s="6"/>
      <c r="F3" s="6"/>
      <c r="G3" s="6"/>
      <c r="H3" s="2"/>
      <c r="I3" s="2"/>
      <c r="J3" s="2"/>
      <c r="K3" s="2"/>
      <c r="L3" s="2"/>
      <c r="M3" s="2"/>
      <c r="N3" s="2"/>
      <c r="O3" s="2"/>
      <c r="P3" s="2"/>
      <c r="Q3" s="2"/>
      <c r="R3" s="2"/>
      <c r="U3" s="103"/>
      <c r="V3" s="3" t="s">
        <v>404</v>
      </c>
    </row>
    <row r="4" spans="1:22" ht="14">
      <c r="A4" s="858" t="s">
        <v>3</v>
      </c>
      <c r="B4" s="858"/>
      <c r="C4" s="858"/>
      <c r="D4" s="858"/>
      <c r="E4" s="858"/>
      <c r="F4" s="858"/>
      <c r="G4" s="858"/>
      <c r="H4" s="858"/>
      <c r="I4" s="858"/>
      <c r="J4" s="858"/>
      <c r="K4" s="858"/>
      <c r="L4" s="858"/>
      <c r="M4" s="858"/>
      <c r="N4" s="858"/>
      <c r="O4" s="858"/>
      <c r="P4" s="858"/>
      <c r="Q4" s="858"/>
      <c r="R4" s="128"/>
      <c r="U4" s="98"/>
      <c r="V4" s="3" t="s">
        <v>521</v>
      </c>
    </row>
    <row r="5" spans="1:22">
      <c r="A5" s="122" t="s">
        <v>193</v>
      </c>
      <c r="B5" s="1158" t="str">
        <f>IF(発注者入力シート!C22="","",発注者入力シート!C22)</f>
        <v/>
      </c>
      <c r="C5" s="1158"/>
      <c r="D5" s="1158"/>
      <c r="E5" s="1158"/>
      <c r="F5" s="1158"/>
      <c r="G5" s="1158"/>
      <c r="H5" s="1158"/>
      <c r="I5" s="1158"/>
      <c r="J5" s="1158"/>
      <c r="K5" s="1158"/>
      <c r="L5" s="1158"/>
      <c r="M5" s="1158"/>
      <c r="N5" s="1158"/>
      <c r="O5" s="1158"/>
      <c r="P5" s="1158"/>
      <c r="Q5" s="1159"/>
      <c r="R5" s="2"/>
    </row>
    <row r="6" spans="1:22">
      <c r="A6" s="859" t="s">
        <v>4</v>
      </c>
      <c r="B6" s="860"/>
      <c r="C6" s="860"/>
      <c r="D6" s="860"/>
      <c r="E6" s="860"/>
      <c r="F6" s="860"/>
      <c r="G6" s="861"/>
      <c r="H6" s="108" t="s">
        <v>5</v>
      </c>
      <c r="I6" s="109"/>
      <c r="J6" s="109"/>
      <c r="K6" s="109"/>
      <c r="L6" s="109"/>
      <c r="M6" s="109"/>
      <c r="N6" s="109"/>
      <c r="O6" s="109"/>
      <c r="P6" s="109"/>
      <c r="Q6" s="110"/>
      <c r="U6" s="3" t="s">
        <v>406</v>
      </c>
    </row>
    <row r="7" spans="1:22">
      <c r="A7" s="862"/>
      <c r="B7" s="863"/>
      <c r="C7" s="863"/>
      <c r="D7" s="863"/>
      <c r="E7" s="863"/>
      <c r="F7" s="863"/>
      <c r="G7" s="864"/>
      <c r="H7" s="1167"/>
      <c r="I7" s="1168"/>
      <c r="J7" s="1168"/>
      <c r="K7" s="1168"/>
      <c r="L7" s="1168"/>
      <c r="M7" s="3" t="s">
        <v>520</v>
      </c>
      <c r="Q7" s="114"/>
      <c r="U7" s="100"/>
      <c r="V7" s="3" t="s">
        <v>407</v>
      </c>
    </row>
    <row r="8" spans="1:22">
      <c r="A8" s="1114" t="s">
        <v>14</v>
      </c>
      <c r="B8" s="1115"/>
      <c r="C8" s="1115"/>
      <c r="D8" s="1115"/>
      <c r="E8" s="1115"/>
      <c r="F8" s="1115"/>
      <c r="G8" s="1115"/>
      <c r="H8" s="701" t="s">
        <v>1117</v>
      </c>
      <c r="I8" s="109"/>
      <c r="J8" s="109"/>
      <c r="K8" s="109"/>
      <c r="L8" s="109"/>
      <c r="M8" s="109"/>
      <c r="N8" s="109"/>
      <c r="O8" s="109"/>
      <c r="P8" s="109"/>
      <c r="Q8" s="110"/>
      <c r="U8" s="101"/>
      <c r="V8" s="3" t="s">
        <v>405</v>
      </c>
    </row>
    <row r="9" spans="1:22">
      <c r="A9" s="1117"/>
      <c r="B9" s="1118"/>
      <c r="C9" s="1118"/>
      <c r="D9" s="1118"/>
      <c r="E9" s="1118"/>
      <c r="F9" s="1118"/>
      <c r="G9" s="1118"/>
      <c r="H9" s="1120"/>
      <c r="I9" s="1121"/>
      <c r="J9" s="1121"/>
      <c r="K9" s="1121"/>
      <c r="L9" s="1121"/>
      <c r="M9" s="111"/>
      <c r="N9" s="111"/>
      <c r="O9" s="111"/>
      <c r="P9" s="111"/>
      <c r="Q9" s="112"/>
    </row>
    <row r="10" spans="1:22">
      <c r="A10" s="113" t="s">
        <v>6</v>
      </c>
      <c r="Q10" s="114"/>
    </row>
    <row r="11" spans="1:22">
      <c r="A11" s="113" t="s">
        <v>7</v>
      </c>
      <c r="Q11" s="114"/>
      <c r="U11" s="105" t="s">
        <v>408</v>
      </c>
    </row>
    <row r="12" spans="1:22">
      <c r="A12" s="275" t="s">
        <v>763</v>
      </c>
      <c r="B12" s="138" t="s">
        <v>764</v>
      </c>
      <c r="C12" s="138"/>
      <c r="D12" s="138"/>
      <c r="E12" s="138"/>
      <c r="F12" s="138"/>
      <c r="G12" s="138"/>
      <c r="H12" s="138"/>
      <c r="I12" s="138"/>
      <c r="J12" s="138"/>
      <c r="K12" s="138"/>
      <c r="L12" s="138"/>
      <c r="M12" s="138"/>
      <c r="N12" s="138"/>
      <c r="O12" s="138"/>
      <c r="P12" s="138"/>
      <c r="Q12" s="277"/>
      <c r="U12" s="105" t="s">
        <v>409</v>
      </c>
    </row>
    <row r="13" spans="1:22">
      <c r="A13" s="275" t="s">
        <v>763</v>
      </c>
      <c r="B13" s="1165" t="s">
        <v>1144</v>
      </c>
      <c r="C13" s="1165"/>
      <c r="D13" s="1165"/>
      <c r="E13" s="1165"/>
      <c r="F13" s="1165"/>
      <c r="G13" s="1165"/>
      <c r="H13" s="1165"/>
      <c r="I13" s="1165"/>
      <c r="J13" s="1165"/>
      <c r="K13" s="1165"/>
      <c r="L13" s="1165"/>
      <c r="M13" s="1165"/>
      <c r="N13" s="1165"/>
      <c r="O13" s="1165"/>
      <c r="P13" s="1165"/>
      <c r="Q13" s="1166"/>
      <c r="U13" s="105" t="s">
        <v>771</v>
      </c>
    </row>
    <row r="14" spans="1:22">
      <c r="A14" s="278"/>
      <c r="B14" s="1165"/>
      <c r="C14" s="1165"/>
      <c r="D14" s="1165"/>
      <c r="E14" s="1165"/>
      <c r="F14" s="1165"/>
      <c r="G14" s="1165"/>
      <c r="H14" s="1165"/>
      <c r="I14" s="1165"/>
      <c r="J14" s="1165"/>
      <c r="K14" s="1165"/>
      <c r="L14" s="1165"/>
      <c r="M14" s="1165"/>
      <c r="N14" s="1165"/>
      <c r="O14" s="1165"/>
      <c r="P14" s="1165"/>
      <c r="Q14" s="1166"/>
      <c r="U14" s="105" t="s">
        <v>873</v>
      </c>
    </row>
    <row r="15" spans="1:22">
      <c r="A15" s="278"/>
      <c r="B15" s="1165"/>
      <c r="C15" s="1165"/>
      <c r="D15" s="1165"/>
      <c r="E15" s="1165"/>
      <c r="F15" s="1165"/>
      <c r="G15" s="1165"/>
      <c r="H15" s="1165"/>
      <c r="I15" s="1165"/>
      <c r="J15" s="1165"/>
      <c r="K15" s="1165"/>
      <c r="L15" s="1165"/>
      <c r="M15" s="1165"/>
      <c r="N15" s="1165"/>
      <c r="O15" s="1165"/>
      <c r="P15" s="1165"/>
      <c r="Q15" s="1166"/>
      <c r="V15" s="105"/>
    </row>
    <row r="16" spans="1:22">
      <c r="A16" s="275" t="s">
        <v>1104</v>
      </c>
      <c r="B16" s="1139" t="s">
        <v>1100</v>
      </c>
      <c r="C16" s="1139"/>
      <c r="D16" s="1139"/>
      <c r="E16" s="1139"/>
      <c r="F16" s="1139"/>
      <c r="G16" s="1139"/>
      <c r="H16" s="1139"/>
      <c r="I16" s="1139"/>
      <c r="J16" s="1139"/>
      <c r="K16" s="1139"/>
      <c r="L16" s="1139"/>
      <c r="M16" s="1139"/>
      <c r="N16" s="1139"/>
      <c r="O16" s="1139"/>
      <c r="P16" s="1139"/>
      <c r="Q16" s="1140"/>
      <c r="U16" s="105" t="s">
        <v>769</v>
      </c>
      <c r="V16" s="105"/>
    </row>
    <row r="17" spans="1:28" ht="13.5" customHeight="1">
      <c r="A17" s="275"/>
      <c r="B17" s="1139"/>
      <c r="C17" s="1139"/>
      <c r="D17" s="1139"/>
      <c r="E17" s="1139"/>
      <c r="F17" s="1139"/>
      <c r="G17" s="1139"/>
      <c r="H17" s="1139"/>
      <c r="I17" s="1139"/>
      <c r="J17" s="1139"/>
      <c r="K17" s="1139"/>
      <c r="L17" s="1139"/>
      <c r="M17" s="1139"/>
      <c r="N17" s="1139"/>
      <c r="O17" s="1139"/>
      <c r="P17" s="1139"/>
      <c r="Q17" s="1140"/>
      <c r="U17" s="105" t="s">
        <v>768</v>
      </c>
      <c r="V17" s="105"/>
    </row>
    <row r="18" spans="1:28">
      <c r="A18" s="275" t="s">
        <v>1101</v>
      </c>
      <c r="B18" s="698" t="s">
        <v>1105</v>
      </c>
      <c r="C18" s="699"/>
      <c r="D18" s="699"/>
      <c r="E18" s="699"/>
      <c r="F18" s="699"/>
      <c r="G18" s="699"/>
      <c r="H18" s="699"/>
      <c r="I18" s="699"/>
      <c r="J18" s="699"/>
      <c r="K18" s="699"/>
      <c r="L18" s="699"/>
      <c r="M18" s="699"/>
      <c r="N18" s="699"/>
      <c r="O18" s="699"/>
      <c r="P18" s="699"/>
      <c r="Q18" s="700"/>
      <c r="R18" s="189"/>
      <c r="U18" s="105" t="s">
        <v>770</v>
      </c>
      <c r="V18" s="105"/>
    </row>
    <row r="19" spans="1:28">
      <c r="A19" s="1160" t="s">
        <v>17</v>
      </c>
      <c r="B19" s="1161"/>
      <c r="C19" s="1161"/>
      <c r="D19" s="1161"/>
      <c r="E19" s="1161"/>
      <c r="F19" s="1161"/>
      <c r="G19" s="1161"/>
      <c r="H19" s="1161"/>
      <c r="I19" s="1161"/>
      <c r="J19" s="1161"/>
      <c r="K19" s="1161"/>
      <c r="L19" s="1161"/>
      <c r="M19" s="1161"/>
      <c r="N19" s="1161"/>
      <c r="O19" s="1162"/>
      <c r="P19" s="1163" t="s">
        <v>307</v>
      </c>
      <c r="Q19" s="1164"/>
      <c r="R19" s="188"/>
      <c r="U19" s="105" t="s">
        <v>772</v>
      </c>
    </row>
    <row r="20" spans="1:28">
      <c r="A20" s="384" t="s">
        <v>306</v>
      </c>
      <c r="B20" s="1169" t="s">
        <v>305</v>
      </c>
      <c r="C20" s="1169"/>
      <c r="D20" s="1169"/>
      <c r="E20" s="1169"/>
      <c r="F20" s="1169"/>
      <c r="G20" s="1169"/>
      <c r="H20" s="1169"/>
      <c r="I20" s="1169"/>
      <c r="J20" s="1169"/>
      <c r="K20" s="1169"/>
      <c r="L20" s="1169"/>
      <c r="M20" s="1169"/>
      <c r="N20" s="1169"/>
      <c r="O20" s="1170"/>
      <c r="P20" s="1171"/>
      <c r="Q20" s="1172"/>
      <c r="R20" s="77"/>
      <c r="U20" s="105" t="s">
        <v>773</v>
      </c>
    </row>
    <row r="21" spans="1:28" ht="13.5" customHeight="1">
      <c r="A21" s="1124" t="s">
        <v>1138</v>
      </c>
      <c r="B21" s="1125"/>
      <c r="C21" s="1125"/>
      <c r="D21" s="1125"/>
      <c r="E21" s="1125"/>
      <c r="F21" s="1125"/>
      <c r="G21" s="1125"/>
      <c r="H21" s="1125"/>
      <c r="I21" s="1125"/>
      <c r="J21" s="1125"/>
      <c r="K21" s="1125"/>
      <c r="L21" s="1125"/>
      <c r="M21" s="1125"/>
      <c r="N21" s="1125"/>
      <c r="O21" s="1126"/>
      <c r="P21" s="1149"/>
      <c r="Q21" s="1150"/>
      <c r="R21" s="77"/>
    </row>
    <row r="22" spans="1:28">
      <c r="A22" s="1127"/>
      <c r="B22" s="1128"/>
      <c r="C22" s="1128"/>
      <c r="D22" s="1128"/>
      <c r="E22" s="1128"/>
      <c r="F22" s="1128"/>
      <c r="G22" s="1128"/>
      <c r="H22" s="1128"/>
      <c r="I22" s="1128"/>
      <c r="J22" s="1128"/>
      <c r="K22" s="1128"/>
      <c r="L22" s="1128"/>
      <c r="M22" s="1128"/>
      <c r="N22" s="1128"/>
      <c r="O22" s="1129"/>
      <c r="P22" s="1151"/>
      <c r="Q22" s="1152"/>
      <c r="R22" s="77"/>
      <c r="U22" s="1123" t="s">
        <v>308</v>
      </c>
      <c r="V22" s="1123"/>
      <c r="W22" s="1123"/>
      <c r="X22" s="1123"/>
      <c r="Y22" s="1123"/>
    </row>
    <row r="23" spans="1:28">
      <c r="A23" s="1127"/>
      <c r="B23" s="1128"/>
      <c r="C23" s="1128"/>
      <c r="D23" s="1128"/>
      <c r="E23" s="1128"/>
      <c r="F23" s="1128"/>
      <c r="G23" s="1128"/>
      <c r="H23" s="1128"/>
      <c r="I23" s="1128"/>
      <c r="J23" s="1128"/>
      <c r="K23" s="1128"/>
      <c r="L23" s="1128"/>
      <c r="M23" s="1128"/>
      <c r="N23" s="1128"/>
      <c r="O23" s="1129"/>
      <c r="P23" s="1151"/>
      <c r="Q23" s="1152"/>
      <c r="R23" s="77"/>
      <c r="U23" s="1123"/>
      <c r="V23" s="1123"/>
      <c r="W23" s="1123"/>
      <c r="X23" s="1123"/>
      <c r="Y23" s="1123"/>
    </row>
    <row r="24" spans="1:28">
      <c r="A24" s="1130"/>
      <c r="B24" s="1131"/>
      <c r="C24" s="1131"/>
      <c r="D24" s="1131"/>
      <c r="E24" s="1131"/>
      <c r="F24" s="1131"/>
      <c r="G24" s="1131"/>
      <c r="H24" s="1131"/>
      <c r="I24" s="1131"/>
      <c r="J24" s="1131"/>
      <c r="K24" s="1131"/>
      <c r="L24" s="1131"/>
      <c r="M24" s="1131"/>
      <c r="N24" s="1131"/>
      <c r="O24" s="1132"/>
      <c r="P24" s="1151"/>
      <c r="Q24" s="1152"/>
      <c r="R24" s="77"/>
      <c r="U24" s="1123"/>
      <c r="V24" s="1123"/>
      <c r="W24" s="1123"/>
      <c r="X24" s="1123"/>
      <c r="Y24" s="1123"/>
    </row>
    <row r="25" spans="1:28" ht="13.5" customHeight="1">
      <c r="A25" s="1133" t="s">
        <v>1140</v>
      </c>
      <c r="B25" s="1134"/>
      <c r="C25" s="1134"/>
      <c r="D25" s="1134"/>
      <c r="E25" s="1134"/>
      <c r="F25" s="1134"/>
      <c r="G25" s="1134"/>
      <c r="H25" s="1134"/>
      <c r="I25" s="1134"/>
      <c r="J25" s="1134"/>
      <c r="K25" s="1134"/>
      <c r="L25" s="1134"/>
      <c r="M25" s="1134"/>
      <c r="N25" s="1134"/>
      <c r="O25" s="1135"/>
      <c r="P25" s="1153"/>
      <c r="Q25" s="1154"/>
      <c r="R25" s="77"/>
      <c r="U25" s="3" t="s">
        <v>322</v>
      </c>
    </row>
    <row r="26" spans="1:28">
      <c r="A26" s="1127"/>
      <c r="B26" s="1128"/>
      <c r="C26" s="1128"/>
      <c r="D26" s="1128"/>
      <c r="E26" s="1128"/>
      <c r="F26" s="1128"/>
      <c r="G26" s="1128"/>
      <c r="H26" s="1128"/>
      <c r="I26" s="1128"/>
      <c r="J26" s="1128"/>
      <c r="K26" s="1128"/>
      <c r="L26" s="1128"/>
      <c r="M26" s="1128"/>
      <c r="N26" s="1128"/>
      <c r="O26" s="1129"/>
      <c r="P26" s="1151"/>
      <c r="Q26" s="1152"/>
      <c r="R26" s="77"/>
      <c r="U26" s="115" t="s">
        <v>309</v>
      </c>
      <c r="V26" s="115" t="s">
        <v>310</v>
      </c>
      <c r="W26" s="1122" t="s">
        <v>311</v>
      </c>
      <c r="X26" s="1122"/>
      <c r="Y26" s="116" t="s">
        <v>312</v>
      </c>
      <c r="Z26" s="109"/>
      <c r="AA26" s="109"/>
      <c r="AB26" s="110"/>
    </row>
    <row r="27" spans="1:28">
      <c r="A27" s="1127"/>
      <c r="B27" s="1128"/>
      <c r="C27" s="1128"/>
      <c r="D27" s="1128"/>
      <c r="E27" s="1128"/>
      <c r="F27" s="1128"/>
      <c r="G27" s="1128"/>
      <c r="H27" s="1128"/>
      <c r="I27" s="1128"/>
      <c r="J27" s="1128"/>
      <c r="K27" s="1128"/>
      <c r="L27" s="1128"/>
      <c r="M27" s="1128"/>
      <c r="N27" s="1128"/>
      <c r="O27" s="1129"/>
      <c r="P27" s="1151"/>
      <c r="Q27" s="1152"/>
      <c r="R27" s="77"/>
      <c r="U27" s="115" t="s">
        <v>1071</v>
      </c>
      <c r="V27" s="115" t="s">
        <v>72</v>
      </c>
      <c r="W27" s="1122" t="s">
        <v>313</v>
      </c>
      <c r="X27" s="1122"/>
      <c r="Y27" s="117" t="s">
        <v>314</v>
      </c>
      <c r="Z27" s="102"/>
      <c r="AA27" s="102"/>
      <c r="AB27" s="118"/>
    </row>
    <row r="28" spans="1:28">
      <c r="A28" s="1136"/>
      <c r="B28" s="1137"/>
      <c r="C28" s="1137"/>
      <c r="D28" s="1137"/>
      <c r="E28" s="1137"/>
      <c r="F28" s="1137"/>
      <c r="G28" s="1137"/>
      <c r="H28" s="1137"/>
      <c r="I28" s="1137"/>
      <c r="J28" s="1137"/>
      <c r="K28" s="1137"/>
      <c r="L28" s="1137"/>
      <c r="M28" s="1137"/>
      <c r="N28" s="1137"/>
      <c r="O28" s="1138"/>
      <c r="P28" s="1155"/>
      <c r="Q28" s="1156"/>
      <c r="R28" s="77"/>
      <c r="U28" s="115" t="s">
        <v>315</v>
      </c>
      <c r="V28" s="115" t="s">
        <v>76</v>
      </c>
      <c r="W28" s="1122" t="s">
        <v>316</v>
      </c>
      <c r="X28" s="1122"/>
      <c r="Y28" s="119" t="s">
        <v>317</v>
      </c>
      <c r="Z28" s="102"/>
      <c r="AA28" s="102"/>
      <c r="AB28" s="118"/>
    </row>
    <row r="29" spans="1:28">
      <c r="A29" s="384" t="s">
        <v>323</v>
      </c>
      <c r="B29" s="1169" t="s">
        <v>305</v>
      </c>
      <c r="C29" s="1169"/>
      <c r="D29" s="1169"/>
      <c r="E29" s="1169"/>
      <c r="F29" s="1169"/>
      <c r="G29" s="1169"/>
      <c r="H29" s="1169"/>
      <c r="I29" s="1169"/>
      <c r="J29" s="1169"/>
      <c r="K29" s="1169"/>
      <c r="L29" s="1169"/>
      <c r="M29" s="1169"/>
      <c r="N29" s="1169"/>
      <c r="O29" s="1170"/>
      <c r="P29" s="1171"/>
      <c r="Q29" s="1172"/>
      <c r="R29" s="77"/>
      <c r="U29" s="115" t="s">
        <v>318</v>
      </c>
      <c r="V29" s="115" t="s">
        <v>80</v>
      </c>
      <c r="W29" s="1122" t="s">
        <v>316</v>
      </c>
      <c r="X29" s="1122"/>
      <c r="Y29" s="120" t="s">
        <v>319</v>
      </c>
      <c r="AB29" s="114"/>
    </row>
    <row r="30" spans="1:28">
      <c r="A30" s="1124" t="s">
        <v>1138</v>
      </c>
      <c r="B30" s="1125"/>
      <c r="C30" s="1125"/>
      <c r="D30" s="1125"/>
      <c r="E30" s="1125"/>
      <c r="F30" s="1125"/>
      <c r="G30" s="1125"/>
      <c r="H30" s="1125"/>
      <c r="I30" s="1125"/>
      <c r="J30" s="1125"/>
      <c r="K30" s="1125"/>
      <c r="L30" s="1125"/>
      <c r="M30" s="1125"/>
      <c r="N30" s="1125"/>
      <c r="O30" s="1126"/>
      <c r="P30" s="1149"/>
      <c r="Q30" s="1150"/>
      <c r="R30" s="77"/>
      <c r="U30" s="115" t="s">
        <v>320</v>
      </c>
      <c r="V30" s="115" t="s">
        <v>80</v>
      </c>
      <c r="W30" s="1122" t="s">
        <v>316</v>
      </c>
      <c r="X30" s="1122"/>
      <c r="Y30" s="119" t="s">
        <v>321</v>
      </c>
      <c r="Z30" s="102"/>
      <c r="AA30" s="102"/>
      <c r="AB30" s="118"/>
    </row>
    <row r="31" spans="1:28">
      <c r="A31" s="1127"/>
      <c r="B31" s="1128"/>
      <c r="C31" s="1128"/>
      <c r="D31" s="1128"/>
      <c r="E31" s="1128"/>
      <c r="F31" s="1128"/>
      <c r="G31" s="1128"/>
      <c r="H31" s="1128"/>
      <c r="I31" s="1128"/>
      <c r="J31" s="1128"/>
      <c r="K31" s="1128"/>
      <c r="L31" s="1128"/>
      <c r="M31" s="1128"/>
      <c r="N31" s="1128"/>
      <c r="O31" s="1129"/>
      <c r="P31" s="1151"/>
      <c r="Q31" s="1152"/>
      <c r="R31" s="77"/>
    </row>
    <row r="32" spans="1:28">
      <c r="A32" s="1127"/>
      <c r="B32" s="1128"/>
      <c r="C32" s="1128"/>
      <c r="D32" s="1128"/>
      <c r="E32" s="1128"/>
      <c r="F32" s="1128"/>
      <c r="G32" s="1128"/>
      <c r="H32" s="1128"/>
      <c r="I32" s="1128"/>
      <c r="J32" s="1128"/>
      <c r="K32" s="1128"/>
      <c r="L32" s="1128"/>
      <c r="M32" s="1128"/>
      <c r="N32" s="1128"/>
      <c r="O32" s="1129"/>
      <c r="P32" s="1151"/>
      <c r="Q32" s="1152"/>
      <c r="R32" s="77"/>
    </row>
    <row r="33" spans="1:18">
      <c r="A33" s="1130"/>
      <c r="B33" s="1131"/>
      <c r="C33" s="1131"/>
      <c r="D33" s="1131"/>
      <c r="E33" s="1131"/>
      <c r="F33" s="1131"/>
      <c r="G33" s="1131"/>
      <c r="H33" s="1131"/>
      <c r="I33" s="1131"/>
      <c r="J33" s="1131"/>
      <c r="K33" s="1131"/>
      <c r="L33" s="1131"/>
      <c r="M33" s="1131"/>
      <c r="N33" s="1131"/>
      <c r="O33" s="1132"/>
      <c r="P33" s="1151"/>
      <c r="Q33" s="1152"/>
      <c r="R33" s="77"/>
    </row>
    <row r="34" spans="1:18">
      <c r="A34" s="1133" t="s">
        <v>1140</v>
      </c>
      <c r="B34" s="1134"/>
      <c r="C34" s="1134"/>
      <c r="D34" s="1134"/>
      <c r="E34" s="1134"/>
      <c r="F34" s="1134"/>
      <c r="G34" s="1134"/>
      <c r="H34" s="1134"/>
      <c r="I34" s="1134"/>
      <c r="J34" s="1134"/>
      <c r="K34" s="1134"/>
      <c r="L34" s="1134"/>
      <c r="M34" s="1134"/>
      <c r="N34" s="1134"/>
      <c r="O34" s="1135"/>
      <c r="P34" s="1153"/>
      <c r="Q34" s="1154"/>
      <c r="R34" s="77"/>
    </row>
    <row r="35" spans="1:18">
      <c r="A35" s="1127"/>
      <c r="B35" s="1128"/>
      <c r="C35" s="1128"/>
      <c r="D35" s="1128"/>
      <c r="E35" s="1128"/>
      <c r="F35" s="1128"/>
      <c r="G35" s="1128"/>
      <c r="H35" s="1128"/>
      <c r="I35" s="1128"/>
      <c r="J35" s="1128"/>
      <c r="K35" s="1128"/>
      <c r="L35" s="1128"/>
      <c r="M35" s="1128"/>
      <c r="N35" s="1128"/>
      <c r="O35" s="1129"/>
      <c r="P35" s="1151"/>
      <c r="Q35" s="1152"/>
      <c r="R35" s="77"/>
    </row>
    <row r="36" spans="1:18">
      <c r="A36" s="1127"/>
      <c r="B36" s="1128"/>
      <c r="C36" s="1128"/>
      <c r="D36" s="1128"/>
      <c r="E36" s="1128"/>
      <c r="F36" s="1128"/>
      <c r="G36" s="1128"/>
      <c r="H36" s="1128"/>
      <c r="I36" s="1128"/>
      <c r="J36" s="1128"/>
      <c r="K36" s="1128"/>
      <c r="L36" s="1128"/>
      <c r="M36" s="1128"/>
      <c r="N36" s="1128"/>
      <c r="O36" s="1129"/>
      <c r="P36" s="1151"/>
      <c r="Q36" s="1152"/>
      <c r="R36" s="77"/>
    </row>
    <row r="37" spans="1:18">
      <c r="A37" s="1136"/>
      <c r="B37" s="1137"/>
      <c r="C37" s="1137"/>
      <c r="D37" s="1137"/>
      <c r="E37" s="1137"/>
      <c r="F37" s="1137"/>
      <c r="G37" s="1137"/>
      <c r="H37" s="1137"/>
      <c r="I37" s="1137"/>
      <c r="J37" s="1137"/>
      <c r="K37" s="1137"/>
      <c r="L37" s="1137"/>
      <c r="M37" s="1137"/>
      <c r="N37" s="1137"/>
      <c r="O37" s="1138"/>
      <c r="P37" s="1155"/>
      <c r="Q37" s="1156"/>
      <c r="R37" s="77"/>
    </row>
    <row r="38" spans="1:18">
      <c r="A38" s="279" t="s">
        <v>324</v>
      </c>
      <c r="B38" s="1112" t="s">
        <v>305</v>
      </c>
      <c r="C38" s="1112"/>
      <c r="D38" s="1112"/>
      <c r="E38" s="1112"/>
      <c r="F38" s="1112"/>
      <c r="G38" s="1112"/>
      <c r="H38" s="1112"/>
      <c r="I38" s="1112"/>
      <c r="J38" s="1112"/>
      <c r="K38" s="1112"/>
      <c r="L38" s="1112"/>
      <c r="M38" s="1112"/>
      <c r="N38" s="1112"/>
      <c r="O38" s="1113"/>
      <c r="P38" s="859"/>
      <c r="Q38" s="861"/>
      <c r="R38" s="77"/>
    </row>
    <row r="39" spans="1:18" ht="13.5" customHeight="1">
      <c r="A39" s="1124" t="s">
        <v>1138</v>
      </c>
      <c r="B39" s="1125"/>
      <c r="C39" s="1125"/>
      <c r="D39" s="1125"/>
      <c r="E39" s="1125"/>
      <c r="F39" s="1125"/>
      <c r="G39" s="1125"/>
      <c r="H39" s="1125"/>
      <c r="I39" s="1125"/>
      <c r="J39" s="1125"/>
      <c r="K39" s="1125"/>
      <c r="L39" s="1125"/>
      <c r="M39" s="1125"/>
      <c r="N39" s="1125"/>
      <c r="O39" s="1126"/>
      <c r="P39" s="1149"/>
      <c r="Q39" s="1150"/>
      <c r="R39" s="77"/>
    </row>
    <row r="40" spans="1:18">
      <c r="A40" s="1127"/>
      <c r="B40" s="1128"/>
      <c r="C40" s="1128"/>
      <c r="D40" s="1128"/>
      <c r="E40" s="1128"/>
      <c r="F40" s="1128"/>
      <c r="G40" s="1128"/>
      <c r="H40" s="1128"/>
      <c r="I40" s="1128"/>
      <c r="J40" s="1128"/>
      <c r="K40" s="1128"/>
      <c r="L40" s="1128"/>
      <c r="M40" s="1128"/>
      <c r="N40" s="1128"/>
      <c r="O40" s="1129"/>
      <c r="P40" s="1151"/>
      <c r="Q40" s="1152"/>
      <c r="R40" s="77"/>
    </row>
    <row r="41" spans="1:18">
      <c r="A41" s="1127"/>
      <c r="B41" s="1128"/>
      <c r="C41" s="1128"/>
      <c r="D41" s="1128"/>
      <c r="E41" s="1128"/>
      <c r="F41" s="1128"/>
      <c r="G41" s="1128"/>
      <c r="H41" s="1128"/>
      <c r="I41" s="1128"/>
      <c r="J41" s="1128"/>
      <c r="K41" s="1128"/>
      <c r="L41" s="1128"/>
      <c r="M41" s="1128"/>
      <c r="N41" s="1128"/>
      <c r="O41" s="1129"/>
      <c r="P41" s="1151"/>
      <c r="Q41" s="1152"/>
      <c r="R41" s="77"/>
    </row>
    <row r="42" spans="1:18">
      <c r="A42" s="1130"/>
      <c r="B42" s="1131"/>
      <c r="C42" s="1131"/>
      <c r="D42" s="1131"/>
      <c r="E42" s="1131"/>
      <c r="F42" s="1131"/>
      <c r="G42" s="1131"/>
      <c r="H42" s="1131"/>
      <c r="I42" s="1131"/>
      <c r="J42" s="1131"/>
      <c r="K42" s="1131"/>
      <c r="L42" s="1131"/>
      <c r="M42" s="1131"/>
      <c r="N42" s="1131"/>
      <c r="O42" s="1132"/>
      <c r="P42" s="1151"/>
      <c r="Q42" s="1152"/>
      <c r="R42" s="77"/>
    </row>
    <row r="43" spans="1:18" ht="13.5" customHeight="1">
      <c r="A43" s="1133" t="s">
        <v>1140</v>
      </c>
      <c r="B43" s="1134"/>
      <c r="C43" s="1134"/>
      <c r="D43" s="1134"/>
      <c r="E43" s="1134"/>
      <c r="F43" s="1134"/>
      <c r="G43" s="1134"/>
      <c r="H43" s="1134"/>
      <c r="I43" s="1134"/>
      <c r="J43" s="1134"/>
      <c r="K43" s="1134"/>
      <c r="L43" s="1134"/>
      <c r="M43" s="1134"/>
      <c r="N43" s="1134"/>
      <c r="O43" s="1135"/>
      <c r="P43" s="1153"/>
      <c r="Q43" s="1154"/>
      <c r="R43" s="77"/>
    </row>
    <row r="44" spans="1:18">
      <c r="A44" s="1127"/>
      <c r="B44" s="1128"/>
      <c r="C44" s="1128"/>
      <c r="D44" s="1128"/>
      <c r="E44" s="1128"/>
      <c r="F44" s="1128"/>
      <c r="G44" s="1128"/>
      <c r="H44" s="1128"/>
      <c r="I44" s="1128"/>
      <c r="J44" s="1128"/>
      <c r="K44" s="1128"/>
      <c r="L44" s="1128"/>
      <c r="M44" s="1128"/>
      <c r="N44" s="1128"/>
      <c r="O44" s="1129"/>
      <c r="P44" s="1151"/>
      <c r="Q44" s="1152"/>
      <c r="R44" s="77"/>
    </row>
    <row r="45" spans="1:18">
      <c r="A45" s="1127"/>
      <c r="B45" s="1128"/>
      <c r="C45" s="1128"/>
      <c r="D45" s="1128"/>
      <c r="E45" s="1128"/>
      <c r="F45" s="1128"/>
      <c r="G45" s="1128"/>
      <c r="H45" s="1128"/>
      <c r="I45" s="1128"/>
      <c r="J45" s="1128"/>
      <c r="K45" s="1128"/>
      <c r="L45" s="1128"/>
      <c r="M45" s="1128"/>
      <c r="N45" s="1128"/>
      <c r="O45" s="1129"/>
      <c r="P45" s="1151"/>
      <c r="Q45" s="1152"/>
      <c r="R45" s="77"/>
    </row>
    <row r="46" spans="1:18">
      <c r="A46" s="1136"/>
      <c r="B46" s="1137"/>
      <c r="C46" s="1137"/>
      <c r="D46" s="1137"/>
      <c r="E46" s="1137"/>
      <c r="F46" s="1137"/>
      <c r="G46" s="1137"/>
      <c r="H46" s="1137"/>
      <c r="I46" s="1137"/>
      <c r="J46" s="1137"/>
      <c r="K46" s="1137"/>
      <c r="L46" s="1137"/>
      <c r="M46" s="1137"/>
      <c r="N46" s="1137"/>
      <c r="O46" s="1138"/>
      <c r="P46" s="1155"/>
      <c r="Q46" s="1156"/>
      <c r="R46" s="77"/>
    </row>
    <row r="47" spans="1:18">
      <c r="A47" s="279" t="s">
        <v>852</v>
      </c>
      <c r="B47" s="1112" t="s">
        <v>305</v>
      </c>
      <c r="C47" s="1112"/>
      <c r="D47" s="1112"/>
      <c r="E47" s="1112"/>
      <c r="F47" s="1112"/>
      <c r="G47" s="1112"/>
      <c r="H47" s="1112"/>
      <c r="I47" s="1112"/>
      <c r="J47" s="1112"/>
      <c r="K47" s="1112"/>
      <c r="L47" s="1112"/>
      <c r="M47" s="1112"/>
      <c r="N47" s="1112"/>
      <c r="O47" s="1113"/>
      <c r="P47" s="859"/>
      <c r="Q47" s="861"/>
      <c r="R47" s="77"/>
    </row>
    <row r="48" spans="1:18">
      <c r="A48" s="1124" t="s">
        <v>1138</v>
      </c>
      <c r="B48" s="1125"/>
      <c r="C48" s="1125"/>
      <c r="D48" s="1125"/>
      <c r="E48" s="1125"/>
      <c r="F48" s="1125"/>
      <c r="G48" s="1125"/>
      <c r="H48" s="1125"/>
      <c r="I48" s="1125"/>
      <c r="J48" s="1125"/>
      <c r="K48" s="1125"/>
      <c r="L48" s="1125"/>
      <c r="M48" s="1125"/>
      <c r="N48" s="1125"/>
      <c r="O48" s="1126"/>
      <c r="P48" s="1149"/>
      <c r="Q48" s="1150"/>
      <c r="R48" s="77"/>
    </row>
    <row r="49" spans="1:18">
      <c r="A49" s="1127"/>
      <c r="B49" s="1128"/>
      <c r="C49" s="1128"/>
      <c r="D49" s="1128"/>
      <c r="E49" s="1128"/>
      <c r="F49" s="1128"/>
      <c r="G49" s="1128"/>
      <c r="H49" s="1128"/>
      <c r="I49" s="1128"/>
      <c r="J49" s="1128"/>
      <c r="K49" s="1128"/>
      <c r="L49" s="1128"/>
      <c r="M49" s="1128"/>
      <c r="N49" s="1128"/>
      <c r="O49" s="1129"/>
      <c r="P49" s="1151"/>
      <c r="Q49" s="1152"/>
      <c r="R49" s="77"/>
    </row>
    <row r="50" spans="1:18">
      <c r="A50" s="1127"/>
      <c r="B50" s="1128"/>
      <c r="C50" s="1128"/>
      <c r="D50" s="1128"/>
      <c r="E50" s="1128"/>
      <c r="F50" s="1128"/>
      <c r="G50" s="1128"/>
      <c r="H50" s="1128"/>
      <c r="I50" s="1128"/>
      <c r="J50" s="1128"/>
      <c r="K50" s="1128"/>
      <c r="L50" s="1128"/>
      <c r="M50" s="1128"/>
      <c r="N50" s="1128"/>
      <c r="O50" s="1129"/>
      <c r="P50" s="1151"/>
      <c r="Q50" s="1152"/>
      <c r="R50" s="77"/>
    </row>
    <row r="51" spans="1:18">
      <c r="A51" s="1130"/>
      <c r="B51" s="1131"/>
      <c r="C51" s="1131"/>
      <c r="D51" s="1131"/>
      <c r="E51" s="1131"/>
      <c r="F51" s="1131"/>
      <c r="G51" s="1131"/>
      <c r="H51" s="1131"/>
      <c r="I51" s="1131"/>
      <c r="J51" s="1131"/>
      <c r="K51" s="1131"/>
      <c r="L51" s="1131"/>
      <c r="M51" s="1131"/>
      <c r="N51" s="1131"/>
      <c r="O51" s="1132"/>
      <c r="P51" s="1151"/>
      <c r="Q51" s="1152"/>
      <c r="R51" s="77"/>
    </row>
    <row r="52" spans="1:18">
      <c r="A52" s="1133" t="s">
        <v>1140</v>
      </c>
      <c r="B52" s="1134"/>
      <c r="C52" s="1134"/>
      <c r="D52" s="1134"/>
      <c r="E52" s="1134"/>
      <c r="F52" s="1134"/>
      <c r="G52" s="1134"/>
      <c r="H52" s="1134"/>
      <c r="I52" s="1134"/>
      <c r="J52" s="1134"/>
      <c r="K52" s="1134"/>
      <c r="L52" s="1134"/>
      <c r="M52" s="1134"/>
      <c r="N52" s="1134"/>
      <c r="O52" s="1135"/>
      <c r="P52" s="1153"/>
      <c r="Q52" s="1154"/>
      <c r="R52" s="77"/>
    </row>
    <row r="53" spans="1:18">
      <c r="A53" s="1127"/>
      <c r="B53" s="1128"/>
      <c r="C53" s="1128"/>
      <c r="D53" s="1128"/>
      <c r="E53" s="1128"/>
      <c r="F53" s="1128"/>
      <c r="G53" s="1128"/>
      <c r="H53" s="1128"/>
      <c r="I53" s="1128"/>
      <c r="J53" s="1128"/>
      <c r="K53" s="1128"/>
      <c r="L53" s="1128"/>
      <c r="M53" s="1128"/>
      <c r="N53" s="1128"/>
      <c r="O53" s="1129"/>
      <c r="P53" s="1151"/>
      <c r="Q53" s="1152"/>
      <c r="R53" s="77"/>
    </row>
    <row r="54" spans="1:18">
      <c r="A54" s="1127"/>
      <c r="B54" s="1128"/>
      <c r="C54" s="1128"/>
      <c r="D54" s="1128"/>
      <c r="E54" s="1128"/>
      <c r="F54" s="1128"/>
      <c r="G54" s="1128"/>
      <c r="H54" s="1128"/>
      <c r="I54" s="1128"/>
      <c r="J54" s="1128"/>
      <c r="K54" s="1128"/>
      <c r="L54" s="1128"/>
      <c r="M54" s="1128"/>
      <c r="N54" s="1128"/>
      <c r="O54" s="1129"/>
      <c r="P54" s="1151"/>
      <c r="Q54" s="1152"/>
      <c r="R54" s="77"/>
    </row>
    <row r="55" spans="1:18">
      <c r="A55" s="1136"/>
      <c r="B55" s="1137"/>
      <c r="C55" s="1137"/>
      <c r="D55" s="1137"/>
      <c r="E55" s="1137"/>
      <c r="F55" s="1137"/>
      <c r="G55" s="1137"/>
      <c r="H55" s="1137"/>
      <c r="I55" s="1137"/>
      <c r="J55" s="1137"/>
      <c r="K55" s="1137"/>
      <c r="L55" s="1137"/>
      <c r="M55" s="1137"/>
      <c r="N55" s="1137"/>
      <c r="O55" s="1138"/>
      <c r="P55" s="1155"/>
      <c r="Q55" s="1156"/>
      <c r="R55" s="77"/>
    </row>
    <row r="56" spans="1:18">
      <c r="A56" s="1141" t="s">
        <v>13</v>
      </c>
      <c r="B56" s="1142"/>
      <c r="C56" s="1145"/>
      <c r="D56" s="1112"/>
      <c r="E56" s="1112"/>
      <c r="F56" s="1112"/>
      <c r="G56" s="1112"/>
      <c r="H56" s="1112"/>
      <c r="I56" s="1112"/>
      <c r="J56" s="1112"/>
      <c r="K56" s="1112"/>
      <c r="L56" s="1112"/>
      <c r="M56" s="1112"/>
      <c r="N56" s="1112"/>
      <c r="O56" s="1112"/>
      <c r="P56" s="1112"/>
      <c r="Q56" s="1113"/>
      <c r="R56" s="138"/>
    </row>
    <row r="57" spans="1:18">
      <c r="A57" s="1143"/>
      <c r="B57" s="1144"/>
      <c r="C57" s="1146"/>
      <c r="D57" s="1147"/>
      <c r="E57" s="1147"/>
      <c r="F57" s="1147"/>
      <c r="G57" s="1147"/>
      <c r="H57" s="1147"/>
      <c r="I57" s="1147"/>
      <c r="J57" s="1147"/>
      <c r="K57" s="1147"/>
      <c r="L57" s="1147"/>
      <c r="M57" s="1147"/>
      <c r="N57" s="1147"/>
      <c r="O57" s="1147"/>
      <c r="P57" s="1147"/>
      <c r="Q57" s="1148"/>
      <c r="R57" s="138"/>
    </row>
    <row r="58" spans="1:18">
      <c r="A58" s="143" t="s">
        <v>15</v>
      </c>
      <c r="B58" s="143"/>
      <c r="C58" s="143"/>
      <c r="D58" s="143"/>
      <c r="E58" s="143"/>
      <c r="F58" s="143"/>
      <c r="G58" s="143"/>
      <c r="H58" s="143"/>
      <c r="I58" s="143"/>
      <c r="J58" s="143"/>
      <c r="K58" s="143"/>
      <c r="L58" s="143"/>
      <c r="M58" s="143"/>
      <c r="N58" s="143"/>
      <c r="O58" s="143"/>
      <c r="P58" s="143"/>
      <c r="Q58" s="143"/>
      <c r="R58" s="143"/>
    </row>
    <row r="59" spans="1:18">
      <c r="A59" s="1157" t="s">
        <v>16</v>
      </c>
      <c r="B59" s="1157"/>
      <c r="C59" s="1157"/>
      <c r="D59" s="1157"/>
      <c r="E59" s="1157"/>
      <c r="F59" s="1157"/>
      <c r="G59" s="1157"/>
      <c r="H59" s="1157"/>
      <c r="I59" s="1157"/>
      <c r="J59" s="1157"/>
      <c r="K59" s="1157"/>
      <c r="L59" s="1157"/>
      <c r="M59" s="1157"/>
      <c r="N59" s="1157"/>
      <c r="O59" s="1157"/>
      <c r="P59" s="1157"/>
      <c r="Q59" s="1157"/>
      <c r="R59" s="280"/>
    </row>
  </sheetData>
  <mergeCells count="47">
    <mergeCell ref="A52:O55"/>
    <mergeCell ref="P52:Q55"/>
    <mergeCell ref="A56:B57"/>
    <mergeCell ref="C56:Q57"/>
    <mergeCell ref="A59:Q59"/>
    <mergeCell ref="A43:O46"/>
    <mergeCell ref="P43:Q46"/>
    <mergeCell ref="B47:O47"/>
    <mergeCell ref="P47:Q47"/>
    <mergeCell ref="A48:O51"/>
    <mergeCell ref="P48:Q51"/>
    <mergeCell ref="A34:O37"/>
    <mergeCell ref="P34:Q37"/>
    <mergeCell ref="B38:O38"/>
    <mergeCell ref="P38:Q38"/>
    <mergeCell ref="A39:O42"/>
    <mergeCell ref="P39:Q42"/>
    <mergeCell ref="B29:O29"/>
    <mergeCell ref="P29:Q29"/>
    <mergeCell ref="W29:X29"/>
    <mergeCell ref="A30:O33"/>
    <mergeCell ref="P30:Q33"/>
    <mergeCell ref="W30:X30"/>
    <mergeCell ref="A21:O24"/>
    <mergeCell ref="P21:Q24"/>
    <mergeCell ref="U22:Y24"/>
    <mergeCell ref="A25:O28"/>
    <mergeCell ref="P25:Q28"/>
    <mergeCell ref="W26:X26"/>
    <mergeCell ref="W27:X27"/>
    <mergeCell ref="W28:X28"/>
    <mergeCell ref="B13:Q15"/>
    <mergeCell ref="B16:Q17"/>
    <mergeCell ref="A19:O19"/>
    <mergeCell ref="P19:Q19"/>
    <mergeCell ref="B20:O20"/>
    <mergeCell ref="P20:Q20"/>
    <mergeCell ref="B5:Q5"/>
    <mergeCell ref="A6:G7"/>
    <mergeCell ref="H7:L7"/>
    <mergeCell ref="A8:G9"/>
    <mergeCell ref="H9:L9"/>
    <mergeCell ref="A1:F1"/>
    <mergeCell ref="A2:D2"/>
    <mergeCell ref="F2:G2"/>
    <mergeCell ref="H2:Q2"/>
    <mergeCell ref="A4:Q4"/>
  </mergeCells>
  <phoneticPr fontId="2"/>
  <dataValidations count="1">
    <dataValidation type="list" showInputMessage="1" showErrorMessage="1" sqref="H9 H7" xr:uid="{00000000-0002-0000-0A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AB59"/>
  <sheetViews>
    <sheetView view="pageBreakPreview" zoomScaleNormal="100" zoomScaleSheetLayoutView="100" workbookViewId="0">
      <selection activeCell="H9" sqref="H9:L9"/>
    </sheetView>
  </sheetViews>
  <sheetFormatPr defaultColWidth="9" defaultRowHeight="13"/>
  <cols>
    <col min="1" max="18" width="5.08984375" style="3" customWidth="1"/>
    <col min="19" max="16384" width="9" style="3"/>
  </cols>
  <sheetData>
    <row r="1" spans="1:22">
      <c r="A1" s="857" t="str">
        <f>CONCATENATE("（様式－",発注者入力シート!E23,"）")</f>
        <v>（様式－）</v>
      </c>
      <c r="B1" s="857"/>
      <c r="C1" s="857"/>
      <c r="D1" s="857"/>
      <c r="E1" s="857"/>
      <c r="F1" s="857"/>
      <c r="U1" s="3" t="s">
        <v>402</v>
      </c>
    </row>
    <row r="2" spans="1:22">
      <c r="A2" s="857" t="str">
        <f>CONCATENATE("評価項目",発注者入力シート!F23,"－",発注者入力シート!G23)</f>
        <v>評価項目－</v>
      </c>
      <c r="B2" s="857"/>
      <c r="C2" s="857"/>
      <c r="D2" s="857"/>
      <c r="F2" s="854" t="s">
        <v>811</v>
      </c>
      <c r="G2" s="854"/>
      <c r="H2" s="855" t="str">
        <f>IF(企業入力シート!C5="","",企業入力シート!C5)</f>
        <v/>
      </c>
      <c r="I2" s="855"/>
      <c r="J2" s="855"/>
      <c r="K2" s="855"/>
      <c r="L2" s="855"/>
      <c r="M2" s="855"/>
      <c r="N2" s="855"/>
      <c r="O2" s="855"/>
      <c r="P2" s="855"/>
      <c r="Q2" s="855"/>
      <c r="R2" s="2"/>
      <c r="U2" s="3" t="s">
        <v>403</v>
      </c>
    </row>
    <row r="3" spans="1:22">
      <c r="A3" s="2"/>
      <c r="B3" s="2"/>
      <c r="C3" s="2"/>
      <c r="D3" s="2"/>
      <c r="E3" s="6"/>
      <c r="F3" s="6"/>
      <c r="G3" s="6"/>
      <c r="H3" s="2"/>
      <c r="I3" s="2"/>
      <c r="J3" s="2"/>
      <c r="K3" s="2"/>
      <c r="L3" s="2"/>
      <c r="M3" s="2"/>
      <c r="N3" s="2"/>
      <c r="O3" s="2"/>
      <c r="P3" s="2"/>
      <c r="Q3" s="2"/>
      <c r="R3" s="2"/>
      <c r="U3" s="103"/>
      <c r="V3" s="3" t="s">
        <v>404</v>
      </c>
    </row>
    <row r="4" spans="1:22" ht="14">
      <c r="A4" s="858" t="s">
        <v>3</v>
      </c>
      <c r="B4" s="858"/>
      <c r="C4" s="858"/>
      <c r="D4" s="858"/>
      <c r="E4" s="858"/>
      <c r="F4" s="858"/>
      <c r="G4" s="858"/>
      <c r="H4" s="858"/>
      <c r="I4" s="858"/>
      <c r="J4" s="858"/>
      <c r="K4" s="858"/>
      <c r="L4" s="858"/>
      <c r="M4" s="858"/>
      <c r="N4" s="858"/>
      <c r="O4" s="858"/>
      <c r="P4" s="858"/>
      <c r="Q4" s="858"/>
      <c r="R4" s="128"/>
      <c r="U4" s="98"/>
      <c r="V4" s="3" t="s">
        <v>521</v>
      </c>
    </row>
    <row r="5" spans="1:22">
      <c r="A5" s="122" t="s">
        <v>193</v>
      </c>
      <c r="B5" s="1158" t="str">
        <f>IF(発注者入力シート!C23="","",発注者入力シート!C23)</f>
        <v/>
      </c>
      <c r="C5" s="1158"/>
      <c r="D5" s="1158"/>
      <c r="E5" s="1158"/>
      <c r="F5" s="1158"/>
      <c r="G5" s="1158"/>
      <c r="H5" s="1158"/>
      <c r="I5" s="1158"/>
      <c r="J5" s="1158"/>
      <c r="K5" s="1158"/>
      <c r="L5" s="1158"/>
      <c r="M5" s="1158"/>
      <c r="N5" s="1158"/>
      <c r="O5" s="1158"/>
      <c r="P5" s="1158"/>
      <c r="Q5" s="1159"/>
      <c r="R5" s="2"/>
    </row>
    <row r="6" spans="1:22">
      <c r="A6" s="859" t="s">
        <v>4</v>
      </c>
      <c r="B6" s="860"/>
      <c r="C6" s="860"/>
      <c r="D6" s="860"/>
      <c r="E6" s="860"/>
      <c r="F6" s="860"/>
      <c r="G6" s="861"/>
      <c r="H6" s="108" t="s">
        <v>5</v>
      </c>
      <c r="I6" s="109"/>
      <c r="J6" s="109"/>
      <c r="K6" s="109"/>
      <c r="L6" s="109"/>
      <c r="M6" s="109"/>
      <c r="N6" s="109"/>
      <c r="O6" s="109"/>
      <c r="P6" s="109"/>
      <c r="Q6" s="110"/>
      <c r="U6" s="3" t="s">
        <v>406</v>
      </c>
    </row>
    <row r="7" spans="1:22">
      <c r="A7" s="862"/>
      <c r="B7" s="863"/>
      <c r="C7" s="863"/>
      <c r="D7" s="863"/>
      <c r="E7" s="863"/>
      <c r="F7" s="863"/>
      <c r="G7" s="864"/>
      <c r="H7" s="1167"/>
      <c r="I7" s="1168"/>
      <c r="J7" s="1168"/>
      <c r="K7" s="1168"/>
      <c r="L7" s="1168"/>
      <c r="M7" s="3" t="s">
        <v>520</v>
      </c>
      <c r="Q7" s="114"/>
      <c r="U7" s="100"/>
      <c r="V7" s="3" t="s">
        <v>407</v>
      </c>
    </row>
    <row r="8" spans="1:22">
      <c r="A8" s="1114" t="s">
        <v>14</v>
      </c>
      <c r="B8" s="1115"/>
      <c r="C8" s="1115"/>
      <c r="D8" s="1115"/>
      <c r="E8" s="1115"/>
      <c r="F8" s="1115"/>
      <c r="G8" s="1115"/>
      <c r="H8" s="701" t="s">
        <v>1117</v>
      </c>
      <c r="I8" s="109"/>
      <c r="J8" s="109"/>
      <c r="K8" s="109"/>
      <c r="L8" s="109"/>
      <c r="M8" s="109"/>
      <c r="N8" s="109"/>
      <c r="O8" s="109"/>
      <c r="P8" s="109"/>
      <c r="Q8" s="110"/>
      <c r="U8" s="101"/>
      <c r="V8" s="3" t="s">
        <v>405</v>
      </c>
    </row>
    <row r="9" spans="1:22">
      <c r="A9" s="1117"/>
      <c r="B9" s="1118"/>
      <c r="C9" s="1118"/>
      <c r="D9" s="1118"/>
      <c r="E9" s="1118"/>
      <c r="F9" s="1118"/>
      <c r="G9" s="1118"/>
      <c r="H9" s="1120"/>
      <c r="I9" s="1121"/>
      <c r="J9" s="1121"/>
      <c r="K9" s="1121"/>
      <c r="L9" s="1121"/>
      <c r="M9" s="111"/>
      <c r="N9" s="111"/>
      <c r="O9" s="111"/>
      <c r="P9" s="111"/>
      <c r="Q9" s="112"/>
    </row>
    <row r="10" spans="1:22">
      <c r="A10" s="113" t="s">
        <v>6</v>
      </c>
      <c r="Q10" s="114"/>
    </row>
    <row r="11" spans="1:22">
      <c r="A11" s="113" t="s">
        <v>7</v>
      </c>
      <c r="Q11" s="114"/>
      <c r="U11" s="105" t="s">
        <v>408</v>
      </c>
    </row>
    <row r="12" spans="1:22">
      <c r="A12" s="275" t="s">
        <v>763</v>
      </c>
      <c r="B12" s="138" t="s">
        <v>764</v>
      </c>
      <c r="C12" s="138"/>
      <c r="D12" s="138"/>
      <c r="E12" s="138"/>
      <c r="F12" s="138"/>
      <c r="G12" s="138"/>
      <c r="H12" s="138"/>
      <c r="I12" s="138"/>
      <c r="J12" s="138"/>
      <c r="K12" s="138"/>
      <c r="L12" s="138"/>
      <c r="M12" s="138"/>
      <c r="N12" s="138"/>
      <c r="O12" s="138"/>
      <c r="P12" s="138"/>
      <c r="Q12" s="277"/>
      <c r="U12" s="105" t="s">
        <v>409</v>
      </c>
    </row>
    <row r="13" spans="1:22">
      <c r="A13" s="275" t="s">
        <v>763</v>
      </c>
      <c r="B13" s="1165" t="s">
        <v>1144</v>
      </c>
      <c r="C13" s="1165"/>
      <c r="D13" s="1165"/>
      <c r="E13" s="1165"/>
      <c r="F13" s="1165"/>
      <c r="G13" s="1165"/>
      <c r="H13" s="1165"/>
      <c r="I13" s="1165"/>
      <c r="J13" s="1165"/>
      <c r="K13" s="1165"/>
      <c r="L13" s="1165"/>
      <c r="M13" s="1165"/>
      <c r="N13" s="1165"/>
      <c r="O13" s="1165"/>
      <c r="P13" s="1165"/>
      <c r="Q13" s="1166"/>
      <c r="U13" s="105" t="s">
        <v>771</v>
      </c>
    </row>
    <row r="14" spans="1:22">
      <c r="A14" s="278"/>
      <c r="B14" s="1165"/>
      <c r="C14" s="1165"/>
      <c r="D14" s="1165"/>
      <c r="E14" s="1165"/>
      <c r="F14" s="1165"/>
      <c r="G14" s="1165"/>
      <c r="H14" s="1165"/>
      <c r="I14" s="1165"/>
      <c r="J14" s="1165"/>
      <c r="K14" s="1165"/>
      <c r="L14" s="1165"/>
      <c r="M14" s="1165"/>
      <c r="N14" s="1165"/>
      <c r="O14" s="1165"/>
      <c r="P14" s="1165"/>
      <c r="Q14" s="1166"/>
      <c r="U14" s="105" t="s">
        <v>873</v>
      </c>
    </row>
    <row r="15" spans="1:22">
      <c r="A15" s="278"/>
      <c r="B15" s="1165"/>
      <c r="C15" s="1165"/>
      <c r="D15" s="1165"/>
      <c r="E15" s="1165"/>
      <c r="F15" s="1165"/>
      <c r="G15" s="1165"/>
      <c r="H15" s="1165"/>
      <c r="I15" s="1165"/>
      <c r="J15" s="1165"/>
      <c r="K15" s="1165"/>
      <c r="L15" s="1165"/>
      <c r="M15" s="1165"/>
      <c r="N15" s="1165"/>
      <c r="O15" s="1165"/>
      <c r="P15" s="1165"/>
      <c r="Q15" s="1166"/>
      <c r="V15" s="105"/>
    </row>
    <row r="16" spans="1:22">
      <c r="A16" s="275" t="s">
        <v>1104</v>
      </c>
      <c r="B16" s="1139" t="s">
        <v>1100</v>
      </c>
      <c r="C16" s="1139"/>
      <c r="D16" s="1139"/>
      <c r="E16" s="1139"/>
      <c r="F16" s="1139"/>
      <c r="G16" s="1139"/>
      <c r="H16" s="1139"/>
      <c r="I16" s="1139"/>
      <c r="J16" s="1139"/>
      <c r="K16" s="1139"/>
      <c r="L16" s="1139"/>
      <c r="M16" s="1139"/>
      <c r="N16" s="1139"/>
      <c r="O16" s="1139"/>
      <c r="P16" s="1139"/>
      <c r="Q16" s="1140"/>
      <c r="U16" s="105" t="s">
        <v>769</v>
      </c>
      <c r="V16" s="105"/>
    </row>
    <row r="17" spans="1:28" ht="13.5" customHeight="1">
      <c r="A17" s="275"/>
      <c r="B17" s="1139"/>
      <c r="C17" s="1139"/>
      <c r="D17" s="1139"/>
      <c r="E17" s="1139"/>
      <c r="F17" s="1139"/>
      <c r="G17" s="1139"/>
      <c r="H17" s="1139"/>
      <c r="I17" s="1139"/>
      <c r="J17" s="1139"/>
      <c r="K17" s="1139"/>
      <c r="L17" s="1139"/>
      <c r="M17" s="1139"/>
      <c r="N17" s="1139"/>
      <c r="O17" s="1139"/>
      <c r="P17" s="1139"/>
      <c r="Q17" s="1140"/>
      <c r="U17" s="105" t="s">
        <v>768</v>
      </c>
      <c r="V17" s="105"/>
    </row>
    <row r="18" spans="1:28">
      <c r="A18" s="275" t="s">
        <v>1101</v>
      </c>
      <c r="B18" s="698" t="s">
        <v>765</v>
      </c>
      <c r="C18" s="699"/>
      <c r="D18" s="699"/>
      <c r="E18" s="699"/>
      <c r="F18" s="699"/>
      <c r="G18" s="699"/>
      <c r="H18" s="699"/>
      <c r="I18" s="699"/>
      <c r="J18" s="699"/>
      <c r="K18" s="699"/>
      <c r="L18" s="699"/>
      <c r="M18" s="699"/>
      <c r="N18" s="699"/>
      <c r="O18" s="699"/>
      <c r="P18" s="699"/>
      <c r="Q18" s="700"/>
      <c r="R18" s="189"/>
      <c r="U18" s="105" t="s">
        <v>770</v>
      </c>
      <c r="V18" s="105"/>
    </row>
    <row r="19" spans="1:28">
      <c r="A19" s="1160" t="s">
        <v>17</v>
      </c>
      <c r="B19" s="1161"/>
      <c r="C19" s="1161"/>
      <c r="D19" s="1161"/>
      <c r="E19" s="1161"/>
      <c r="F19" s="1161"/>
      <c r="G19" s="1161"/>
      <c r="H19" s="1161"/>
      <c r="I19" s="1161"/>
      <c r="J19" s="1161"/>
      <c r="K19" s="1161"/>
      <c r="L19" s="1161"/>
      <c r="M19" s="1161"/>
      <c r="N19" s="1161"/>
      <c r="O19" s="1162"/>
      <c r="P19" s="1163" t="s">
        <v>307</v>
      </c>
      <c r="Q19" s="1164"/>
      <c r="R19" s="188"/>
      <c r="U19" s="105" t="s">
        <v>772</v>
      </c>
    </row>
    <row r="20" spans="1:28">
      <c r="A20" s="384" t="s">
        <v>306</v>
      </c>
      <c r="B20" s="1169" t="s">
        <v>305</v>
      </c>
      <c r="C20" s="1169"/>
      <c r="D20" s="1169"/>
      <c r="E20" s="1169"/>
      <c r="F20" s="1169"/>
      <c r="G20" s="1169"/>
      <c r="H20" s="1169"/>
      <c r="I20" s="1169"/>
      <c r="J20" s="1169"/>
      <c r="K20" s="1169"/>
      <c r="L20" s="1169"/>
      <c r="M20" s="1169"/>
      <c r="N20" s="1169"/>
      <c r="O20" s="1170"/>
      <c r="P20" s="1171"/>
      <c r="Q20" s="1172"/>
      <c r="R20" s="77"/>
      <c r="U20" s="105" t="s">
        <v>773</v>
      </c>
    </row>
    <row r="21" spans="1:28">
      <c r="A21" s="1124" t="s">
        <v>1138</v>
      </c>
      <c r="B21" s="1125"/>
      <c r="C21" s="1125"/>
      <c r="D21" s="1125"/>
      <c r="E21" s="1125"/>
      <c r="F21" s="1125"/>
      <c r="G21" s="1125"/>
      <c r="H21" s="1125"/>
      <c r="I21" s="1125"/>
      <c r="J21" s="1125"/>
      <c r="K21" s="1125"/>
      <c r="L21" s="1125"/>
      <c r="M21" s="1125"/>
      <c r="N21" s="1125"/>
      <c r="O21" s="1126"/>
      <c r="P21" s="1149"/>
      <c r="Q21" s="1150"/>
      <c r="R21" s="77"/>
    </row>
    <row r="22" spans="1:28">
      <c r="A22" s="1127"/>
      <c r="B22" s="1128"/>
      <c r="C22" s="1128"/>
      <c r="D22" s="1128"/>
      <c r="E22" s="1128"/>
      <c r="F22" s="1128"/>
      <c r="G22" s="1128"/>
      <c r="H22" s="1128"/>
      <c r="I22" s="1128"/>
      <c r="J22" s="1128"/>
      <c r="K22" s="1128"/>
      <c r="L22" s="1128"/>
      <c r="M22" s="1128"/>
      <c r="N22" s="1128"/>
      <c r="O22" s="1129"/>
      <c r="P22" s="1151"/>
      <c r="Q22" s="1152"/>
      <c r="R22" s="77"/>
      <c r="U22" s="1123" t="s">
        <v>308</v>
      </c>
      <c r="V22" s="1123"/>
      <c r="W22" s="1123"/>
      <c r="X22" s="1123"/>
      <c r="Y22" s="1123"/>
    </row>
    <row r="23" spans="1:28">
      <c r="A23" s="1127"/>
      <c r="B23" s="1128"/>
      <c r="C23" s="1128"/>
      <c r="D23" s="1128"/>
      <c r="E23" s="1128"/>
      <c r="F23" s="1128"/>
      <c r="G23" s="1128"/>
      <c r="H23" s="1128"/>
      <c r="I23" s="1128"/>
      <c r="J23" s="1128"/>
      <c r="K23" s="1128"/>
      <c r="L23" s="1128"/>
      <c r="M23" s="1128"/>
      <c r="N23" s="1128"/>
      <c r="O23" s="1129"/>
      <c r="P23" s="1151"/>
      <c r="Q23" s="1152"/>
      <c r="R23" s="77"/>
      <c r="U23" s="1123"/>
      <c r="V23" s="1123"/>
      <c r="W23" s="1123"/>
      <c r="X23" s="1123"/>
      <c r="Y23" s="1123"/>
    </row>
    <row r="24" spans="1:28">
      <c r="A24" s="1130"/>
      <c r="B24" s="1131"/>
      <c r="C24" s="1131"/>
      <c r="D24" s="1131"/>
      <c r="E24" s="1131"/>
      <c r="F24" s="1131"/>
      <c r="G24" s="1131"/>
      <c r="H24" s="1131"/>
      <c r="I24" s="1131"/>
      <c r="J24" s="1131"/>
      <c r="K24" s="1131"/>
      <c r="L24" s="1131"/>
      <c r="M24" s="1131"/>
      <c r="N24" s="1131"/>
      <c r="O24" s="1132"/>
      <c r="P24" s="1151"/>
      <c r="Q24" s="1152"/>
      <c r="R24" s="77"/>
      <c r="U24" s="1123"/>
      <c r="V24" s="1123"/>
      <c r="W24" s="1123"/>
      <c r="X24" s="1123"/>
      <c r="Y24" s="1123"/>
    </row>
    <row r="25" spans="1:28">
      <c r="A25" s="1133" t="s">
        <v>1140</v>
      </c>
      <c r="B25" s="1134"/>
      <c r="C25" s="1134"/>
      <c r="D25" s="1134"/>
      <c r="E25" s="1134"/>
      <c r="F25" s="1134"/>
      <c r="G25" s="1134"/>
      <c r="H25" s="1134"/>
      <c r="I25" s="1134"/>
      <c r="J25" s="1134"/>
      <c r="K25" s="1134"/>
      <c r="L25" s="1134"/>
      <c r="M25" s="1134"/>
      <c r="N25" s="1134"/>
      <c r="O25" s="1135"/>
      <c r="P25" s="1153"/>
      <c r="Q25" s="1154"/>
      <c r="R25" s="77"/>
      <c r="U25" s="3" t="s">
        <v>322</v>
      </c>
    </row>
    <row r="26" spans="1:28">
      <c r="A26" s="1127"/>
      <c r="B26" s="1128"/>
      <c r="C26" s="1128"/>
      <c r="D26" s="1128"/>
      <c r="E26" s="1128"/>
      <c r="F26" s="1128"/>
      <c r="G26" s="1128"/>
      <c r="H26" s="1128"/>
      <c r="I26" s="1128"/>
      <c r="J26" s="1128"/>
      <c r="K26" s="1128"/>
      <c r="L26" s="1128"/>
      <c r="M26" s="1128"/>
      <c r="N26" s="1128"/>
      <c r="O26" s="1129"/>
      <c r="P26" s="1151"/>
      <c r="Q26" s="1152"/>
      <c r="R26" s="77"/>
      <c r="U26" s="115" t="s">
        <v>309</v>
      </c>
      <c r="V26" s="115" t="s">
        <v>310</v>
      </c>
      <c r="W26" s="1122" t="s">
        <v>311</v>
      </c>
      <c r="X26" s="1122"/>
      <c r="Y26" s="116" t="s">
        <v>312</v>
      </c>
      <c r="Z26" s="109"/>
      <c r="AA26" s="109"/>
      <c r="AB26" s="110"/>
    </row>
    <row r="27" spans="1:28">
      <c r="A27" s="1127"/>
      <c r="B27" s="1128"/>
      <c r="C27" s="1128"/>
      <c r="D27" s="1128"/>
      <c r="E27" s="1128"/>
      <c r="F27" s="1128"/>
      <c r="G27" s="1128"/>
      <c r="H27" s="1128"/>
      <c r="I27" s="1128"/>
      <c r="J27" s="1128"/>
      <c r="K27" s="1128"/>
      <c r="L27" s="1128"/>
      <c r="M27" s="1128"/>
      <c r="N27" s="1128"/>
      <c r="O27" s="1129"/>
      <c r="P27" s="1151"/>
      <c r="Q27" s="1152"/>
      <c r="R27" s="77"/>
      <c r="U27" s="115" t="s">
        <v>1071</v>
      </c>
      <c r="V27" s="115" t="s">
        <v>72</v>
      </c>
      <c r="W27" s="1122" t="s">
        <v>313</v>
      </c>
      <c r="X27" s="1122"/>
      <c r="Y27" s="117" t="s">
        <v>314</v>
      </c>
      <c r="Z27" s="102"/>
      <c r="AA27" s="102"/>
      <c r="AB27" s="118"/>
    </row>
    <row r="28" spans="1:28">
      <c r="A28" s="1136"/>
      <c r="B28" s="1137"/>
      <c r="C28" s="1137"/>
      <c r="D28" s="1137"/>
      <c r="E28" s="1137"/>
      <c r="F28" s="1137"/>
      <c r="G28" s="1137"/>
      <c r="H28" s="1137"/>
      <c r="I28" s="1137"/>
      <c r="J28" s="1137"/>
      <c r="K28" s="1137"/>
      <c r="L28" s="1137"/>
      <c r="M28" s="1137"/>
      <c r="N28" s="1137"/>
      <c r="O28" s="1138"/>
      <c r="P28" s="1155"/>
      <c r="Q28" s="1156"/>
      <c r="R28" s="77"/>
      <c r="U28" s="115" t="s">
        <v>315</v>
      </c>
      <c r="V28" s="115" t="s">
        <v>76</v>
      </c>
      <c r="W28" s="1122" t="s">
        <v>316</v>
      </c>
      <c r="X28" s="1122"/>
      <c r="Y28" s="119" t="s">
        <v>317</v>
      </c>
      <c r="Z28" s="102"/>
      <c r="AA28" s="102"/>
      <c r="AB28" s="118"/>
    </row>
    <row r="29" spans="1:28">
      <c r="A29" s="384" t="s">
        <v>323</v>
      </c>
      <c r="B29" s="1169" t="s">
        <v>305</v>
      </c>
      <c r="C29" s="1169"/>
      <c r="D29" s="1169"/>
      <c r="E29" s="1169"/>
      <c r="F29" s="1169"/>
      <c r="G29" s="1169"/>
      <c r="H29" s="1169"/>
      <c r="I29" s="1169"/>
      <c r="J29" s="1169"/>
      <c r="K29" s="1169"/>
      <c r="L29" s="1169"/>
      <c r="M29" s="1169"/>
      <c r="N29" s="1169"/>
      <c r="O29" s="1170"/>
      <c r="P29" s="1171"/>
      <c r="Q29" s="1172"/>
      <c r="R29" s="77"/>
      <c r="U29" s="115" t="s">
        <v>318</v>
      </c>
      <c r="V29" s="115" t="s">
        <v>80</v>
      </c>
      <c r="W29" s="1122" t="s">
        <v>316</v>
      </c>
      <c r="X29" s="1122"/>
      <c r="Y29" s="120" t="s">
        <v>319</v>
      </c>
      <c r="AB29" s="114"/>
    </row>
    <row r="30" spans="1:28">
      <c r="A30" s="1124" t="s">
        <v>1138</v>
      </c>
      <c r="B30" s="1125"/>
      <c r="C30" s="1125"/>
      <c r="D30" s="1125"/>
      <c r="E30" s="1125"/>
      <c r="F30" s="1125"/>
      <c r="G30" s="1125"/>
      <c r="H30" s="1125"/>
      <c r="I30" s="1125"/>
      <c r="J30" s="1125"/>
      <c r="K30" s="1125"/>
      <c r="L30" s="1125"/>
      <c r="M30" s="1125"/>
      <c r="N30" s="1125"/>
      <c r="O30" s="1126"/>
      <c r="P30" s="1149"/>
      <c r="Q30" s="1150"/>
      <c r="R30" s="77"/>
      <c r="U30" s="115" t="s">
        <v>320</v>
      </c>
      <c r="V30" s="115" t="s">
        <v>80</v>
      </c>
      <c r="W30" s="1122" t="s">
        <v>316</v>
      </c>
      <c r="X30" s="1122"/>
      <c r="Y30" s="119" t="s">
        <v>321</v>
      </c>
      <c r="Z30" s="102"/>
      <c r="AA30" s="102"/>
      <c r="AB30" s="118"/>
    </row>
    <row r="31" spans="1:28">
      <c r="A31" s="1127"/>
      <c r="B31" s="1128"/>
      <c r="C31" s="1128"/>
      <c r="D31" s="1128"/>
      <c r="E31" s="1128"/>
      <c r="F31" s="1128"/>
      <c r="G31" s="1128"/>
      <c r="H31" s="1128"/>
      <c r="I31" s="1128"/>
      <c r="J31" s="1128"/>
      <c r="K31" s="1128"/>
      <c r="L31" s="1128"/>
      <c r="M31" s="1128"/>
      <c r="N31" s="1128"/>
      <c r="O31" s="1129"/>
      <c r="P31" s="1151"/>
      <c r="Q31" s="1152"/>
      <c r="R31" s="77"/>
    </row>
    <row r="32" spans="1:28">
      <c r="A32" s="1127"/>
      <c r="B32" s="1128"/>
      <c r="C32" s="1128"/>
      <c r="D32" s="1128"/>
      <c r="E32" s="1128"/>
      <c r="F32" s="1128"/>
      <c r="G32" s="1128"/>
      <c r="H32" s="1128"/>
      <c r="I32" s="1128"/>
      <c r="J32" s="1128"/>
      <c r="K32" s="1128"/>
      <c r="L32" s="1128"/>
      <c r="M32" s="1128"/>
      <c r="N32" s="1128"/>
      <c r="O32" s="1129"/>
      <c r="P32" s="1151"/>
      <c r="Q32" s="1152"/>
      <c r="R32" s="77"/>
    </row>
    <row r="33" spans="1:18">
      <c r="A33" s="1130"/>
      <c r="B33" s="1131"/>
      <c r="C33" s="1131"/>
      <c r="D33" s="1131"/>
      <c r="E33" s="1131"/>
      <c r="F33" s="1131"/>
      <c r="G33" s="1131"/>
      <c r="H33" s="1131"/>
      <c r="I33" s="1131"/>
      <c r="J33" s="1131"/>
      <c r="K33" s="1131"/>
      <c r="L33" s="1131"/>
      <c r="M33" s="1131"/>
      <c r="N33" s="1131"/>
      <c r="O33" s="1132"/>
      <c r="P33" s="1151"/>
      <c r="Q33" s="1152"/>
      <c r="R33" s="77"/>
    </row>
    <row r="34" spans="1:18">
      <c r="A34" s="1133" t="s">
        <v>1140</v>
      </c>
      <c r="B34" s="1134"/>
      <c r="C34" s="1134"/>
      <c r="D34" s="1134"/>
      <c r="E34" s="1134"/>
      <c r="F34" s="1134"/>
      <c r="G34" s="1134"/>
      <c r="H34" s="1134"/>
      <c r="I34" s="1134"/>
      <c r="J34" s="1134"/>
      <c r="K34" s="1134"/>
      <c r="L34" s="1134"/>
      <c r="M34" s="1134"/>
      <c r="N34" s="1134"/>
      <c r="O34" s="1135"/>
      <c r="P34" s="1153"/>
      <c r="Q34" s="1154"/>
      <c r="R34" s="77"/>
    </row>
    <row r="35" spans="1:18">
      <c r="A35" s="1127"/>
      <c r="B35" s="1128"/>
      <c r="C35" s="1128"/>
      <c r="D35" s="1128"/>
      <c r="E35" s="1128"/>
      <c r="F35" s="1128"/>
      <c r="G35" s="1128"/>
      <c r="H35" s="1128"/>
      <c r="I35" s="1128"/>
      <c r="J35" s="1128"/>
      <c r="K35" s="1128"/>
      <c r="L35" s="1128"/>
      <c r="M35" s="1128"/>
      <c r="N35" s="1128"/>
      <c r="O35" s="1129"/>
      <c r="P35" s="1151"/>
      <c r="Q35" s="1152"/>
      <c r="R35" s="77"/>
    </row>
    <row r="36" spans="1:18">
      <c r="A36" s="1127"/>
      <c r="B36" s="1128"/>
      <c r="C36" s="1128"/>
      <c r="D36" s="1128"/>
      <c r="E36" s="1128"/>
      <c r="F36" s="1128"/>
      <c r="G36" s="1128"/>
      <c r="H36" s="1128"/>
      <c r="I36" s="1128"/>
      <c r="J36" s="1128"/>
      <c r="K36" s="1128"/>
      <c r="L36" s="1128"/>
      <c r="M36" s="1128"/>
      <c r="N36" s="1128"/>
      <c r="O36" s="1129"/>
      <c r="P36" s="1151"/>
      <c r="Q36" s="1152"/>
      <c r="R36" s="77"/>
    </row>
    <row r="37" spans="1:18">
      <c r="A37" s="1136"/>
      <c r="B37" s="1137"/>
      <c r="C37" s="1137"/>
      <c r="D37" s="1137"/>
      <c r="E37" s="1137"/>
      <c r="F37" s="1137"/>
      <c r="G37" s="1137"/>
      <c r="H37" s="1137"/>
      <c r="I37" s="1137"/>
      <c r="J37" s="1137"/>
      <c r="K37" s="1137"/>
      <c r="L37" s="1137"/>
      <c r="M37" s="1137"/>
      <c r="N37" s="1137"/>
      <c r="O37" s="1138"/>
      <c r="P37" s="1155"/>
      <c r="Q37" s="1156"/>
      <c r="R37" s="77"/>
    </row>
    <row r="38" spans="1:18">
      <c r="A38" s="279" t="s">
        <v>324</v>
      </c>
      <c r="B38" s="1112" t="s">
        <v>305</v>
      </c>
      <c r="C38" s="1112"/>
      <c r="D38" s="1112"/>
      <c r="E38" s="1112"/>
      <c r="F38" s="1112"/>
      <c r="G38" s="1112"/>
      <c r="H38" s="1112"/>
      <c r="I38" s="1112"/>
      <c r="J38" s="1112"/>
      <c r="K38" s="1112"/>
      <c r="L38" s="1112"/>
      <c r="M38" s="1112"/>
      <c r="N38" s="1112"/>
      <c r="O38" s="1113"/>
      <c r="P38" s="859"/>
      <c r="Q38" s="861"/>
      <c r="R38" s="77"/>
    </row>
    <row r="39" spans="1:18">
      <c r="A39" s="1124" t="s">
        <v>1138</v>
      </c>
      <c r="B39" s="1125"/>
      <c r="C39" s="1125"/>
      <c r="D39" s="1125"/>
      <c r="E39" s="1125"/>
      <c r="F39" s="1125"/>
      <c r="G39" s="1125"/>
      <c r="H39" s="1125"/>
      <c r="I39" s="1125"/>
      <c r="J39" s="1125"/>
      <c r="K39" s="1125"/>
      <c r="L39" s="1125"/>
      <c r="M39" s="1125"/>
      <c r="N39" s="1125"/>
      <c r="O39" s="1126"/>
      <c r="P39" s="1149"/>
      <c r="Q39" s="1150"/>
      <c r="R39" s="77"/>
    </row>
    <row r="40" spans="1:18">
      <c r="A40" s="1127"/>
      <c r="B40" s="1128"/>
      <c r="C40" s="1128"/>
      <c r="D40" s="1128"/>
      <c r="E40" s="1128"/>
      <c r="F40" s="1128"/>
      <c r="G40" s="1128"/>
      <c r="H40" s="1128"/>
      <c r="I40" s="1128"/>
      <c r="J40" s="1128"/>
      <c r="K40" s="1128"/>
      <c r="L40" s="1128"/>
      <c r="M40" s="1128"/>
      <c r="N40" s="1128"/>
      <c r="O40" s="1129"/>
      <c r="P40" s="1151"/>
      <c r="Q40" s="1152"/>
      <c r="R40" s="77"/>
    </row>
    <row r="41" spans="1:18">
      <c r="A41" s="1127"/>
      <c r="B41" s="1128"/>
      <c r="C41" s="1128"/>
      <c r="D41" s="1128"/>
      <c r="E41" s="1128"/>
      <c r="F41" s="1128"/>
      <c r="G41" s="1128"/>
      <c r="H41" s="1128"/>
      <c r="I41" s="1128"/>
      <c r="J41" s="1128"/>
      <c r="K41" s="1128"/>
      <c r="L41" s="1128"/>
      <c r="M41" s="1128"/>
      <c r="N41" s="1128"/>
      <c r="O41" s="1129"/>
      <c r="P41" s="1151"/>
      <c r="Q41" s="1152"/>
      <c r="R41" s="77"/>
    </row>
    <row r="42" spans="1:18">
      <c r="A42" s="1130"/>
      <c r="B42" s="1131"/>
      <c r="C42" s="1131"/>
      <c r="D42" s="1131"/>
      <c r="E42" s="1131"/>
      <c r="F42" s="1131"/>
      <c r="G42" s="1131"/>
      <c r="H42" s="1131"/>
      <c r="I42" s="1131"/>
      <c r="J42" s="1131"/>
      <c r="K42" s="1131"/>
      <c r="L42" s="1131"/>
      <c r="M42" s="1131"/>
      <c r="N42" s="1131"/>
      <c r="O42" s="1132"/>
      <c r="P42" s="1151"/>
      <c r="Q42" s="1152"/>
      <c r="R42" s="77"/>
    </row>
    <row r="43" spans="1:18">
      <c r="A43" s="1133" t="s">
        <v>1140</v>
      </c>
      <c r="B43" s="1134"/>
      <c r="C43" s="1134"/>
      <c r="D43" s="1134"/>
      <c r="E43" s="1134"/>
      <c r="F43" s="1134"/>
      <c r="G43" s="1134"/>
      <c r="H43" s="1134"/>
      <c r="I43" s="1134"/>
      <c r="J43" s="1134"/>
      <c r="K43" s="1134"/>
      <c r="L43" s="1134"/>
      <c r="M43" s="1134"/>
      <c r="N43" s="1134"/>
      <c r="O43" s="1135"/>
      <c r="P43" s="1153"/>
      <c r="Q43" s="1154"/>
      <c r="R43" s="77"/>
    </row>
    <row r="44" spans="1:18">
      <c r="A44" s="1127"/>
      <c r="B44" s="1128"/>
      <c r="C44" s="1128"/>
      <c r="D44" s="1128"/>
      <c r="E44" s="1128"/>
      <c r="F44" s="1128"/>
      <c r="G44" s="1128"/>
      <c r="H44" s="1128"/>
      <c r="I44" s="1128"/>
      <c r="J44" s="1128"/>
      <c r="K44" s="1128"/>
      <c r="L44" s="1128"/>
      <c r="M44" s="1128"/>
      <c r="N44" s="1128"/>
      <c r="O44" s="1129"/>
      <c r="P44" s="1151"/>
      <c r="Q44" s="1152"/>
      <c r="R44" s="77"/>
    </row>
    <row r="45" spans="1:18">
      <c r="A45" s="1127"/>
      <c r="B45" s="1128"/>
      <c r="C45" s="1128"/>
      <c r="D45" s="1128"/>
      <c r="E45" s="1128"/>
      <c r="F45" s="1128"/>
      <c r="G45" s="1128"/>
      <c r="H45" s="1128"/>
      <c r="I45" s="1128"/>
      <c r="J45" s="1128"/>
      <c r="K45" s="1128"/>
      <c r="L45" s="1128"/>
      <c r="M45" s="1128"/>
      <c r="N45" s="1128"/>
      <c r="O45" s="1129"/>
      <c r="P45" s="1151"/>
      <c r="Q45" s="1152"/>
      <c r="R45" s="77"/>
    </row>
    <row r="46" spans="1:18">
      <c r="A46" s="1136"/>
      <c r="B46" s="1137"/>
      <c r="C46" s="1137"/>
      <c r="D46" s="1137"/>
      <c r="E46" s="1137"/>
      <c r="F46" s="1137"/>
      <c r="G46" s="1137"/>
      <c r="H46" s="1137"/>
      <c r="I46" s="1137"/>
      <c r="J46" s="1137"/>
      <c r="K46" s="1137"/>
      <c r="L46" s="1137"/>
      <c r="M46" s="1137"/>
      <c r="N46" s="1137"/>
      <c r="O46" s="1138"/>
      <c r="P46" s="1155"/>
      <c r="Q46" s="1156"/>
      <c r="R46" s="77"/>
    </row>
    <row r="47" spans="1:18">
      <c r="A47" s="279" t="s">
        <v>852</v>
      </c>
      <c r="B47" s="1112" t="s">
        <v>305</v>
      </c>
      <c r="C47" s="1112"/>
      <c r="D47" s="1112"/>
      <c r="E47" s="1112"/>
      <c r="F47" s="1112"/>
      <c r="G47" s="1112"/>
      <c r="H47" s="1112"/>
      <c r="I47" s="1112"/>
      <c r="J47" s="1112"/>
      <c r="K47" s="1112"/>
      <c r="L47" s="1112"/>
      <c r="M47" s="1112"/>
      <c r="N47" s="1112"/>
      <c r="O47" s="1113"/>
      <c r="P47" s="859"/>
      <c r="Q47" s="861"/>
      <c r="R47" s="77"/>
    </row>
    <row r="48" spans="1:18">
      <c r="A48" s="1124" t="s">
        <v>1138</v>
      </c>
      <c r="B48" s="1125"/>
      <c r="C48" s="1125"/>
      <c r="D48" s="1125"/>
      <c r="E48" s="1125"/>
      <c r="F48" s="1125"/>
      <c r="G48" s="1125"/>
      <c r="H48" s="1125"/>
      <c r="I48" s="1125"/>
      <c r="J48" s="1125"/>
      <c r="K48" s="1125"/>
      <c r="L48" s="1125"/>
      <c r="M48" s="1125"/>
      <c r="N48" s="1125"/>
      <c r="O48" s="1126"/>
      <c r="P48" s="1149"/>
      <c r="Q48" s="1150"/>
      <c r="R48" s="77"/>
    </row>
    <row r="49" spans="1:18">
      <c r="A49" s="1127"/>
      <c r="B49" s="1128"/>
      <c r="C49" s="1128"/>
      <c r="D49" s="1128"/>
      <c r="E49" s="1128"/>
      <c r="F49" s="1128"/>
      <c r="G49" s="1128"/>
      <c r="H49" s="1128"/>
      <c r="I49" s="1128"/>
      <c r="J49" s="1128"/>
      <c r="K49" s="1128"/>
      <c r="L49" s="1128"/>
      <c r="M49" s="1128"/>
      <c r="N49" s="1128"/>
      <c r="O49" s="1129"/>
      <c r="P49" s="1151"/>
      <c r="Q49" s="1152"/>
      <c r="R49" s="77"/>
    </row>
    <row r="50" spans="1:18">
      <c r="A50" s="1127"/>
      <c r="B50" s="1128"/>
      <c r="C50" s="1128"/>
      <c r="D50" s="1128"/>
      <c r="E50" s="1128"/>
      <c r="F50" s="1128"/>
      <c r="G50" s="1128"/>
      <c r="H50" s="1128"/>
      <c r="I50" s="1128"/>
      <c r="J50" s="1128"/>
      <c r="K50" s="1128"/>
      <c r="L50" s="1128"/>
      <c r="M50" s="1128"/>
      <c r="N50" s="1128"/>
      <c r="O50" s="1129"/>
      <c r="P50" s="1151"/>
      <c r="Q50" s="1152"/>
      <c r="R50" s="77"/>
    </row>
    <row r="51" spans="1:18">
      <c r="A51" s="1130"/>
      <c r="B51" s="1131"/>
      <c r="C51" s="1131"/>
      <c r="D51" s="1131"/>
      <c r="E51" s="1131"/>
      <c r="F51" s="1131"/>
      <c r="G51" s="1131"/>
      <c r="H51" s="1131"/>
      <c r="I51" s="1131"/>
      <c r="J51" s="1131"/>
      <c r="K51" s="1131"/>
      <c r="L51" s="1131"/>
      <c r="M51" s="1131"/>
      <c r="N51" s="1131"/>
      <c r="O51" s="1132"/>
      <c r="P51" s="1151"/>
      <c r="Q51" s="1152"/>
      <c r="R51" s="77"/>
    </row>
    <row r="52" spans="1:18">
      <c r="A52" s="1133" t="s">
        <v>1140</v>
      </c>
      <c r="B52" s="1134"/>
      <c r="C52" s="1134"/>
      <c r="D52" s="1134"/>
      <c r="E52" s="1134"/>
      <c r="F52" s="1134"/>
      <c r="G52" s="1134"/>
      <c r="H52" s="1134"/>
      <c r="I52" s="1134"/>
      <c r="J52" s="1134"/>
      <c r="K52" s="1134"/>
      <c r="L52" s="1134"/>
      <c r="M52" s="1134"/>
      <c r="N52" s="1134"/>
      <c r="O52" s="1135"/>
      <c r="P52" s="1153"/>
      <c r="Q52" s="1154"/>
      <c r="R52" s="77"/>
    </row>
    <row r="53" spans="1:18">
      <c r="A53" s="1127"/>
      <c r="B53" s="1128"/>
      <c r="C53" s="1128"/>
      <c r="D53" s="1128"/>
      <c r="E53" s="1128"/>
      <c r="F53" s="1128"/>
      <c r="G53" s="1128"/>
      <c r="H53" s="1128"/>
      <c r="I53" s="1128"/>
      <c r="J53" s="1128"/>
      <c r="K53" s="1128"/>
      <c r="L53" s="1128"/>
      <c r="M53" s="1128"/>
      <c r="N53" s="1128"/>
      <c r="O53" s="1129"/>
      <c r="P53" s="1151"/>
      <c r="Q53" s="1152"/>
      <c r="R53" s="77"/>
    </row>
    <row r="54" spans="1:18">
      <c r="A54" s="1127"/>
      <c r="B54" s="1128"/>
      <c r="C54" s="1128"/>
      <c r="D54" s="1128"/>
      <c r="E54" s="1128"/>
      <c r="F54" s="1128"/>
      <c r="G54" s="1128"/>
      <c r="H54" s="1128"/>
      <c r="I54" s="1128"/>
      <c r="J54" s="1128"/>
      <c r="K54" s="1128"/>
      <c r="L54" s="1128"/>
      <c r="M54" s="1128"/>
      <c r="N54" s="1128"/>
      <c r="O54" s="1129"/>
      <c r="P54" s="1151"/>
      <c r="Q54" s="1152"/>
      <c r="R54" s="77"/>
    </row>
    <row r="55" spans="1:18">
      <c r="A55" s="1136"/>
      <c r="B55" s="1137"/>
      <c r="C55" s="1137"/>
      <c r="D55" s="1137"/>
      <c r="E55" s="1137"/>
      <c r="F55" s="1137"/>
      <c r="G55" s="1137"/>
      <c r="H55" s="1137"/>
      <c r="I55" s="1137"/>
      <c r="J55" s="1137"/>
      <c r="K55" s="1137"/>
      <c r="L55" s="1137"/>
      <c r="M55" s="1137"/>
      <c r="N55" s="1137"/>
      <c r="O55" s="1138"/>
      <c r="P55" s="1155"/>
      <c r="Q55" s="1156"/>
      <c r="R55" s="77"/>
    </row>
    <row r="56" spans="1:18">
      <c r="A56" s="1141" t="s">
        <v>13</v>
      </c>
      <c r="B56" s="1142"/>
      <c r="C56" s="1145"/>
      <c r="D56" s="1112"/>
      <c r="E56" s="1112"/>
      <c r="F56" s="1112"/>
      <c r="G56" s="1112"/>
      <c r="H56" s="1112"/>
      <c r="I56" s="1112"/>
      <c r="J56" s="1112"/>
      <c r="K56" s="1112"/>
      <c r="L56" s="1112"/>
      <c r="M56" s="1112"/>
      <c r="N56" s="1112"/>
      <c r="O56" s="1112"/>
      <c r="P56" s="1112"/>
      <c r="Q56" s="1113"/>
      <c r="R56" s="138"/>
    </row>
    <row r="57" spans="1:18">
      <c r="A57" s="1143"/>
      <c r="B57" s="1144"/>
      <c r="C57" s="1146"/>
      <c r="D57" s="1147"/>
      <c r="E57" s="1147"/>
      <c r="F57" s="1147"/>
      <c r="G57" s="1147"/>
      <c r="H57" s="1147"/>
      <c r="I57" s="1147"/>
      <c r="J57" s="1147"/>
      <c r="K57" s="1147"/>
      <c r="L57" s="1147"/>
      <c r="M57" s="1147"/>
      <c r="N57" s="1147"/>
      <c r="O57" s="1147"/>
      <c r="P57" s="1147"/>
      <c r="Q57" s="1148"/>
      <c r="R57" s="138"/>
    </row>
    <row r="58" spans="1:18">
      <c r="A58" s="143" t="s">
        <v>15</v>
      </c>
      <c r="B58" s="143"/>
      <c r="C58" s="143"/>
      <c r="D58" s="143"/>
      <c r="E58" s="143"/>
      <c r="F58" s="143"/>
      <c r="G58" s="143"/>
      <c r="H58" s="143"/>
      <c r="I58" s="143"/>
      <c r="J58" s="143"/>
      <c r="K58" s="143"/>
      <c r="L58" s="143"/>
      <c r="M58" s="143"/>
      <c r="N58" s="143"/>
      <c r="O58" s="143"/>
      <c r="P58" s="143"/>
      <c r="Q58" s="143"/>
      <c r="R58" s="143"/>
    </row>
    <row r="59" spans="1:18">
      <c r="A59" s="1157" t="s">
        <v>16</v>
      </c>
      <c r="B59" s="1157"/>
      <c r="C59" s="1157"/>
      <c r="D59" s="1157"/>
      <c r="E59" s="1157"/>
      <c r="F59" s="1157"/>
      <c r="G59" s="1157"/>
      <c r="H59" s="1157"/>
      <c r="I59" s="1157"/>
      <c r="J59" s="1157"/>
      <c r="K59" s="1157"/>
      <c r="L59" s="1157"/>
      <c r="M59" s="1157"/>
      <c r="N59" s="1157"/>
      <c r="O59" s="1157"/>
      <c r="P59" s="1157"/>
      <c r="Q59" s="1157"/>
      <c r="R59" s="280"/>
    </row>
  </sheetData>
  <mergeCells count="47">
    <mergeCell ref="A52:O55"/>
    <mergeCell ref="P52:Q55"/>
    <mergeCell ref="A56:B57"/>
    <mergeCell ref="C56:Q57"/>
    <mergeCell ref="A59:Q59"/>
    <mergeCell ref="A43:O46"/>
    <mergeCell ref="P43:Q46"/>
    <mergeCell ref="B47:O47"/>
    <mergeCell ref="P47:Q47"/>
    <mergeCell ref="A48:O51"/>
    <mergeCell ref="P48:Q51"/>
    <mergeCell ref="A34:O37"/>
    <mergeCell ref="P34:Q37"/>
    <mergeCell ref="B38:O38"/>
    <mergeCell ref="P38:Q38"/>
    <mergeCell ref="A39:O42"/>
    <mergeCell ref="P39:Q42"/>
    <mergeCell ref="B29:O29"/>
    <mergeCell ref="P29:Q29"/>
    <mergeCell ref="W29:X29"/>
    <mergeCell ref="A30:O33"/>
    <mergeCell ref="P30:Q33"/>
    <mergeCell ref="W30:X30"/>
    <mergeCell ref="A21:O24"/>
    <mergeCell ref="P21:Q24"/>
    <mergeCell ref="U22:Y24"/>
    <mergeCell ref="A25:O28"/>
    <mergeCell ref="P25:Q28"/>
    <mergeCell ref="W26:X26"/>
    <mergeCell ref="W27:X27"/>
    <mergeCell ref="W28:X28"/>
    <mergeCell ref="B13:Q15"/>
    <mergeCell ref="B16:Q17"/>
    <mergeCell ref="A19:O19"/>
    <mergeCell ref="P19:Q19"/>
    <mergeCell ref="B20:O20"/>
    <mergeCell ref="P20:Q20"/>
    <mergeCell ref="B5:Q5"/>
    <mergeCell ref="A6:G7"/>
    <mergeCell ref="H7:L7"/>
    <mergeCell ref="A8:G9"/>
    <mergeCell ref="H9:L9"/>
    <mergeCell ref="A1:F1"/>
    <mergeCell ref="A2:D2"/>
    <mergeCell ref="F2:G2"/>
    <mergeCell ref="H2:Q2"/>
    <mergeCell ref="A4:Q4"/>
  </mergeCells>
  <phoneticPr fontId="2"/>
  <dataValidations count="1">
    <dataValidation type="list" showInputMessage="1" showErrorMessage="1" sqref="H9 H7" xr:uid="{00000000-0002-0000-0B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AB47"/>
  <sheetViews>
    <sheetView view="pageBreakPreview" topLeftCell="A15" zoomScaleNormal="100" zoomScaleSheetLayoutView="100" workbookViewId="0">
      <selection activeCell="A20" sqref="A20:O26"/>
    </sheetView>
  </sheetViews>
  <sheetFormatPr defaultColWidth="9" defaultRowHeight="13"/>
  <cols>
    <col min="1" max="16" width="5.08984375" style="3" customWidth="1"/>
    <col min="17" max="18" width="5.26953125" style="3" customWidth="1"/>
    <col min="19" max="16384" width="9" style="3"/>
  </cols>
  <sheetData>
    <row r="1" spans="1:22">
      <c r="A1" s="857" t="str">
        <f>CONCATENATE("（様式－",発注者入力シート!E24,"）")</f>
        <v>（様式－２）</v>
      </c>
      <c r="B1" s="857"/>
      <c r="C1" s="857"/>
      <c r="D1" s="857"/>
      <c r="E1" s="857"/>
      <c r="F1" s="857"/>
      <c r="R1" s="2"/>
      <c r="U1" s="3" t="s">
        <v>402</v>
      </c>
    </row>
    <row r="2" spans="1:22">
      <c r="A2" s="857" t="str">
        <f>CONCATENATE("評価項目",発注者入力シート!F24,"－",発注者入力シート!G24)</f>
        <v>評価項目（１）－①</v>
      </c>
      <c r="B2" s="857"/>
      <c r="C2" s="857"/>
      <c r="D2" s="857"/>
      <c r="F2" s="854" t="s">
        <v>811</v>
      </c>
      <c r="G2" s="854"/>
      <c r="H2" s="855" t="str">
        <f>IF(企業入力シート!C5="","",企業入力シート!C5)</f>
        <v/>
      </c>
      <c r="I2" s="855"/>
      <c r="J2" s="855"/>
      <c r="K2" s="855"/>
      <c r="L2" s="855"/>
      <c r="M2" s="855"/>
      <c r="N2" s="855"/>
      <c r="O2" s="855"/>
      <c r="P2" s="855"/>
      <c r="Q2" s="855"/>
      <c r="U2" s="3" t="s">
        <v>403</v>
      </c>
    </row>
    <row r="3" spans="1:22">
      <c r="A3" s="2"/>
      <c r="B3" s="2"/>
      <c r="C3" s="2"/>
      <c r="D3" s="2"/>
      <c r="E3" s="6"/>
      <c r="F3" s="6"/>
      <c r="G3" s="6"/>
      <c r="H3" s="2"/>
      <c r="I3" s="2"/>
      <c r="J3" s="2"/>
      <c r="K3" s="2"/>
      <c r="L3" s="2"/>
      <c r="M3" s="2"/>
      <c r="N3" s="2"/>
      <c r="O3" s="2"/>
      <c r="P3" s="2"/>
      <c r="Q3" s="2"/>
      <c r="U3" s="103"/>
      <c r="V3" s="3" t="s">
        <v>404</v>
      </c>
    </row>
    <row r="4" spans="1:22" ht="14">
      <c r="A4" s="858" t="s">
        <v>3</v>
      </c>
      <c r="B4" s="858"/>
      <c r="C4" s="858"/>
      <c r="D4" s="858"/>
      <c r="E4" s="858"/>
      <c r="F4" s="858"/>
      <c r="G4" s="858"/>
      <c r="H4" s="858"/>
      <c r="I4" s="858"/>
      <c r="J4" s="858"/>
      <c r="K4" s="858"/>
      <c r="L4" s="858"/>
      <c r="M4" s="858"/>
      <c r="N4" s="858"/>
      <c r="O4" s="858"/>
      <c r="P4" s="858"/>
      <c r="Q4" s="858"/>
      <c r="R4" s="128"/>
      <c r="U4" s="98"/>
      <c r="V4" s="3" t="s">
        <v>521</v>
      </c>
    </row>
    <row r="5" spans="1:22">
      <c r="A5" s="107" t="s">
        <v>193</v>
      </c>
      <c r="B5" s="1158" t="str">
        <f>IF(発注者入力シート!C24="","",発注者入力シート!C24)</f>
        <v>コンクリート工事の品質向上</v>
      </c>
      <c r="C5" s="1158"/>
      <c r="D5" s="1158"/>
      <c r="E5" s="1158"/>
      <c r="F5" s="1158"/>
      <c r="G5" s="1158"/>
      <c r="H5" s="1158"/>
      <c r="I5" s="1158"/>
      <c r="J5" s="1158"/>
      <c r="K5" s="1158"/>
      <c r="L5" s="1158"/>
      <c r="M5" s="1158"/>
      <c r="N5" s="1158"/>
      <c r="O5" s="1158"/>
      <c r="P5" s="1158"/>
      <c r="Q5" s="1159"/>
      <c r="R5" s="2"/>
    </row>
    <row r="6" spans="1:22">
      <c r="A6" s="1175" t="s">
        <v>4</v>
      </c>
      <c r="B6" s="1175"/>
      <c r="C6" s="1175"/>
      <c r="D6" s="1175"/>
      <c r="E6" s="1175"/>
      <c r="F6" s="1175"/>
      <c r="G6" s="1175"/>
      <c r="H6" s="109" t="s">
        <v>767</v>
      </c>
      <c r="I6" s="109"/>
      <c r="J6" s="109"/>
      <c r="K6" s="109"/>
      <c r="L6" s="109"/>
      <c r="M6" s="109"/>
      <c r="N6" s="109"/>
      <c r="O6" s="109"/>
      <c r="P6" s="109"/>
      <c r="Q6" s="110"/>
      <c r="U6" s="3" t="s">
        <v>406</v>
      </c>
    </row>
    <row r="7" spans="1:22">
      <c r="A7" s="1175"/>
      <c r="B7" s="1175"/>
      <c r="C7" s="1175"/>
      <c r="D7" s="1175"/>
      <c r="E7" s="1175"/>
      <c r="F7" s="1175"/>
      <c r="G7" s="1175"/>
      <c r="H7" s="1121"/>
      <c r="I7" s="1121"/>
      <c r="J7" s="1121"/>
      <c r="K7" s="1121"/>
      <c r="L7" s="1121"/>
      <c r="M7" s="111" t="s">
        <v>520</v>
      </c>
      <c r="N7" s="111"/>
      <c r="O7" s="111"/>
      <c r="P7" s="111"/>
      <c r="Q7" s="112"/>
      <c r="U7" s="100"/>
      <c r="V7" s="3" t="s">
        <v>407</v>
      </c>
    </row>
    <row r="8" spans="1:22">
      <c r="A8" s="1174" t="s">
        <v>766</v>
      </c>
      <c r="B8" s="1174"/>
      <c r="C8" s="1174"/>
      <c r="D8" s="1174"/>
      <c r="E8" s="1174"/>
      <c r="F8" s="1174"/>
      <c r="G8" s="1174"/>
      <c r="H8" s="701" t="s">
        <v>1117</v>
      </c>
      <c r="I8" s="109"/>
      <c r="J8" s="109"/>
      <c r="K8" s="109"/>
      <c r="L8" s="109"/>
      <c r="M8" s="109"/>
      <c r="N8" s="109"/>
      <c r="O8" s="109"/>
      <c r="P8" s="109"/>
      <c r="Q8" s="110"/>
      <c r="U8" s="101"/>
      <c r="V8" s="3" t="s">
        <v>405</v>
      </c>
    </row>
    <row r="9" spans="1:22">
      <c r="A9" s="1174"/>
      <c r="B9" s="1174"/>
      <c r="C9" s="1174"/>
      <c r="D9" s="1174"/>
      <c r="E9" s="1174"/>
      <c r="F9" s="1174"/>
      <c r="G9" s="1174"/>
      <c r="H9" s="1120"/>
      <c r="I9" s="1121"/>
      <c r="J9" s="1121"/>
      <c r="K9" s="1121"/>
      <c r="L9" s="1121"/>
      <c r="M9" s="111"/>
      <c r="N9" s="111"/>
      <c r="O9" s="111"/>
      <c r="P9" s="111"/>
      <c r="Q9" s="112"/>
    </row>
    <row r="10" spans="1:22">
      <c r="A10" s="113" t="s">
        <v>6</v>
      </c>
      <c r="Q10" s="114"/>
    </row>
    <row r="11" spans="1:22">
      <c r="A11" s="113" t="s">
        <v>7</v>
      </c>
      <c r="Q11" s="114"/>
      <c r="U11" s="105" t="s">
        <v>408</v>
      </c>
    </row>
    <row r="12" spans="1:22">
      <c r="A12" s="275" t="s">
        <v>763</v>
      </c>
      <c r="B12" s="138" t="s">
        <v>764</v>
      </c>
      <c r="C12" s="138"/>
      <c r="D12" s="138"/>
      <c r="E12" s="138"/>
      <c r="F12" s="138"/>
      <c r="G12" s="138"/>
      <c r="H12" s="138"/>
      <c r="I12" s="138"/>
      <c r="J12" s="138"/>
      <c r="K12" s="138"/>
      <c r="L12" s="138"/>
      <c r="M12" s="138"/>
      <c r="N12" s="138"/>
      <c r="O12" s="138"/>
      <c r="P12" s="138"/>
      <c r="Q12" s="277"/>
      <c r="U12" s="105" t="s">
        <v>409</v>
      </c>
    </row>
    <row r="13" spans="1:22">
      <c r="A13" s="275" t="s">
        <v>763</v>
      </c>
      <c r="B13" s="1165" t="s">
        <v>1425</v>
      </c>
      <c r="C13" s="1165"/>
      <c r="D13" s="1165"/>
      <c r="E13" s="1165"/>
      <c r="F13" s="1165"/>
      <c r="G13" s="1165"/>
      <c r="H13" s="1165"/>
      <c r="I13" s="1165"/>
      <c r="J13" s="1165"/>
      <c r="K13" s="1165"/>
      <c r="L13" s="1165"/>
      <c r="M13" s="1165"/>
      <c r="N13" s="1165"/>
      <c r="O13" s="1165"/>
      <c r="P13" s="1165"/>
      <c r="Q13" s="1166"/>
      <c r="U13" s="105" t="s">
        <v>771</v>
      </c>
    </row>
    <row r="14" spans="1:22">
      <c r="A14" s="278"/>
      <c r="B14" s="1165"/>
      <c r="C14" s="1165"/>
      <c r="D14" s="1165"/>
      <c r="E14" s="1165"/>
      <c r="F14" s="1165"/>
      <c r="G14" s="1165"/>
      <c r="H14" s="1165"/>
      <c r="I14" s="1165"/>
      <c r="J14" s="1165"/>
      <c r="K14" s="1165"/>
      <c r="L14" s="1165"/>
      <c r="M14" s="1165"/>
      <c r="N14" s="1165"/>
      <c r="O14" s="1165"/>
      <c r="P14" s="1165"/>
      <c r="Q14" s="1166"/>
      <c r="U14" s="105" t="s">
        <v>873</v>
      </c>
    </row>
    <row r="15" spans="1:22">
      <c r="A15" s="278"/>
      <c r="B15" s="1165"/>
      <c r="C15" s="1165"/>
      <c r="D15" s="1165"/>
      <c r="E15" s="1165"/>
      <c r="F15" s="1165"/>
      <c r="G15" s="1165"/>
      <c r="H15" s="1165"/>
      <c r="I15" s="1165"/>
      <c r="J15" s="1165"/>
      <c r="K15" s="1165"/>
      <c r="L15" s="1165"/>
      <c r="M15" s="1165"/>
      <c r="N15" s="1165"/>
      <c r="O15" s="1165"/>
      <c r="P15" s="1165"/>
      <c r="Q15" s="1166"/>
      <c r="V15" s="105"/>
    </row>
    <row r="16" spans="1:22">
      <c r="A16" s="275" t="s">
        <v>1099</v>
      </c>
      <c r="B16" s="1139" t="s">
        <v>1100</v>
      </c>
      <c r="C16" s="1139"/>
      <c r="D16" s="1139"/>
      <c r="E16" s="1139"/>
      <c r="F16" s="1139"/>
      <c r="G16" s="1139"/>
      <c r="H16" s="1139"/>
      <c r="I16" s="1139"/>
      <c r="J16" s="1139"/>
      <c r="K16" s="1139"/>
      <c r="L16" s="1139"/>
      <c r="M16" s="1139"/>
      <c r="N16" s="1139"/>
      <c r="O16" s="1139"/>
      <c r="P16" s="1139"/>
      <c r="Q16" s="1140"/>
      <c r="U16" s="105" t="s">
        <v>769</v>
      </c>
      <c r="V16" s="105"/>
    </row>
    <row r="17" spans="1:28" ht="13.5" customHeight="1">
      <c r="A17" s="275"/>
      <c r="B17" s="1139"/>
      <c r="C17" s="1139"/>
      <c r="D17" s="1139"/>
      <c r="E17" s="1139"/>
      <c r="F17" s="1139"/>
      <c r="G17" s="1139"/>
      <c r="H17" s="1139"/>
      <c r="I17" s="1139"/>
      <c r="J17" s="1139"/>
      <c r="K17" s="1139"/>
      <c r="L17" s="1139"/>
      <c r="M17" s="1139"/>
      <c r="N17" s="1139"/>
      <c r="O17" s="1139"/>
      <c r="P17" s="1139"/>
      <c r="Q17" s="1140"/>
      <c r="R17" s="188"/>
      <c r="U17" s="105" t="s">
        <v>768</v>
      </c>
      <c r="V17" s="105"/>
    </row>
    <row r="18" spans="1:28">
      <c r="A18" s="275" t="s">
        <v>1101</v>
      </c>
      <c r="B18" s="698" t="s">
        <v>765</v>
      </c>
      <c r="C18" s="699"/>
      <c r="D18" s="699"/>
      <c r="E18" s="699"/>
      <c r="F18" s="699"/>
      <c r="G18" s="699"/>
      <c r="H18" s="699"/>
      <c r="I18" s="699"/>
      <c r="J18" s="699"/>
      <c r="K18" s="699"/>
      <c r="L18" s="699"/>
      <c r="M18" s="699"/>
      <c r="N18" s="699"/>
      <c r="O18" s="699"/>
      <c r="P18" s="699"/>
      <c r="Q18" s="700"/>
      <c r="R18" s="77"/>
      <c r="U18" s="105" t="s">
        <v>770</v>
      </c>
      <c r="V18" s="105"/>
    </row>
    <row r="19" spans="1:28">
      <c r="A19" s="1160" t="s">
        <v>17</v>
      </c>
      <c r="B19" s="1161"/>
      <c r="C19" s="1161"/>
      <c r="D19" s="1161"/>
      <c r="E19" s="1161"/>
      <c r="F19" s="1161"/>
      <c r="G19" s="1161"/>
      <c r="H19" s="1161"/>
      <c r="I19" s="1161"/>
      <c r="J19" s="1161"/>
      <c r="K19" s="1161"/>
      <c r="L19" s="1161"/>
      <c r="M19" s="1161"/>
      <c r="N19" s="1161"/>
      <c r="O19" s="1162"/>
      <c r="P19" s="1163" t="s">
        <v>307</v>
      </c>
      <c r="Q19" s="1164"/>
      <c r="R19" s="77"/>
      <c r="U19" s="105" t="s">
        <v>772</v>
      </c>
    </row>
    <row r="20" spans="1:28" ht="19.5" customHeight="1">
      <c r="A20" s="1124" t="s">
        <v>1422</v>
      </c>
      <c r="B20" s="1125"/>
      <c r="C20" s="1125"/>
      <c r="D20" s="1125"/>
      <c r="E20" s="1125"/>
      <c r="F20" s="1125"/>
      <c r="G20" s="1125"/>
      <c r="H20" s="1125"/>
      <c r="I20" s="1125"/>
      <c r="J20" s="1125"/>
      <c r="K20" s="1125"/>
      <c r="L20" s="1125"/>
      <c r="M20" s="1125"/>
      <c r="N20" s="1125"/>
      <c r="O20" s="1126"/>
      <c r="P20" s="1149"/>
      <c r="Q20" s="1150"/>
      <c r="R20" s="77"/>
      <c r="U20" s="105" t="s">
        <v>773</v>
      </c>
    </row>
    <row r="21" spans="1:28" ht="19.5" customHeight="1">
      <c r="A21" s="1127"/>
      <c r="B21" s="1128"/>
      <c r="C21" s="1128"/>
      <c r="D21" s="1128"/>
      <c r="E21" s="1128"/>
      <c r="F21" s="1128"/>
      <c r="G21" s="1128"/>
      <c r="H21" s="1128"/>
      <c r="I21" s="1128"/>
      <c r="J21" s="1128"/>
      <c r="K21" s="1128"/>
      <c r="L21" s="1128"/>
      <c r="M21" s="1128"/>
      <c r="N21" s="1128"/>
      <c r="O21" s="1129"/>
      <c r="P21" s="1151"/>
      <c r="Q21" s="1152"/>
      <c r="R21" s="77"/>
    </row>
    <row r="22" spans="1:28" ht="19.5" customHeight="1">
      <c r="A22" s="1127"/>
      <c r="B22" s="1128"/>
      <c r="C22" s="1128"/>
      <c r="D22" s="1128"/>
      <c r="E22" s="1128"/>
      <c r="F22" s="1128"/>
      <c r="G22" s="1128"/>
      <c r="H22" s="1128"/>
      <c r="I22" s="1128"/>
      <c r="J22" s="1128"/>
      <c r="K22" s="1128"/>
      <c r="L22" s="1128"/>
      <c r="M22" s="1128"/>
      <c r="N22" s="1128"/>
      <c r="O22" s="1129"/>
      <c r="P22" s="1151"/>
      <c r="Q22" s="1152"/>
      <c r="R22" s="77"/>
    </row>
    <row r="23" spans="1:28" ht="19.5" customHeight="1">
      <c r="A23" s="1127"/>
      <c r="B23" s="1128"/>
      <c r="C23" s="1128"/>
      <c r="D23" s="1128"/>
      <c r="E23" s="1128"/>
      <c r="F23" s="1128"/>
      <c r="G23" s="1128"/>
      <c r="H23" s="1128"/>
      <c r="I23" s="1128"/>
      <c r="J23" s="1128"/>
      <c r="K23" s="1128"/>
      <c r="L23" s="1128"/>
      <c r="M23" s="1128"/>
      <c r="N23" s="1128"/>
      <c r="O23" s="1129"/>
      <c r="P23" s="1151"/>
      <c r="Q23" s="1152"/>
      <c r="R23" s="77"/>
      <c r="U23" s="1123" t="s">
        <v>308</v>
      </c>
      <c r="V23" s="1123"/>
      <c r="W23" s="1123"/>
      <c r="X23" s="1123"/>
      <c r="Y23" s="1123"/>
    </row>
    <row r="24" spans="1:28" ht="19.5" customHeight="1">
      <c r="A24" s="1127"/>
      <c r="B24" s="1128"/>
      <c r="C24" s="1128"/>
      <c r="D24" s="1128"/>
      <c r="E24" s="1128"/>
      <c r="F24" s="1128"/>
      <c r="G24" s="1128"/>
      <c r="H24" s="1128"/>
      <c r="I24" s="1128"/>
      <c r="J24" s="1128"/>
      <c r="K24" s="1128"/>
      <c r="L24" s="1128"/>
      <c r="M24" s="1128"/>
      <c r="N24" s="1128"/>
      <c r="O24" s="1129"/>
      <c r="P24" s="1151"/>
      <c r="Q24" s="1152"/>
      <c r="R24" s="77"/>
      <c r="U24" s="1123"/>
      <c r="V24" s="1123"/>
      <c r="W24" s="1123"/>
      <c r="X24" s="1123"/>
      <c r="Y24" s="1123"/>
    </row>
    <row r="25" spans="1:28" ht="19.5" customHeight="1">
      <c r="A25" s="1127"/>
      <c r="B25" s="1128"/>
      <c r="C25" s="1128"/>
      <c r="D25" s="1128"/>
      <c r="E25" s="1128"/>
      <c r="F25" s="1128"/>
      <c r="G25" s="1128"/>
      <c r="H25" s="1128"/>
      <c r="I25" s="1128"/>
      <c r="J25" s="1128"/>
      <c r="K25" s="1128"/>
      <c r="L25" s="1128"/>
      <c r="M25" s="1128"/>
      <c r="N25" s="1128"/>
      <c r="O25" s="1129"/>
      <c r="P25" s="1151"/>
      <c r="Q25" s="1152"/>
      <c r="R25" s="77"/>
      <c r="U25" s="1123"/>
      <c r="V25" s="1123"/>
      <c r="W25" s="1123"/>
      <c r="X25" s="1123"/>
      <c r="Y25" s="1123"/>
    </row>
    <row r="26" spans="1:28" ht="19.5" customHeight="1">
      <c r="A26" s="1136"/>
      <c r="B26" s="1137"/>
      <c r="C26" s="1137"/>
      <c r="D26" s="1137"/>
      <c r="E26" s="1137"/>
      <c r="F26" s="1137"/>
      <c r="G26" s="1137"/>
      <c r="H26" s="1137"/>
      <c r="I26" s="1137"/>
      <c r="J26" s="1137"/>
      <c r="K26" s="1137"/>
      <c r="L26" s="1137"/>
      <c r="M26" s="1137"/>
      <c r="N26" s="1137"/>
      <c r="O26" s="1138"/>
      <c r="P26" s="1155"/>
      <c r="Q26" s="1156"/>
      <c r="R26" s="77"/>
      <c r="U26" s="3" t="s">
        <v>322</v>
      </c>
    </row>
    <row r="27" spans="1:28" ht="19.5" customHeight="1">
      <c r="A27" s="1124" t="s">
        <v>1423</v>
      </c>
      <c r="B27" s="1125"/>
      <c r="C27" s="1125"/>
      <c r="D27" s="1125"/>
      <c r="E27" s="1125"/>
      <c r="F27" s="1125"/>
      <c r="G27" s="1125"/>
      <c r="H27" s="1125"/>
      <c r="I27" s="1125"/>
      <c r="J27" s="1125"/>
      <c r="K27" s="1125"/>
      <c r="L27" s="1125"/>
      <c r="M27" s="1125"/>
      <c r="N27" s="1125"/>
      <c r="O27" s="1126"/>
      <c r="P27" s="1149"/>
      <c r="Q27" s="1150"/>
      <c r="R27" s="77"/>
      <c r="U27" s="115" t="s">
        <v>309</v>
      </c>
      <c r="V27" s="115" t="s">
        <v>310</v>
      </c>
      <c r="W27" s="1122" t="s">
        <v>311</v>
      </c>
      <c r="X27" s="1122"/>
      <c r="Y27" s="116" t="s">
        <v>312</v>
      </c>
      <c r="Z27" s="109"/>
      <c r="AA27" s="109"/>
      <c r="AB27" s="110"/>
    </row>
    <row r="28" spans="1:28" ht="19.5" customHeight="1">
      <c r="A28" s="1127"/>
      <c r="B28" s="1128"/>
      <c r="C28" s="1128"/>
      <c r="D28" s="1128"/>
      <c r="E28" s="1128"/>
      <c r="F28" s="1128"/>
      <c r="G28" s="1128"/>
      <c r="H28" s="1128"/>
      <c r="I28" s="1128"/>
      <c r="J28" s="1128"/>
      <c r="K28" s="1128"/>
      <c r="L28" s="1128"/>
      <c r="M28" s="1128"/>
      <c r="N28" s="1128"/>
      <c r="O28" s="1129"/>
      <c r="P28" s="1151"/>
      <c r="Q28" s="1152"/>
      <c r="R28" s="77"/>
      <c r="U28" s="115" t="s">
        <v>1071</v>
      </c>
      <c r="V28" s="115" t="s">
        <v>72</v>
      </c>
      <c r="W28" s="1122" t="s">
        <v>313</v>
      </c>
      <c r="X28" s="1122"/>
      <c r="Y28" s="117" t="s">
        <v>314</v>
      </c>
      <c r="Z28" s="102"/>
      <c r="AA28" s="102"/>
      <c r="AB28" s="118"/>
    </row>
    <row r="29" spans="1:28" ht="19.5" customHeight="1">
      <c r="A29" s="1127"/>
      <c r="B29" s="1128"/>
      <c r="C29" s="1128"/>
      <c r="D29" s="1128"/>
      <c r="E29" s="1128"/>
      <c r="F29" s="1128"/>
      <c r="G29" s="1128"/>
      <c r="H29" s="1128"/>
      <c r="I29" s="1128"/>
      <c r="J29" s="1128"/>
      <c r="K29" s="1128"/>
      <c r="L29" s="1128"/>
      <c r="M29" s="1128"/>
      <c r="N29" s="1128"/>
      <c r="O29" s="1129"/>
      <c r="P29" s="1151"/>
      <c r="Q29" s="1152"/>
      <c r="R29" s="77"/>
      <c r="U29" s="115" t="s">
        <v>315</v>
      </c>
      <c r="V29" s="115" t="s">
        <v>76</v>
      </c>
      <c r="W29" s="1122" t="s">
        <v>316</v>
      </c>
      <c r="X29" s="1122"/>
      <c r="Y29" s="119" t="s">
        <v>317</v>
      </c>
      <c r="Z29" s="102"/>
      <c r="AA29" s="102"/>
      <c r="AB29" s="118"/>
    </row>
    <row r="30" spans="1:28" ht="19.5" customHeight="1">
      <c r="A30" s="1127"/>
      <c r="B30" s="1128"/>
      <c r="C30" s="1128"/>
      <c r="D30" s="1128"/>
      <c r="E30" s="1128"/>
      <c r="F30" s="1128"/>
      <c r="G30" s="1128"/>
      <c r="H30" s="1128"/>
      <c r="I30" s="1128"/>
      <c r="J30" s="1128"/>
      <c r="K30" s="1128"/>
      <c r="L30" s="1128"/>
      <c r="M30" s="1128"/>
      <c r="N30" s="1128"/>
      <c r="O30" s="1129"/>
      <c r="P30" s="1151"/>
      <c r="Q30" s="1152"/>
      <c r="R30" s="77"/>
      <c r="U30" s="115" t="s">
        <v>318</v>
      </c>
      <c r="V30" s="115" t="s">
        <v>80</v>
      </c>
      <c r="W30" s="1122" t="s">
        <v>316</v>
      </c>
      <c r="X30" s="1122"/>
      <c r="Y30" s="120" t="s">
        <v>319</v>
      </c>
      <c r="AB30" s="114"/>
    </row>
    <row r="31" spans="1:28" ht="19.5" customHeight="1">
      <c r="A31" s="1127"/>
      <c r="B31" s="1128"/>
      <c r="C31" s="1128"/>
      <c r="D31" s="1128"/>
      <c r="E31" s="1128"/>
      <c r="F31" s="1128"/>
      <c r="G31" s="1128"/>
      <c r="H31" s="1128"/>
      <c r="I31" s="1128"/>
      <c r="J31" s="1128"/>
      <c r="K31" s="1128"/>
      <c r="L31" s="1128"/>
      <c r="M31" s="1128"/>
      <c r="N31" s="1128"/>
      <c r="O31" s="1129"/>
      <c r="P31" s="1151"/>
      <c r="Q31" s="1152"/>
      <c r="R31" s="77"/>
      <c r="U31" s="115" t="s">
        <v>320</v>
      </c>
      <c r="V31" s="115" t="s">
        <v>80</v>
      </c>
      <c r="W31" s="1122" t="s">
        <v>316</v>
      </c>
      <c r="X31" s="1122"/>
      <c r="Y31" s="119" t="s">
        <v>321</v>
      </c>
      <c r="Z31" s="102"/>
      <c r="AA31" s="102"/>
      <c r="AB31" s="118"/>
    </row>
    <row r="32" spans="1:28" ht="19.5" customHeight="1">
      <c r="A32" s="1127"/>
      <c r="B32" s="1128"/>
      <c r="C32" s="1128"/>
      <c r="D32" s="1128"/>
      <c r="E32" s="1128"/>
      <c r="F32" s="1128"/>
      <c r="G32" s="1128"/>
      <c r="H32" s="1128"/>
      <c r="I32" s="1128"/>
      <c r="J32" s="1128"/>
      <c r="K32" s="1128"/>
      <c r="L32" s="1128"/>
      <c r="M32" s="1128"/>
      <c r="N32" s="1128"/>
      <c r="O32" s="1129"/>
      <c r="P32" s="1151"/>
      <c r="Q32" s="1152"/>
      <c r="R32" s="77"/>
      <c r="U32" s="105"/>
    </row>
    <row r="33" spans="1:21" ht="19.5" customHeight="1">
      <c r="A33" s="1136"/>
      <c r="B33" s="1137"/>
      <c r="C33" s="1137"/>
      <c r="D33" s="1137"/>
      <c r="E33" s="1137"/>
      <c r="F33" s="1137"/>
      <c r="G33" s="1137"/>
      <c r="H33" s="1137"/>
      <c r="I33" s="1137"/>
      <c r="J33" s="1137"/>
      <c r="K33" s="1137"/>
      <c r="L33" s="1137"/>
      <c r="M33" s="1137"/>
      <c r="N33" s="1137"/>
      <c r="O33" s="1138"/>
      <c r="P33" s="1155"/>
      <c r="Q33" s="1156"/>
      <c r="R33" s="77"/>
      <c r="U33" s="105"/>
    </row>
    <row r="34" spans="1:21" ht="19.5" customHeight="1">
      <c r="A34" s="1124" t="s">
        <v>1424</v>
      </c>
      <c r="B34" s="1125"/>
      <c r="C34" s="1125"/>
      <c r="D34" s="1125"/>
      <c r="E34" s="1125"/>
      <c r="F34" s="1125"/>
      <c r="G34" s="1125"/>
      <c r="H34" s="1125"/>
      <c r="I34" s="1125"/>
      <c r="J34" s="1125"/>
      <c r="K34" s="1125"/>
      <c r="L34" s="1125"/>
      <c r="M34" s="1125"/>
      <c r="N34" s="1125"/>
      <c r="O34" s="1126"/>
      <c r="P34" s="1149"/>
      <c r="Q34" s="1150"/>
      <c r="R34" s="77"/>
    </row>
    <row r="35" spans="1:21" ht="19.5" customHeight="1">
      <c r="A35" s="1127"/>
      <c r="B35" s="1128"/>
      <c r="C35" s="1128"/>
      <c r="D35" s="1128"/>
      <c r="E35" s="1128"/>
      <c r="F35" s="1128"/>
      <c r="G35" s="1128"/>
      <c r="H35" s="1128"/>
      <c r="I35" s="1128"/>
      <c r="J35" s="1128"/>
      <c r="K35" s="1128"/>
      <c r="L35" s="1128"/>
      <c r="M35" s="1128"/>
      <c r="N35" s="1128"/>
      <c r="O35" s="1129"/>
      <c r="P35" s="1151"/>
      <c r="Q35" s="1152"/>
      <c r="R35" s="77"/>
    </row>
    <row r="36" spans="1:21" ht="19.5" customHeight="1">
      <c r="A36" s="1127"/>
      <c r="B36" s="1128"/>
      <c r="C36" s="1128"/>
      <c r="D36" s="1128"/>
      <c r="E36" s="1128"/>
      <c r="F36" s="1128"/>
      <c r="G36" s="1128"/>
      <c r="H36" s="1128"/>
      <c r="I36" s="1128"/>
      <c r="J36" s="1128"/>
      <c r="K36" s="1128"/>
      <c r="L36" s="1128"/>
      <c r="M36" s="1128"/>
      <c r="N36" s="1128"/>
      <c r="O36" s="1129"/>
      <c r="P36" s="1151"/>
      <c r="Q36" s="1152"/>
      <c r="R36" s="77"/>
    </row>
    <row r="37" spans="1:21" ht="19.5" customHeight="1">
      <c r="A37" s="1127"/>
      <c r="B37" s="1128"/>
      <c r="C37" s="1128"/>
      <c r="D37" s="1128"/>
      <c r="E37" s="1128"/>
      <c r="F37" s="1128"/>
      <c r="G37" s="1128"/>
      <c r="H37" s="1128"/>
      <c r="I37" s="1128"/>
      <c r="J37" s="1128"/>
      <c r="K37" s="1128"/>
      <c r="L37" s="1128"/>
      <c r="M37" s="1128"/>
      <c r="N37" s="1128"/>
      <c r="O37" s="1129"/>
      <c r="P37" s="1151"/>
      <c r="Q37" s="1152"/>
      <c r="R37" s="77"/>
    </row>
    <row r="38" spans="1:21" ht="19.5" customHeight="1">
      <c r="A38" s="1127"/>
      <c r="B38" s="1128"/>
      <c r="C38" s="1128"/>
      <c r="D38" s="1128"/>
      <c r="E38" s="1128"/>
      <c r="F38" s="1128"/>
      <c r="G38" s="1128"/>
      <c r="H38" s="1128"/>
      <c r="I38" s="1128"/>
      <c r="J38" s="1128"/>
      <c r="K38" s="1128"/>
      <c r="L38" s="1128"/>
      <c r="M38" s="1128"/>
      <c r="N38" s="1128"/>
      <c r="O38" s="1129"/>
      <c r="P38" s="1151"/>
      <c r="Q38" s="1152"/>
      <c r="R38" s="77"/>
    </row>
    <row r="39" spans="1:21" ht="19.5" customHeight="1">
      <c r="A39" s="1127"/>
      <c r="B39" s="1128"/>
      <c r="C39" s="1128"/>
      <c r="D39" s="1128"/>
      <c r="E39" s="1128"/>
      <c r="F39" s="1128"/>
      <c r="G39" s="1128"/>
      <c r="H39" s="1128"/>
      <c r="I39" s="1128"/>
      <c r="J39" s="1128"/>
      <c r="K39" s="1128"/>
      <c r="L39" s="1128"/>
      <c r="M39" s="1128"/>
      <c r="N39" s="1128"/>
      <c r="O39" s="1129"/>
      <c r="P39" s="1151"/>
      <c r="Q39" s="1152"/>
      <c r="R39" s="77"/>
    </row>
    <row r="40" spans="1:21" ht="19.5" customHeight="1">
      <c r="A40" s="1136"/>
      <c r="B40" s="1137"/>
      <c r="C40" s="1137"/>
      <c r="D40" s="1137"/>
      <c r="E40" s="1137"/>
      <c r="F40" s="1137"/>
      <c r="G40" s="1137"/>
      <c r="H40" s="1137"/>
      <c r="I40" s="1137"/>
      <c r="J40" s="1137"/>
      <c r="K40" s="1137"/>
      <c r="L40" s="1137"/>
      <c r="M40" s="1137"/>
      <c r="N40" s="1137"/>
      <c r="O40" s="1138"/>
      <c r="P40" s="1155"/>
      <c r="Q40" s="1156"/>
      <c r="R40" s="77"/>
    </row>
    <row r="41" spans="1:21">
      <c r="A41" s="1141" t="s">
        <v>13</v>
      </c>
      <c r="B41" s="1142"/>
      <c r="C41" s="1145"/>
      <c r="D41" s="1112"/>
      <c r="E41" s="1112"/>
      <c r="F41" s="1112"/>
      <c r="G41" s="1112"/>
      <c r="H41" s="1112"/>
      <c r="I41" s="1112"/>
      <c r="J41" s="1112"/>
      <c r="K41" s="1112"/>
      <c r="L41" s="1112"/>
      <c r="M41" s="1112"/>
      <c r="N41" s="1112"/>
      <c r="O41" s="1112"/>
      <c r="P41" s="1112"/>
      <c r="Q41" s="1113"/>
      <c r="R41" s="138"/>
    </row>
    <row r="42" spans="1:21">
      <c r="A42" s="1176"/>
      <c r="B42" s="1177"/>
      <c r="C42" s="1178"/>
      <c r="D42" s="1179"/>
      <c r="E42" s="1179"/>
      <c r="F42" s="1179"/>
      <c r="G42" s="1179"/>
      <c r="H42" s="1179"/>
      <c r="I42" s="1179"/>
      <c r="J42" s="1179"/>
      <c r="K42" s="1179"/>
      <c r="L42" s="1179"/>
      <c r="M42" s="1179"/>
      <c r="N42" s="1179"/>
      <c r="O42" s="1179"/>
      <c r="P42" s="1179"/>
      <c r="Q42" s="1180"/>
    </row>
    <row r="43" spans="1:21">
      <c r="A43" s="1143"/>
      <c r="B43" s="1144"/>
      <c r="C43" s="1146"/>
      <c r="D43" s="1147"/>
      <c r="E43" s="1147"/>
      <c r="F43" s="1147"/>
      <c r="G43" s="1147"/>
      <c r="H43" s="1147"/>
      <c r="I43" s="1147"/>
      <c r="J43" s="1147"/>
      <c r="K43" s="1147"/>
      <c r="L43" s="1147"/>
      <c r="M43" s="1147"/>
      <c r="N43" s="1147"/>
      <c r="O43" s="1147"/>
      <c r="P43" s="1147"/>
      <c r="Q43" s="1148"/>
    </row>
    <row r="44" spans="1:21">
      <c r="A44" s="143" t="s">
        <v>15</v>
      </c>
      <c r="R44" s="77"/>
    </row>
    <row r="45" spans="1:21">
      <c r="A45" s="1173" t="s">
        <v>16</v>
      </c>
      <c r="B45" s="1173"/>
      <c r="C45" s="1173"/>
      <c r="D45" s="1173"/>
      <c r="E45" s="1173"/>
      <c r="F45" s="1173"/>
      <c r="G45" s="1173"/>
      <c r="H45" s="1173"/>
      <c r="I45" s="1173"/>
      <c r="J45" s="1173"/>
      <c r="K45" s="1173"/>
      <c r="L45" s="1173"/>
      <c r="M45" s="1173"/>
      <c r="N45" s="1173"/>
      <c r="O45" s="1173"/>
      <c r="P45" s="1173"/>
      <c r="Q45" s="1173"/>
    </row>
    <row r="46" spans="1:21">
      <c r="A46" s="270"/>
      <c r="B46" s="270"/>
      <c r="C46" s="270"/>
      <c r="D46" s="270"/>
      <c r="E46" s="270"/>
      <c r="F46" s="270"/>
      <c r="G46" s="270"/>
      <c r="H46" s="270"/>
      <c r="I46" s="270"/>
      <c r="J46" s="270"/>
      <c r="K46" s="270"/>
      <c r="L46" s="270"/>
      <c r="M46" s="270"/>
      <c r="N46" s="270"/>
      <c r="O46" s="270"/>
      <c r="P46" s="270"/>
      <c r="Q46" s="270"/>
    </row>
    <row r="47" spans="1:21">
      <c r="A47" s="270"/>
      <c r="B47" s="270"/>
      <c r="C47" s="270"/>
      <c r="D47" s="270"/>
      <c r="E47" s="270"/>
      <c r="F47" s="270"/>
      <c r="G47" s="270"/>
      <c r="H47" s="270"/>
      <c r="I47" s="270"/>
      <c r="J47" s="270"/>
      <c r="K47" s="270"/>
      <c r="L47" s="270"/>
      <c r="M47" s="270"/>
      <c r="N47" s="270"/>
      <c r="O47" s="270"/>
      <c r="P47" s="270"/>
      <c r="Q47" s="270"/>
    </row>
  </sheetData>
  <mergeCells count="29">
    <mergeCell ref="F2:G2"/>
    <mergeCell ref="A1:F1"/>
    <mergeCell ref="A2:D2"/>
    <mergeCell ref="P27:Q33"/>
    <mergeCell ref="H2:Q2"/>
    <mergeCell ref="A4:Q4"/>
    <mergeCell ref="B16:Q17"/>
    <mergeCell ref="A45:Q45"/>
    <mergeCell ref="P19:Q19"/>
    <mergeCell ref="A19:O19"/>
    <mergeCell ref="B5:Q5"/>
    <mergeCell ref="P20:Q26"/>
    <mergeCell ref="B13:Q15"/>
    <mergeCell ref="A8:G9"/>
    <mergeCell ref="H7:L7"/>
    <mergeCell ref="A6:G7"/>
    <mergeCell ref="H9:L9"/>
    <mergeCell ref="A41:B43"/>
    <mergeCell ref="C41:Q43"/>
    <mergeCell ref="A20:O26"/>
    <mergeCell ref="A27:O33"/>
    <mergeCell ref="P34:Q40"/>
    <mergeCell ref="A34:O40"/>
    <mergeCell ref="W31:X31"/>
    <mergeCell ref="U23:Y25"/>
    <mergeCell ref="W27:X27"/>
    <mergeCell ref="W28:X28"/>
    <mergeCell ref="W29:X29"/>
    <mergeCell ref="W30:X30"/>
  </mergeCells>
  <phoneticPr fontId="2"/>
  <dataValidations count="1">
    <dataValidation type="list" showInputMessage="1" showErrorMessage="1" sqref="H9 H7" xr:uid="{00000000-0002-0000-0C00-000000000000}">
      <formula1>企業回答1</formula1>
    </dataValidation>
  </dataValidations>
  <printOptions horizontalCentered="1"/>
  <pageMargins left="0.70866141732283472" right="0.70866141732283472" top="0.55118110236220474" bottom="0" header="0.31496062992125984" footer="0.31496062992125984"/>
  <pageSetup paperSize="9" orientation="portrait" blackAndWhite="1"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sheetPr>
  <dimension ref="A1:AC38"/>
  <sheetViews>
    <sheetView view="pageBreakPreview" topLeftCell="A6" zoomScaleNormal="100" zoomScaleSheetLayoutView="100" workbookViewId="0">
      <selection activeCell="B16" sqref="B16:Q17"/>
    </sheetView>
  </sheetViews>
  <sheetFormatPr defaultColWidth="9" defaultRowHeight="13"/>
  <cols>
    <col min="1" max="16" width="5.08984375" style="3" customWidth="1"/>
    <col min="17" max="18" width="5.26953125" style="3" customWidth="1"/>
    <col min="19" max="16384" width="9" style="3"/>
  </cols>
  <sheetData>
    <row r="1" spans="1:29">
      <c r="A1" s="857" t="str">
        <f>CONCATENATE("（様式－",発注者入力シート!E25,"）")</f>
        <v>（様式－３）</v>
      </c>
      <c r="B1" s="857"/>
      <c r="C1" s="857"/>
      <c r="D1" s="857"/>
      <c r="E1" s="857"/>
      <c r="F1" s="857"/>
      <c r="R1" s="2"/>
      <c r="U1" s="3" t="s">
        <v>402</v>
      </c>
    </row>
    <row r="2" spans="1:29">
      <c r="A2" s="857" t="str">
        <f>CONCATENATE("評価項目",発注者入力シート!F25,"－",発注者入力シート!G25)</f>
        <v>評価項目（１）－②</v>
      </c>
      <c r="B2" s="857"/>
      <c r="C2" s="857"/>
      <c r="D2" s="857"/>
      <c r="F2" s="854" t="s">
        <v>811</v>
      </c>
      <c r="G2" s="854"/>
      <c r="H2" s="855" t="str">
        <f>IF(企業入力シート!C5="","",企業入力シート!C5)</f>
        <v/>
      </c>
      <c r="I2" s="855"/>
      <c r="J2" s="855"/>
      <c r="K2" s="855"/>
      <c r="L2" s="855"/>
      <c r="M2" s="855"/>
      <c r="N2" s="855"/>
      <c r="O2" s="855"/>
      <c r="P2" s="855"/>
      <c r="Q2" s="855"/>
      <c r="U2" s="3" t="s">
        <v>403</v>
      </c>
    </row>
    <row r="3" spans="1:29">
      <c r="A3" s="2"/>
      <c r="B3" s="2"/>
      <c r="C3" s="2"/>
      <c r="D3" s="2"/>
      <c r="E3" s="6"/>
      <c r="F3" s="6"/>
      <c r="G3" s="6"/>
      <c r="H3" s="2"/>
      <c r="I3" s="2"/>
      <c r="J3" s="2"/>
      <c r="K3" s="2"/>
      <c r="L3" s="2"/>
      <c r="M3" s="2"/>
      <c r="N3" s="2"/>
      <c r="O3" s="2"/>
      <c r="P3" s="2"/>
      <c r="Q3" s="2"/>
      <c r="U3" s="103"/>
      <c r="V3" s="3" t="s">
        <v>404</v>
      </c>
    </row>
    <row r="4" spans="1:29" ht="14">
      <c r="A4" s="858" t="s">
        <v>3</v>
      </c>
      <c r="B4" s="858"/>
      <c r="C4" s="858"/>
      <c r="D4" s="858"/>
      <c r="E4" s="858"/>
      <c r="F4" s="858"/>
      <c r="G4" s="858"/>
      <c r="H4" s="858"/>
      <c r="I4" s="858"/>
      <c r="J4" s="858"/>
      <c r="K4" s="858"/>
      <c r="L4" s="858"/>
      <c r="M4" s="858"/>
      <c r="N4" s="858"/>
      <c r="O4" s="858"/>
      <c r="P4" s="858"/>
      <c r="Q4" s="858"/>
      <c r="R4" s="128"/>
      <c r="U4" s="98"/>
      <c r="V4" s="3" t="s">
        <v>521</v>
      </c>
    </row>
    <row r="5" spans="1:29">
      <c r="A5" s="107" t="s">
        <v>193</v>
      </c>
      <c r="B5" s="1158" t="str">
        <f>IF(発注者入力シート!C25="","",発注者入力シート!C25)</f>
        <v>工事中の環境対策</v>
      </c>
      <c r="C5" s="1158"/>
      <c r="D5" s="1158"/>
      <c r="E5" s="1158"/>
      <c r="F5" s="1158"/>
      <c r="G5" s="1158"/>
      <c r="H5" s="1158"/>
      <c r="I5" s="1158"/>
      <c r="J5" s="1158"/>
      <c r="K5" s="1158"/>
      <c r="L5" s="1158"/>
      <c r="M5" s="1158"/>
      <c r="N5" s="1158"/>
      <c r="O5" s="1158"/>
      <c r="P5" s="1158"/>
      <c r="Q5" s="1159"/>
      <c r="R5" s="2"/>
    </row>
    <row r="6" spans="1:29">
      <c r="A6" s="859" t="s">
        <v>4</v>
      </c>
      <c r="B6" s="860"/>
      <c r="C6" s="860"/>
      <c r="D6" s="860"/>
      <c r="E6" s="860"/>
      <c r="F6" s="860"/>
      <c r="G6" s="861"/>
      <c r="H6" s="108" t="s">
        <v>5</v>
      </c>
      <c r="I6" s="109"/>
      <c r="J6" s="109"/>
      <c r="K6" s="109"/>
      <c r="L6" s="109"/>
      <c r="M6" s="109"/>
      <c r="N6" s="109"/>
      <c r="O6" s="109"/>
      <c r="P6" s="109"/>
      <c r="Q6" s="110"/>
      <c r="U6" s="3" t="s">
        <v>406</v>
      </c>
    </row>
    <row r="7" spans="1:29">
      <c r="A7" s="865"/>
      <c r="B7" s="866"/>
      <c r="C7" s="866"/>
      <c r="D7" s="866"/>
      <c r="E7" s="866"/>
      <c r="F7" s="866"/>
      <c r="G7" s="867"/>
      <c r="H7" s="1120"/>
      <c r="I7" s="1121"/>
      <c r="J7" s="1121"/>
      <c r="K7" s="1121"/>
      <c r="L7" s="1121"/>
      <c r="M7" s="111" t="s">
        <v>520</v>
      </c>
      <c r="N7" s="111"/>
      <c r="O7" s="111"/>
      <c r="P7" s="111"/>
      <c r="Q7" s="112"/>
      <c r="U7" s="100"/>
      <c r="V7" s="3" t="s">
        <v>407</v>
      </c>
    </row>
    <row r="8" spans="1:29">
      <c r="A8" s="1174" t="s">
        <v>766</v>
      </c>
      <c r="B8" s="1174"/>
      <c r="C8" s="1174"/>
      <c r="D8" s="1174"/>
      <c r="E8" s="1174"/>
      <c r="F8" s="1174"/>
      <c r="G8" s="1174"/>
      <c r="H8" s="701" t="s">
        <v>1117</v>
      </c>
      <c r="I8" s="109"/>
      <c r="J8" s="109"/>
      <c r="K8" s="109"/>
      <c r="L8" s="109"/>
      <c r="M8" s="109"/>
      <c r="N8" s="109"/>
      <c r="O8" s="109"/>
      <c r="P8" s="109"/>
      <c r="Q8" s="110"/>
      <c r="U8" s="101"/>
      <c r="V8" s="3" t="s">
        <v>405</v>
      </c>
    </row>
    <row r="9" spans="1:29">
      <c r="A9" s="1174"/>
      <c r="B9" s="1174"/>
      <c r="C9" s="1174"/>
      <c r="D9" s="1174"/>
      <c r="E9" s="1174"/>
      <c r="F9" s="1174"/>
      <c r="G9" s="1174"/>
      <c r="H9" s="1120"/>
      <c r="I9" s="1121"/>
      <c r="J9" s="1121"/>
      <c r="K9" s="1121"/>
      <c r="L9" s="1121"/>
      <c r="M9" s="111"/>
      <c r="N9" s="111"/>
      <c r="O9" s="111"/>
      <c r="P9" s="111"/>
      <c r="Q9" s="112"/>
      <c r="R9" s="77"/>
    </row>
    <row r="10" spans="1:29">
      <c r="A10" s="113" t="s">
        <v>6</v>
      </c>
      <c r="Q10" s="114"/>
    </row>
    <row r="11" spans="1:29">
      <c r="A11" s="113" t="s">
        <v>7</v>
      </c>
      <c r="Q11" s="114"/>
      <c r="U11" s="105" t="s">
        <v>408</v>
      </c>
    </row>
    <row r="12" spans="1:29" s="135" customFormat="1">
      <c r="A12" s="275" t="s">
        <v>763</v>
      </c>
      <c r="B12" s="138" t="s">
        <v>764</v>
      </c>
      <c r="C12" s="138"/>
      <c r="D12" s="138"/>
      <c r="E12" s="138"/>
      <c r="F12" s="138"/>
      <c r="G12" s="138"/>
      <c r="H12" s="138"/>
      <c r="I12" s="138"/>
      <c r="J12" s="138"/>
      <c r="K12" s="138"/>
      <c r="L12" s="138"/>
      <c r="M12" s="138"/>
      <c r="N12" s="138"/>
      <c r="O12" s="138"/>
      <c r="P12" s="138"/>
      <c r="Q12" s="277"/>
      <c r="U12" s="105" t="s">
        <v>409</v>
      </c>
      <c r="V12" s="3"/>
      <c r="W12" s="3"/>
      <c r="X12" s="3"/>
      <c r="Y12" s="3"/>
      <c r="Z12" s="3"/>
      <c r="AA12" s="3"/>
      <c r="AB12" s="3"/>
      <c r="AC12" s="3"/>
    </row>
    <row r="13" spans="1:29" s="135" customFormat="1" ht="13.5" customHeight="1">
      <c r="A13" s="275" t="s">
        <v>763</v>
      </c>
      <c r="B13" s="1165" t="s">
        <v>1428</v>
      </c>
      <c r="C13" s="1165"/>
      <c r="D13" s="1165"/>
      <c r="E13" s="1165"/>
      <c r="F13" s="1165"/>
      <c r="G13" s="1165"/>
      <c r="H13" s="1165"/>
      <c r="I13" s="1165"/>
      <c r="J13" s="1165"/>
      <c r="K13" s="1165"/>
      <c r="L13" s="1165"/>
      <c r="M13" s="1165"/>
      <c r="N13" s="1165"/>
      <c r="O13" s="1165"/>
      <c r="P13" s="1165"/>
      <c r="Q13" s="1166"/>
      <c r="U13" s="105" t="s">
        <v>771</v>
      </c>
      <c r="V13" s="3"/>
      <c r="W13" s="3"/>
      <c r="X13" s="3"/>
      <c r="Y13" s="3"/>
      <c r="Z13" s="3"/>
      <c r="AA13" s="3"/>
      <c r="AB13" s="3"/>
      <c r="AC13" s="3"/>
    </row>
    <row r="14" spans="1:29" s="135" customFormat="1">
      <c r="A14" s="278"/>
      <c r="B14" s="1165"/>
      <c r="C14" s="1165"/>
      <c r="D14" s="1165"/>
      <c r="E14" s="1165"/>
      <c r="F14" s="1165"/>
      <c r="G14" s="1165"/>
      <c r="H14" s="1165"/>
      <c r="I14" s="1165"/>
      <c r="J14" s="1165"/>
      <c r="K14" s="1165"/>
      <c r="L14" s="1165"/>
      <c r="M14" s="1165"/>
      <c r="N14" s="1165"/>
      <c r="O14" s="1165"/>
      <c r="P14" s="1165"/>
      <c r="Q14" s="1166"/>
      <c r="U14" s="105" t="s">
        <v>873</v>
      </c>
      <c r="V14" s="3"/>
      <c r="W14" s="3"/>
      <c r="X14" s="3"/>
      <c r="Y14" s="3"/>
      <c r="Z14" s="3"/>
      <c r="AA14" s="3"/>
      <c r="AB14" s="3"/>
      <c r="AC14" s="3"/>
    </row>
    <row r="15" spans="1:29" s="135" customFormat="1">
      <c r="A15" s="278"/>
      <c r="B15" s="1165"/>
      <c r="C15" s="1165"/>
      <c r="D15" s="1165"/>
      <c r="E15" s="1165"/>
      <c r="F15" s="1165"/>
      <c r="G15" s="1165"/>
      <c r="H15" s="1165"/>
      <c r="I15" s="1165"/>
      <c r="J15" s="1165"/>
      <c r="K15" s="1165"/>
      <c r="L15" s="1165"/>
      <c r="M15" s="1165"/>
      <c r="N15" s="1165"/>
      <c r="O15" s="1165"/>
      <c r="P15" s="1165"/>
      <c r="Q15" s="1166"/>
      <c r="U15" s="3"/>
      <c r="V15" s="105"/>
      <c r="W15" s="3"/>
      <c r="X15" s="3"/>
      <c r="Y15" s="3"/>
      <c r="Z15" s="3"/>
      <c r="AA15" s="3"/>
      <c r="AB15" s="3"/>
      <c r="AC15" s="3"/>
    </row>
    <row r="16" spans="1:29" s="135" customFormat="1">
      <c r="A16" s="275" t="s">
        <v>763</v>
      </c>
      <c r="B16" s="1139" t="s">
        <v>1100</v>
      </c>
      <c r="C16" s="1139"/>
      <c r="D16" s="1139"/>
      <c r="E16" s="1139"/>
      <c r="F16" s="1139"/>
      <c r="G16" s="1139"/>
      <c r="H16" s="1139"/>
      <c r="I16" s="1139"/>
      <c r="J16" s="1139"/>
      <c r="K16" s="1139"/>
      <c r="L16" s="1139"/>
      <c r="M16" s="1139"/>
      <c r="N16" s="1139"/>
      <c r="O16" s="1139"/>
      <c r="P16" s="1139"/>
      <c r="Q16" s="1140"/>
      <c r="U16" s="105" t="s">
        <v>769</v>
      </c>
      <c r="V16" s="105"/>
      <c r="W16" s="3"/>
      <c r="X16" s="3"/>
      <c r="Y16" s="3"/>
      <c r="Z16" s="3"/>
      <c r="AA16" s="3"/>
      <c r="AB16" s="3"/>
      <c r="AC16" s="3"/>
    </row>
    <row r="17" spans="1:29" s="135" customFormat="1" ht="13.5" customHeight="1">
      <c r="A17" s="275" t="s">
        <v>763</v>
      </c>
      <c r="B17" s="1139"/>
      <c r="C17" s="1139"/>
      <c r="D17" s="1139"/>
      <c r="E17" s="1139"/>
      <c r="F17" s="1139"/>
      <c r="G17" s="1139"/>
      <c r="H17" s="1139"/>
      <c r="I17" s="1139"/>
      <c r="J17" s="1139"/>
      <c r="K17" s="1139"/>
      <c r="L17" s="1139"/>
      <c r="M17" s="1139"/>
      <c r="N17" s="1139"/>
      <c r="O17" s="1139"/>
      <c r="P17" s="1139"/>
      <c r="Q17" s="1140"/>
      <c r="U17" s="105" t="s">
        <v>768</v>
      </c>
      <c r="V17" s="105"/>
      <c r="W17" s="3"/>
      <c r="X17" s="3"/>
      <c r="Y17" s="3"/>
      <c r="Z17" s="3"/>
      <c r="AA17" s="3"/>
      <c r="AB17" s="3"/>
      <c r="AC17" s="3"/>
    </row>
    <row r="18" spans="1:29" s="135" customFormat="1">
      <c r="A18" s="276"/>
      <c r="B18" s="698" t="s">
        <v>765</v>
      </c>
      <c r="C18" s="699"/>
      <c r="D18" s="699"/>
      <c r="E18" s="699"/>
      <c r="F18" s="699"/>
      <c r="G18" s="699"/>
      <c r="H18" s="699"/>
      <c r="I18" s="699"/>
      <c r="J18" s="699"/>
      <c r="K18" s="699"/>
      <c r="L18" s="699"/>
      <c r="M18" s="699"/>
      <c r="N18" s="699"/>
      <c r="O18" s="699"/>
      <c r="P18" s="699"/>
      <c r="Q18" s="700"/>
      <c r="U18" s="105" t="s">
        <v>770</v>
      </c>
      <c r="V18" s="105"/>
      <c r="W18" s="3"/>
      <c r="X18" s="3"/>
      <c r="Y18" s="3"/>
      <c r="Z18" s="3"/>
      <c r="AA18" s="3"/>
      <c r="AB18" s="3"/>
      <c r="AC18" s="3"/>
    </row>
    <row r="19" spans="1:29">
      <c r="A19" s="1160" t="s">
        <v>17</v>
      </c>
      <c r="B19" s="1161"/>
      <c r="C19" s="1161"/>
      <c r="D19" s="1161"/>
      <c r="E19" s="1161"/>
      <c r="F19" s="1161"/>
      <c r="G19" s="1161"/>
      <c r="H19" s="1161"/>
      <c r="I19" s="1161"/>
      <c r="J19" s="1161"/>
      <c r="K19" s="1161"/>
      <c r="L19" s="1161"/>
      <c r="M19" s="1161"/>
      <c r="N19" s="1161"/>
      <c r="O19" s="1162"/>
      <c r="P19" s="1163" t="s">
        <v>307</v>
      </c>
      <c r="Q19" s="1164"/>
      <c r="R19" s="188"/>
      <c r="U19" s="105" t="s">
        <v>772</v>
      </c>
    </row>
    <row r="20" spans="1:29" ht="19.5" customHeight="1">
      <c r="A20" s="1124" t="s">
        <v>1426</v>
      </c>
      <c r="B20" s="1125"/>
      <c r="C20" s="1125"/>
      <c r="D20" s="1125"/>
      <c r="E20" s="1125"/>
      <c r="F20" s="1125"/>
      <c r="G20" s="1125"/>
      <c r="H20" s="1125"/>
      <c r="I20" s="1125"/>
      <c r="J20" s="1125"/>
      <c r="K20" s="1125"/>
      <c r="L20" s="1125"/>
      <c r="M20" s="1125"/>
      <c r="N20" s="1125"/>
      <c r="O20" s="1126"/>
      <c r="P20" s="1149"/>
      <c r="Q20" s="1150"/>
      <c r="R20" s="77"/>
      <c r="U20" s="105" t="s">
        <v>773</v>
      </c>
    </row>
    <row r="21" spans="1:29" ht="19.5" customHeight="1">
      <c r="A21" s="1127"/>
      <c r="B21" s="1128"/>
      <c r="C21" s="1128"/>
      <c r="D21" s="1128"/>
      <c r="E21" s="1128"/>
      <c r="F21" s="1128"/>
      <c r="G21" s="1128"/>
      <c r="H21" s="1128"/>
      <c r="I21" s="1128"/>
      <c r="J21" s="1128"/>
      <c r="K21" s="1128"/>
      <c r="L21" s="1128"/>
      <c r="M21" s="1128"/>
      <c r="N21" s="1128"/>
      <c r="O21" s="1129"/>
      <c r="P21" s="1151"/>
      <c r="Q21" s="1152"/>
      <c r="R21" s="77"/>
    </row>
    <row r="22" spans="1:29" ht="19.5" customHeight="1">
      <c r="A22" s="1127"/>
      <c r="B22" s="1128"/>
      <c r="C22" s="1128"/>
      <c r="D22" s="1128"/>
      <c r="E22" s="1128"/>
      <c r="F22" s="1128"/>
      <c r="G22" s="1128"/>
      <c r="H22" s="1128"/>
      <c r="I22" s="1128"/>
      <c r="J22" s="1128"/>
      <c r="K22" s="1128"/>
      <c r="L22" s="1128"/>
      <c r="M22" s="1128"/>
      <c r="N22" s="1128"/>
      <c r="O22" s="1129"/>
      <c r="P22" s="1151"/>
      <c r="Q22" s="1152"/>
      <c r="R22" s="77"/>
    </row>
    <row r="23" spans="1:29" ht="19.5" customHeight="1">
      <c r="A23" s="1127"/>
      <c r="B23" s="1128"/>
      <c r="C23" s="1128"/>
      <c r="D23" s="1128"/>
      <c r="E23" s="1128"/>
      <c r="F23" s="1128"/>
      <c r="G23" s="1128"/>
      <c r="H23" s="1128"/>
      <c r="I23" s="1128"/>
      <c r="J23" s="1128"/>
      <c r="K23" s="1128"/>
      <c r="L23" s="1128"/>
      <c r="M23" s="1128"/>
      <c r="N23" s="1128"/>
      <c r="O23" s="1129"/>
      <c r="P23" s="1151"/>
      <c r="Q23" s="1152"/>
      <c r="R23" s="77"/>
      <c r="U23" s="1123" t="s">
        <v>308</v>
      </c>
      <c r="V23" s="1123"/>
      <c r="W23" s="1123"/>
      <c r="X23" s="1123"/>
      <c r="Y23" s="1123"/>
    </row>
    <row r="24" spans="1:29" ht="19.5" customHeight="1">
      <c r="A24" s="1127"/>
      <c r="B24" s="1128"/>
      <c r="C24" s="1128"/>
      <c r="D24" s="1128"/>
      <c r="E24" s="1128"/>
      <c r="F24" s="1128"/>
      <c r="G24" s="1128"/>
      <c r="H24" s="1128"/>
      <c r="I24" s="1128"/>
      <c r="J24" s="1128"/>
      <c r="K24" s="1128"/>
      <c r="L24" s="1128"/>
      <c r="M24" s="1128"/>
      <c r="N24" s="1128"/>
      <c r="O24" s="1129"/>
      <c r="P24" s="1151"/>
      <c r="Q24" s="1152"/>
      <c r="R24" s="77"/>
      <c r="U24" s="1123"/>
      <c r="V24" s="1123"/>
      <c r="W24" s="1123"/>
      <c r="X24" s="1123"/>
      <c r="Y24" s="1123"/>
    </row>
    <row r="25" spans="1:29" ht="19.5" customHeight="1">
      <c r="A25" s="1127"/>
      <c r="B25" s="1128"/>
      <c r="C25" s="1128"/>
      <c r="D25" s="1128"/>
      <c r="E25" s="1128"/>
      <c r="F25" s="1128"/>
      <c r="G25" s="1128"/>
      <c r="H25" s="1128"/>
      <c r="I25" s="1128"/>
      <c r="J25" s="1128"/>
      <c r="K25" s="1128"/>
      <c r="L25" s="1128"/>
      <c r="M25" s="1128"/>
      <c r="N25" s="1128"/>
      <c r="O25" s="1129"/>
      <c r="P25" s="1151"/>
      <c r="Q25" s="1152"/>
      <c r="R25" s="77"/>
      <c r="U25" s="1123"/>
      <c r="V25" s="1123"/>
      <c r="W25" s="1123"/>
      <c r="X25" s="1123"/>
      <c r="Y25" s="1123"/>
    </row>
    <row r="26" spans="1:29" ht="19.5" customHeight="1">
      <c r="A26" s="1136"/>
      <c r="B26" s="1137"/>
      <c r="C26" s="1137"/>
      <c r="D26" s="1137"/>
      <c r="E26" s="1137"/>
      <c r="F26" s="1137"/>
      <c r="G26" s="1137"/>
      <c r="H26" s="1137"/>
      <c r="I26" s="1137"/>
      <c r="J26" s="1137"/>
      <c r="K26" s="1137"/>
      <c r="L26" s="1137"/>
      <c r="M26" s="1137"/>
      <c r="N26" s="1137"/>
      <c r="O26" s="1138"/>
      <c r="P26" s="1155"/>
      <c r="Q26" s="1156"/>
      <c r="R26" s="77"/>
      <c r="U26" s="3" t="s">
        <v>322</v>
      </c>
    </row>
    <row r="27" spans="1:29" ht="19.5" customHeight="1">
      <c r="A27" s="1124" t="s">
        <v>1427</v>
      </c>
      <c r="B27" s="1125"/>
      <c r="C27" s="1125"/>
      <c r="D27" s="1125"/>
      <c r="E27" s="1125"/>
      <c r="F27" s="1125"/>
      <c r="G27" s="1125"/>
      <c r="H27" s="1125"/>
      <c r="I27" s="1125"/>
      <c r="J27" s="1125"/>
      <c r="K27" s="1125"/>
      <c r="L27" s="1125"/>
      <c r="M27" s="1125"/>
      <c r="N27" s="1125"/>
      <c r="O27" s="1126"/>
      <c r="P27" s="1149"/>
      <c r="Q27" s="1150"/>
      <c r="R27" s="77"/>
      <c r="U27" s="115" t="s">
        <v>309</v>
      </c>
      <c r="V27" s="115" t="s">
        <v>310</v>
      </c>
      <c r="W27" s="1122" t="s">
        <v>311</v>
      </c>
      <c r="X27" s="1122"/>
      <c r="Y27" s="116" t="s">
        <v>312</v>
      </c>
      <c r="Z27" s="109"/>
      <c r="AA27" s="109"/>
      <c r="AB27" s="110"/>
    </row>
    <row r="28" spans="1:29" ht="19.5" customHeight="1">
      <c r="A28" s="1127"/>
      <c r="B28" s="1128"/>
      <c r="C28" s="1128"/>
      <c r="D28" s="1128"/>
      <c r="E28" s="1128"/>
      <c r="F28" s="1128"/>
      <c r="G28" s="1128"/>
      <c r="H28" s="1128"/>
      <c r="I28" s="1128"/>
      <c r="J28" s="1128"/>
      <c r="K28" s="1128"/>
      <c r="L28" s="1128"/>
      <c r="M28" s="1128"/>
      <c r="N28" s="1128"/>
      <c r="O28" s="1129"/>
      <c r="P28" s="1151"/>
      <c r="Q28" s="1152"/>
      <c r="R28" s="77"/>
      <c r="U28" s="115" t="s">
        <v>1071</v>
      </c>
      <c r="V28" s="115" t="s">
        <v>72</v>
      </c>
      <c r="W28" s="1122" t="s">
        <v>313</v>
      </c>
      <c r="X28" s="1122"/>
      <c r="Y28" s="117" t="s">
        <v>314</v>
      </c>
      <c r="Z28" s="102"/>
      <c r="AA28" s="102"/>
      <c r="AB28" s="118"/>
    </row>
    <row r="29" spans="1:29" ht="19.5" customHeight="1">
      <c r="A29" s="1127"/>
      <c r="B29" s="1128"/>
      <c r="C29" s="1128"/>
      <c r="D29" s="1128"/>
      <c r="E29" s="1128"/>
      <c r="F29" s="1128"/>
      <c r="G29" s="1128"/>
      <c r="H29" s="1128"/>
      <c r="I29" s="1128"/>
      <c r="J29" s="1128"/>
      <c r="K29" s="1128"/>
      <c r="L29" s="1128"/>
      <c r="M29" s="1128"/>
      <c r="N29" s="1128"/>
      <c r="O29" s="1129"/>
      <c r="P29" s="1151"/>
      <c r="Q29" s="1152"/>
      <c r="R29" s="77"/>
      <c r="U29" s="115" t="s">
        <v>315</v>
      </c>
      <c r="V29" s="115" t="s">
        <v>76</v>
      </c>
      <c r="W29" s="1122" t="s">
        <v>316</v>
      </c>
      <c r="X29" s="1122"/>
      <c r="Y29" s="119" t="s">
        <v>317</v>
      </c>
      <c r="Z29" s="102"/>
      <c r="AA29" s="102"/>
      <c r="AB29" s="118"/>
    </row>
    <row r="30" spans="1:29" ht="19.5" customHeight="1">
      <c r="A30" s="1127"/>
      <c r="B30" s="1128"/>
      <c r="C30" s="1128"/>
      <c r="D30" s="1128"/>
      <c r="E30" s="1128"/>
      <c r="F30" s="1128"/>
      <c r="G30" s="1128"/>
      <c r="H30" s="1128"/>
      <c r="I30" s="1128"/>
      <c r="J30" s="1128"/>
      <c r="K30" s="1128"/>
      <c r="L30" s="1128"/>
      <c r="M30" s="1128"/>
      <c r="N30" s="1128"/>
      <c r="O30" s="1129"/>
      <c r="P30" s="1151"/>
      <c r="Q30" s="1152"/>
      <c r="R30" s="77"/>
      <c r="U30" s="115" t="s">
        <v>318</v>
      </c>
      <c r="V30" s="115" t="s">
        <v>80</v>
      </c>
      <c r="W30" s="1122" t="s">
        <v>316</v>
      </c>
      <c r="X30" s="1122"/>
      <c r="Y30" s="120" t="s">
        <v>319</v>
      </c>
      <c r="AB30" s="114"/>
    </row>
    <row r="31" spans="1:29" ht="19.5" customHeight="1">
      <c r="A31" s="1127"/>
      <c r="B31" s="1128"/>
      <c r="C31" s="1128"/>
      <c r="D31" s="1128"/>
      <c r="E31" s="1128"/>
      <c r="F31" s="1128"/>
      <c r="G31" s="1128"/>
      <c r="H31" s="1128"/>
      <c r="I31" s="1128"/>
      <c r="J31" s="1128"/>
      <c r="K31" s="1128"/>
      <c r="L31" s="1128"/>
      <c r="M31" s="1128"/>
      <c r="N31" s="1128"/>
      <c r="O31" s="1129"/>
      <c r="P31" s="1151"/>
      <c r="Q31" s="1152"/>
      <c r="R31" s="77"/>
      <c r="U31" s="115" t="s">
        <v>320</v>
      </c>
      <c r="V31" s="115" t="s">
        <v>80</v>
      </c>
      <c r="W31" s="1122" t="s">
        <v>316</v>
      </c>
      <c r="X31" s="1122"/>
      <c r="Y31" s="119" t="s">
        <v>321</v>
      </c>
      <c r="Z31" s="102"/>
      <c r="AA31" s="102"/>
      <c r="AB31" s="118"/>
    </row>
    <row r="32" spans="1:29" ht="19.5" customHeight="1">
      <c r="A32" s="1127"/>
      <c r="B32" s="1128"/>
      <c r="C32" s="1128"/>
      <c r="D32" s="1128"/>
      <c r="E32" s="1128"/>
      <c r="F32" s="1128"/>
      <c r="G32" s="1128"/>
      <c r="H32" s="1128"/>
      <c r="I32" s="1128"/>
      <c r="J32" s="1128"/>
      <c r="K32" s="1128"/>
      <c r="L32" s="1128"/>
      <c r="M32" s="1128"/>
      <c r="N32" s="1128"/>
      <c r="O32" s="1129"/>
      <c r="P32" s="1151"/>
      <c r="Q32" s="1152"/>
      <c r="R32" s="77"/>
      <c r="U32" s="105"/>
    </row>
    <row r="33" spans="1:21" ht="19.5" customHeight="1">
      <c r="A33" s="1136"/>
      <c r="B33" s="1137"/>
      <c r="C33" s="1137"/>
      <c r="D33" s="1137"/>
      <c r="E33" s="1137"/>
      <c r="F33" s="1137"/>
      <c r="G33" s="1137"/>
      <c r="H33" s="1137"/>
      <c r="I33" s="1137"/>
      <c r="J33" s="1137"/>
      <c r="K33" s="1137"/>
      <c r="L33" s="1137"/>
      <c r="M33" s="1137"/>
      <c r="N33" s="1137"/>
      <c r="O33" s="1138"/>
      <c r="P33" s="1155"/>
      <c r="Q33" s="1156"/>
      <c r="R33" s="77"/>
      <c r="U33" s="105"/>
    </row>
    <row r="34" spans="1:21">
      <c r="A34" s="1141" t="s">
        <v>13</v>
      </c>
      <c r="B34" s="1142"/>
      <c r="C34" s="1145"/>
      <c r="D34" s="1112"/>
      <c r="E34" s="1112"/>
      <c r="F34" s="1112"/>
      <c r="G34" s="1112"/>
      <c r="H34" s="1112"/>
      <c r="I34" s="1112"/>
      <c r="J34" s="1112"/>
      <c r="K34" s="1112"/>
      <c r="L34" s="1112"/>
      <c r="M34" s="1112"/>
      <c r="N34" s="1112"/>
      <c r="O34" s="1112"/>
      <c r="P34" s="1112"/>
      <c r="Q34" s="1113"/>
      <c r="R34" s="138"/>
    </row>
    <row r="35" spans="1:21">
      <c r="A35" s="1176"/>
      <c r="B35" s="1177"/>
      <c r="C35" s="1178"/>
      <c r="D35" s="1179"/>
      <c r="E35" s="1179"/>
      <c r="F35" s="1179"/>
      <c r="G35" s="1179"/>
      <c r="H35" s="1179"/>
      <c r="I35" s="1179"/>
      <c r="J35" s="1179"/>
      <c r="K35" s="1179"/>
      <c r="L35" s="1179"/>
      <c r="M35" s="1179"/>
      <c r="N35" s="1179"/>
      <c r="O35" s="1179"/>
      <c r="P35" s="1179"/>
      <c r="Q35" s="1180"/>
      <c r="R35" s="138"/>
    </row>
    <row r="36" spans="1:21">
      <c r="A36" s="1143"/>
      <c r="B36" s="1144"/>
      <c r="C36" s="1146"/>
      <c r="D36" s="1147"/>
      <c r="E36" s="1147"/>
      <c r="F36" s="1147"/>
      <c r="G36" s="1147"/>
      <c r="H36" s="1147"/>
      <c r="I36" s="1147"/>
      <c r="J36" s="1147"/>
      <c r="K36" s="1147"/>
      <c r="L36" s="1147"/>
      <c r="M36" s="1147"/>
      <c r="N36" s="1147"/>
      <c r="O36" s="1147"/>
      <c r="P36" s="1147"/>
      <c r="Q36" s="1148"/>
      <c r="R36" s="138"/>
    </row>
    <row r="37" spans="1:21">
      <c r="A37" s="143" t="s">
        <v>15</v>
      </c>
    </row>
    <row r="38" spans="1:21">
      <c r="A38" s="1173" t="s">
        <v>16</v>
      </c>
      <c r="B38" s="1173"/>
      <c r="C38" s="1173"/>
      <c r="D38" s="1173"/>
      <c r="E38" s="1173"/>
      <c r="F38" s="1173"/>
      <c r="G38" s="1173"/>
      <c r="H38" s="1173"/>
      <c r="I38" s="1173"/>
      <c r="J38" s="1173"/>
      <c r="K38" s="1173"/>
      <c r="L38" s="1173"/>
      <c r="M38" s="1173"/>
      <c r="N38" s="1173"/>
      <c r="O38" s="1173"/>
      <c r="P38" s="1173"/>
      <c r="Q38" s="1173"/>
    </row>
  </sheetData>
  <mergeCells count="27">
    <mergeCell ref="A38:Q38"/>
    <mergeCell ref="A4:Q4"/>
    <mergeCell ref="A19:O19"/>
    <mergeCell ref="A20:O26"/>
    <mergeCell ref="A27:O33"/>
    <mergeCell ref="A34:B36"/>
    <mergeCell ref="C34:Q36"/>
    <mergeCell ref="B5:Q5"/>
    <mergeCell ref="A1:F1"/>
    <mergeCell ref="H2:Q2"/>
    <mergeCell ref="B13:Q15"/>
    <mergeCell ref="A8:G9"/>
    <mergeCell ref="H7:L7"/>
    <mergeCell ref="A6:G7"/>
    <mergeCell ref="H9:L9"/>
    <mergeCell ref="F2:G2"/>
    <mergeCell ref="W31:X31"/>
    <mergeCell ref="P20:Q26"/>
    <mergeCell ref="P27:Q33"/>
    <mergeCell ref="P19:Q19"/>
    <mergeCell ref="A2:D2"/>
    <mergeCell ref="U23:Y25"/>
    <mergeCell ref="W27:X27"/>
    <mergeCell ref="W28:X28"/>
    <mergeCell ref="W29:X29"/>
    <mergeCell ref="W30:X30"/>
    <mergeCell ref="B16:Q17"/>
  </mergeCells>
  <phoneticPr fontId="2"/>
  <dataValidations count="1">
    <dataValidation type="list" showInputMessage="1" showErrorMessage="1" sqref="H9 H7" xr:uid="{00000000-0002-0000-0D00-000000000000}">
      <formula1>企業回答1</formula1>
    </dataValidation>
  </dataValidations>
  <printOptions horizontalCentered="1"/>
  <pageMargins left="0.70866141732283472" right="0.70866141732283472" top="0.55118110236220474" bottom="0" header="0.31496062992125984" footer="0.31496062992125984"/>
  <pageSetup paperSize="9" orientation="portrait" blackAndWhite="1" r:id="rId1"/>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sheetPr>
  <dimension ref="A1:AB38"/>
  <sheetViews>
    <sheetView view="pageBreakPreview" zoomScaleNormal="100" zoomScaleSheetLayoutView="100" workbookViewId="0">
      <selection activeCell="U42" sqref="U42"/>
    </sheetView>
  </sheetViews>
  <sheetFormatPr defaultColWidth="9" defaultRowHeight="13"/>
  <cols>
    <col min="1" max="16" width="5.08984375" style="3" customWidth="1"/>
    <col min="17" max="18" width="5.26953125" style="3" customWidth="1"/>
    <col min="19" max="16384" width="9" style="3"/>
  </cols>
  <sheetData>
    <row r="1" spans="1:22">
      <c r="A1" s="857" t="str">
        <f>CONCATENATE("（様式－",発注者入力シート!E26,"）")</f>
        <v>（様式－４）</v>
      </c>
      <c r="B1" s="857"/>
      <c r="C1" s="857"/>
      <c r="D1" s="857"/>
      <c r="E1" s="857"/>
      <c r="F1" s="857"/>
      <c r="R1" s="2"/>
      <c r="U1" s="3" t="s">
        <v>402</v>
      </c>
    </row>
    <row r="2" spans="1:22">
      <c r="A2" s="857" t="str">
        <f>CONCATENATE("評価項目",発注者入力シート!F26,"－",発注者入力シート!G26)</f>
        <v>評価項目（１）－③</v>
      </c>
      <c r="B2" s="857"/>
      <c r="C2" s="857"/>
      <c r="D2" s="857"/>
      <c r="F2" s="854" t="s">
        <v>811</v>
      </c>
      <c r="G2" s="854"/>
      <c r="H2" s="855" t="str">
        <f>IF(企業入力シート!C5="","",企業入力シート!C5)</f>
        <v/>
      </c>
      <c r="I2" s="855"/>
      <c r="J2" s="855"/>
      <c r="K2" s="855"/>
      <c r="L2" s="855"/>
      <c r="M2" s="855"/>
      <c r="N2" s="855"/>
      <c r="O2" s="855"/>
      <c r="P2" s="855"/>
      <c r="Q2" s="855"/>
      <c r="U2" s="3" t="s">
        <v>403</v>
      </c>
    </row>
    <row r="3" spans="1:22">
      <c r="A3" s="2"/>
      <c r="B3" s="2"/>
      <c r="C3" s="2"/>
      <c r="D3" s="2"/>
      <c r="E3" s="6"/>
      <c r="F3" s="6"/>
      <c r="G3" s="6"/>
      <c r="H3" s="2"/>
      <c r="I3" s="2"/>
      <c r="J3" s="2"/>
      <c r="K3" s="2"/>
      <c r="L3" s="2"/>
      <c r="M3" s="2"/>
      <c r="N3" s="2"/>
      <c r="O3" s="2"/>
      <c r="P3" s="2"/>
      <c r="Q3" s="2"/>
      <c r="U3" s="103"/>
      <c r="V3" s="3" t="s">
        <v>404</v>
      </c>
    </row>
    <row r="4" spans="1:22" ht="14">
      <c r="A4" s="858" t="s">
        <v>3</v>
      </c>
      <c r="B4" s="858"/>
      <c r="C4" s="858"/>
      <c r="D4" s="858"/>
      <c r="E4" s="858"/>
      <c r="F4" s="858"/>
      <c r="G4" s="858"/>
      <c r="H4" s="858"/>
      <c r="I4" s="858"/>
      <c r="J4" s="858"/>
      <c r="K4" s="858"/>
      <c r="L4" s="858"/>
      <c r="M4" s="858"/>
      <c r="N4" s="858"/>
      <c r="O4" s="858"/>
      <c r="P4" s="858"/>
      <c r="Q4" s="858"/>
      <c r="R4" s="128"/>
      <c r="U4" s="98"/>
      <c r="V4" s="3" t="s">
        <v>521</v>
      </c>
    </row>
    <row r="5" spans="1:22">
      <c r="A5" s="107" t="s">
        <v>193</v>
      </c>
      <c r="B5" s="1158" t="str">
        <f>IF(発注者入力シート!C26="","",発注者入力シート!C26)</f>
        <v>工事中の安全対策</v>
      </c>
      <c r="C5" s="1158"/>
      <c r="D5" s="1158"/>
      <c r="E5" s="1158"/>
      <c r="F5" s="1158"/>
      <c r="G5" s="1158"/>
      <c r="H5" s="1158"/>
      <c r="I5" s="1158"/>
      <c r="J5" s="1158"/>
      <c r="K5" s="1158"/>
      <c r="L5" s="1158"/>
      <c r="M5" s="1158"/>
      <c r="N5" s="1158"/>
      <c r="O5" s="1158"/>
      <c r="P5" s="1158"/>
      <c r="Q5" s="1159"/>
      <c r="R5" s="2"/>
    </row>
    <row r="6" spans="1:22">
      <c r="A6" s="859" t="s">
        <v>4</v>
      </c>
      <c r="B6" s="860"/>
      <c r="C6" s="860"/>
      <c r="D6" s="860"/>
      <c r="E6" s="860"/>
      <c r="F6" s="860"/>
      <c r="G6" s="861"/>
      <c r="H6" s="108" t="s">
        <v>5</v>
      </c>
      <c r="I6" s="109"/>
      <c r="J6" s="109"/>
      <c r="K6" s="109"/>
      <c r="L6" s="109"/>
      <c r="M6" s="109"/>
      <c r="N6" s="109"/>
      <c r="O6" s="109"/>
      <c r="P6" s="109"/>
      <c r="Q6" s="110"/>
      <c r="U6" s="3" t="s">
        <v>406</v>
      </c>
    </row>
    <row r="7" spans="1:22">
      <c r="A7" s="862"/>
      <c r="B7" s="863"/>
      <c r="C7" s="863"/>
      <c r="D7" s="863"/>
      <c r="E7" s="863"/>
      <c r="F7" s="863"/>
      <c r="G7" s="864"/>
      <c r="H7" s="1120"/>
      <c r="I7" s="1121"/>
      <c r="J7" s="1121"/>
      <c r="K7" s="1121"/>
      <c r="L7" s="1121"/>
      <c r="M7" s="111" t="s">
        <v>520</v>
      </c>
      <c r="N7" s="111"/>
      <c r="O7" s="111"/>
      <c r="P7" s="111"/>
      <c r="Q7" s="112"/>
      <c r="U7" s="100"/>
      <c r="V7" s="3" t="s">
        <v>407</v>
      </c>
    </row>
    <row r="8" spans="1:22">
      <c r="A8" s="1114" t="s">
        <v>14</v>
      </c>
      <c r="B8" s="1115"/>
      <c r="C8" s="1115"/>
      <c r="D8" s="1115"/>
      <c r="E8" s="1115"/>
      <c r="F8" s="1115"/>
      <c r="G8" s="1116"/>
      <c r="H8" s="701" t="s">
        <v>1117</v>
      </c>
      <c r="N8" s="109"/>
      <c r="O8" s="109"/>
      <c r="P8" s="109"/>
      <c r="Q8" s="110"/>
      <c r="U8" s="101"/>
      <c r="V8" s="3" t="s">
        <v>405</v>
      </c>
    </row>
    <row r="9" spans="1:22">
      <c r="A9" s="1117"/>
      <c r="B9" s="1118"/>
      <c r="C9" s="1118"/>
      <c r="D9" s="1118"/>
      <c r="E9" s="1118"/>
      <c r="F9" s="1118"/>
      <c r="G9" s="1119"/>
      <c r="H9" s="1120"/>
      <c r="I9" s="1121"/>
      <c r="J9" s="1121"/>
      <c r="K9" s="1121"/>
      <c r="L9" s="1121"/>
      <c r="M9" s="111"/>
      <c r="N9" s="111"/>
      <c r="O9" s="111"/>
      <c r="P9" s="111"/>
      <c r="Q9" s="112"/>
      <c r="R9" s="77"/>
    </row>
    <row r="10" spans="1:22">
      <c r="A10" s="108" t="s">
        <v>6</v>
      </c>
      <c r="B10" s="109"/>
      <c r="C10" s="109"/>
      <c r="D10" s="109"/>
      <c r="E10" s="109"/>
      <c r="F10" s="109"/>
      <c r="G10" s="109"/>
      <c r="H10" s="109"/>
      <c r="I10" s="109"/>
      <c r="J10" s="109"/>
      <c r="K10" s="109"/>
      <c r="L10" s="109"/>
      <c r="M10" s="109"/>
      <c r="N10" s="109"/>
      <c r="O10" s="109"/>
      <c r="P10" s="109"/>
      <c r="Q10" s="110"/>
    </row>
    <row r="11" spans="1:22">
      <c r="A11" s="113" t="s">
        <v>7</v>
      </c>
      <c r="Q11" s="114"/>
      <c r="U11" s="105" t="s">
        <v>408</v>
      </c>
    </row>
    <row r="12" spans="1:22">
      <c r="A12" s="275" t="s">
        <v>763</v>
      </c>
      <c r="B12" s="138" t="s">
        <v>764</v>
      </c>
      <c r="C12" s="138"/>
      <c r="D12" s="138"/>
      <c r="E12" s="138"/>
      <c r="F12" s="138"/>
      <c r="G12" s="138"/>
      <c r="H12" s="138"/>
      <c r="I12" s="138"/>
      <c r="J12" s="138"/>
      <c r="K12" s="138"/>
      <c r="L12" s="138"/>
      <c r="M12" s="138"/>
      <c r="N12" s="138"/>
      <c r="O12" s="138"/>
      <c r="P12" s="138"/>
      <c r="Q12" s="277"/>
      <c r="U12" s="105" t="s">
        <v>409</v>
      </c>
    </row>
    <row r="13" spans="1:22">
      <c r="A13" s="275" t="s">
        <v>763</v>
      </c>
      <c r="B13" s="1165" t="s">
        <v>1428</v>
      </c>
      <c r="C13" s="1165"/>
      <c r="D13" s="1165"/>
      <c r="E13" s="1165"/>
      <c r="F13" s="1165"/>
      <c r="G13" s="1165"/>
      <c r="H13" s="1165"/>
      <c r="I13" s="1165"/>
      <c r="J13" s="1165"/>
      <c r="K13" s="1165"/>
      <c r="L13" s="1165"/>
      <c r="M13" s="1165"/>
      <c r="N13" s="1165"/>
      <c r="O13" s="1165"/>
      <c r="P13" s="1165"/>
      <c r="Q13" s="1166"/>
      <c r="U13" s="105" t="s">
        <v>771</v>
      </c>
    </row>
    <row r="14" spans="1:22">
      <c r="A14" s="278"/>
      <c r="B14" s="1165"/>
      <c r="C14" s="1165"/>
      <c r="D14" s="1165"/>
      <c r="E14" s="1165"/>
      <c r="F14" s="1165"/>
      <c r="G14" s="1165"/>
      <c r="H14" s="1165"/>
      <c r="I14" s="1165"/>
      <c r="J14" s="1165"/>
      <c r="K14" s="1165"/>
      <c r="L14" s="1165"/>
      <c r="M14" s="1165"/>
      <c r="N14" s="1165"/>
      <c r="O14" s="1165"/>
      <c r="P14" s="1165"/>
      <c r="Q14" s="1166"/>
      <c r="U14" s="105" t="s">
        <v>873</v>
      </c>
    </row>
    <row r="15" spans="1:22">
      <c r="A15" s="278"/>
      <c r="B15" s="1165"/>
      <c r="C15" s="1165"/>
      <c r="D15" s="1165"/>
      <c r="E15" s="1165"/>
      <c r="F15" s="1165"/>
      <c r="G15" s="1165"/>
      <c r="H15" s="1165"/>
      <c r="I15" s="1165"/>
      <c r="J15" s="1165"/>
      <c r="K15" s="1165"/>
      <c r="L15" s="1165"/>
      <c r="M15" s="1165"/>
      <c r="N15" s="1165"/>
      <c r="O15" s="1165"/>
      <c r="P15" s="1165"/>
      <c r="Q15" s="1166"/>
      <c r="V15" s="105"/>
    </row>
    <row r="16" spans="1:22">
      <c r="A16" s="275" t="s">
        <v>763</v>
      </c>
      <c r="B16" s="1139" t="s">
        <v>1100</v>
      </c>
      <c r="C16" s="1139"/>
      <c r="D16" s="1139"/>
      <c r="E16" s="1139"/>
      <c r="F16" s="1139"/>
      <c r="G16" s="1139"/>
      <c r="H16" s="1139"/>
      <c r="I16" s="1139"/>
      <c r="J16" s="1139"/>
      <c r="K16" s="1139"/>
      <c r="L16" s="1139"/>
      <c r="M16" s="1139"/>
      <c r="N16" s="1139"/>
      <c r="O16" s="1139"/>
      <c r="P16" s="1139"/>
      <c r="Q16" s="1140"/>
      <c r="U16" s="105" t="s">
        <v>769</v>
      </c>
      <c r="V16" s="105"/>
    </row>
    <row r="17" spans="1:28" ht="13.5" customHeight="1">
      <c r="A17" s="275" t="s">
        <v>763</v>
      </c>
      <c r="B17" s="1139"/>
      <c r="C17" s="1139"/>
      <c r="D17" s="1139"/>
      <c r="E17" s="1139"/>
      <c r="F17" s="1139"/>
      <c r="G17" s="1139"/>
      <c r="H17" s="1139"/>
      <c r="I17" s="1139"/>
      <c r="J17" s="1139"/>
      <c r="K17" s="1139"/>
      <c r="L17" s="1139"/>
      <c r="M17" s="1139"/>
      <c r="N17" s="1139"/>
      <c r="O17" s="1139"/>
      <c r="P17" s="1139"/>
      <c r="Q17" s="1140"/>
      <c r="U17" s="105" t="s">
        <v>768</v>
      </c>
      <c r="V17" s="105"/>
    </row>
    <row r="18" spans="1:28">
      <c r="A18" s="276"/>
      <c r="B18" s="698" t="s">
        <v>1106</v>
      </c>
      <c r="C18" s="699"/>
      <c r="D18" s="699"/>
      <c r="E18" s="699"/>
      <c r="F18" s="699"/>
      <c r="G18" s="699"/>
      <c r="H18" s="699"/>
      <c r="I18" s="699"/>
      <c r="J18" s="699"/>
      <c r="K18" s="699"/>
      <c r="L18" s="699"/>
      <c r="M18" s="699"/>
      <c r="N18" s="699"/>
      <c r="O18" s="699"/>
      <c r="P18" s="699"/>
      <c r="Q18" s="700"/>
      <c r="U18" s="105" t="s">
        <v>770</v>
      </c>
      <c r="V18" s="105"/>
    </row>
    <row r="19" spans="1:28">
      <c r="A19" s="1160" t="s">
        <v>17</v>
      </c>
      <c r="B19" s="1161"/>
      <c r="C19" s="1161"/>
      <c r="D19" s="1161"/>
      <c r="E19" s="1161"/>
      <c r="F19" s="1161"/>
      <c r="G19" s="1161"/>
      <c r="H19" s="1161"/>
      <c r="I19" s="1161"/>
      <c r="J19" s="1161"/>
      <c r="K19" s="1161"/>
      <c r="L19" s="1161"/>
      <c r="M19" s="1161"/>
      <c r="N19" s="1161"/>
      <c r="O19" s="1162"/>
      <c r="P19" s="1163" t="s">
        <v>307</v>
      </c>
      <c r="Q19" s="1164"/>
      <c r="R19" s="188"/>
      <c r="U19" s="105" t="s">
        <v>772</v>
      </c>
    </row>
    <row r="20" spans="1:28" ht="19.5" customHeight="1">
      <c r="A20" s="1124" t="s">
        <v>1429</v>
      </c>
      <c r="B20" s="1125"/>
      <c r="C20" s="1125"/>
      <c r="D20" s="1125"/>
      <c r="E20" s="1125"/>
      <c r="F20" s="1125"/>
      <c r="G20" s="1125"/>
      <c r="H20" s="1125"/>
      <c r="I20" s="1125"/>
      <c r="J20" s="1125"/>
      <c r="K20" s="1125"/>
      <c r="L20" s="1125"/>
      <c r="M20" s="1125"/>
      <c r="N20" s="1125"/>
      <c r="O20" s="1126"/>
      <c r="P20" s="1149"/>
      <c r="Q20" s="1150"/>
      <c r="R20" s="77"/>
      <c r="U20" s="105" t="s">
        <v>773</v>
      </c>
    </row>
    <row r="21" spans="1:28" ht="19.5" customHeight="1">
      <c r="A21" s="1127"/>
      <c r="B21" s="1128"/>
      <c r="C21" s="1128"/>
      <c r="D21" s="1128"/>
      <c r="E21" s="1128"/>
      <c r="F21" s="1128"/>
      <c r="G21" s="1128"/>
      <c r="H21" s="1128"/>
      <c r="I21" s="1128"/>
      <c r="J21" s="1128"/>
      <c r="K21" s="1128"/>
      <c r="L21" s="1128"/>
      <c r="M21" s="1128"/>
      <c r="N21" s="1128"/>
      <c r="O21" s="1129"/>
      <c r="P21" s="1151"/>
      <c r="Q21" s="1152"/>
      <c r="R21" s="77"/>
    </row>
    <row r="22" spans="1:28" ht="19.5" customHeight="1">
      <c r="A22" s="1127"/>
      <c r="B22" s="1128"/>
      <c r="C22" s="1128"/>
      <c r="D22" s="1128"/>
      <c r="E22" s="1128"/>
      <c r="F22" s="1128"/>
      <c r="G22" s="1128"/>
      <c r="H22" s="1128"/>
      <c r="I22" s="1128"/>
      <c r="J22" s="1128"/>
      <c r="K22" s="1128"/>
      <c r="L22" s="1128"/>
      <c r="M22" s="1128"/>
      <c r="N22" s="1128"/>
      <c r="O22" s="1129"/>
      <c r="P22" s="1151"/>
      <c r="Q22" s="1152"/>
      <c r="R22" s="77"/>
    </row>
    <row r="23" spans="1:28" ht="19.5" customHeight="1">
      <c r="A23" s="1127"/>
      <c r="B23" s="1128"/>
      <c r="C23" s="1128"/>
      <c r="D23" s="1128"/>
      <c r="E23" s="1128"/>
      <c r="F23" s="1128"/>
      <c r="G23" s="1128"/>
      <c r="H23" s="1128"/>
      <c r="I23" s="1128"/>
      <c r="J23" s="1128"/>
      <c r="K23" s="1128"/>
      <c r="L23" s="1128"/>
      <c r="M23" s="1128"/>
      <c r="N23" s="1128"/>
      <c r="O23" s="1129"/>
      <c r="P23" s="1151"/>
      <c r="Q23" s="1152"/>
      <c r="R23" s="77"/>
      <c r="U23" s="1123" t="s">
        <v>308</v>
      </c>
      <c r="V23" s="1123"/>
      <c r="W23" s="1123"/>
      <c r="X23" s="1123"/>
      <c r="Y23" s="1123"/>
    </row>
    <row r="24" spans="1:28" ht="19.5" customHeight="1">
      <c r="A24" s="1127"/>
      <c r="B24" s="1128"/>
      <c r="C24" s="1128"/>
      <c r="D24" s="1128"/>
      <c r="E24" s="1128"/>
      <c r="F24" s="1128"/>
      <c r="G24" s="1128"/>
      <c r="H24" s="1128"/>
      <c r="I24" s="1128"/>
      <c r="J24" s="1128"/>
      <c r="K24" s="1128"/>
      <c r="L24" s="1128"/>
      <c r="M24" s="1128"/>
      <c r="N24" s="1128"/>
      <c r="O24" s="1129"/>
      <c r="P24" s="1151"/>
      <c r="Q24" s="1152"/>
      <c r="R24" s="77"/>
      <c r="U24" s="1123"/>
      <c r="V24" s="1123"/>
      <c r="W24" s="1123"/>
      <c r="X24" s="1123"/>
      <c r="Y24" s="1123"/>
    </row>
    <row r="25" spans="1:28" ht="19.5" customHeight="1">
      <c r="A25" s="1127"/>
      <c r="B25" s="1128"/>
      <c r="C25" s="1128"/>
      <c r="D25" s="1128"/>
      <c r="E25" s="1128"/>
      <c r="F25" s="1128"/>
      <c r="G25" s="1128"/>
      <c r="H25" s="1128"/>
      <c r="I25" s="1128"/>
      <c r="J25" s="1128"/>
      <c r="K25" s="1128"/>
      <c r="L25" s="1128"/>
      <c r="M25" s="1128"/>
      <c r="N25" s="1128"/>
      <c r="O25" s="1129"/>
      <c r="P25" s="1151"/>
      <c r="Q25" s="1152"/>
      <c r="R25" s="77"/>
      <c r="U25" s="1123"/>
      <c r="V25" s="1123"/>
      <c r="W25" s="1123"/>
      <c r="X25" s="1123"/>
      <c r="Y25" s="1123"/>
    </row>
    <row r="26" spans="1:28" ht="19.5" customHeight="1">
      <c r="A26" s="1136"/>
      <c r="B26" s="1137"/>
      <c r="C26" s="1137"/>
      <c r="D26" s="1137"/>
      <c r="E26" s="1137"/>
      <c r="F26" s="1137"/>
      <c r="G26" s="1137"/>
      <c r="H26" s="1137"/>
      <c r="I26" s="1137"/>
      <c r="J26" s="1137"/>
      <c r="K26" s="1137"/>
      <c r="L26" s="1137"/>
      <c r="M26" s="1137"/>
      <c r="N26" s="1137"/>
      <c r="O26" s="1138"/>
      <c r="P26" s="1155"/>
      <c r="Q26" s="1156"/>
      <c r="R26" s="77"/>
      <c r="U26" s="3" t="s">
        <v>322</v>
      </c>
    </row>
    <row r="27" spans="1:28" ht="19.5" customHeight="1">
      <c r="A27" s="1124" t="s">
        <v>1430</v>
      </c>
      <c r="B27" s="1125"/>
      <c r="C27" s="1125"/>
      <c r="D27" s="1125"/>
      <c r="E27" s="1125"/>
      <c r="F27" s="1125"/>
      <c r="G27" s="1125"/>
      <c r="H27" s="1125"/>
      <c r="I27" s="1125"/>
      <c r="J27" s="1125"/>
      <c r="K27" s="1125"/>
      <c r="L27" s="1125"/>
      <c r="M27" s="1125"/>
      <c r="N27" s="1125"/>
      <c r="O27" s="1126"/>
      <c r="P27" s="1149"/>
      <c r="Q27" s="1150"/>
      <c r="R27" s="77"/>
      <c r="U27" s="115" t="s">
        <v>309</v>
      </c>
      <c r="V27" s="115" t="s">
        <v>310</v>
      </c>
      <c r="W27" s="1122" t="s">
        <v>311</v>
      </c>
      <c r="X27" s="1122"/>
      <c r="Y27" s="116" t="s">
        <v>312</v>
      </c>
      <c r="Z27" s="109"/>
      <c r="AA27" s="109"/>
      <c r="AB27" s="110"/>
    </row>
    <row r="28" spans="1:28" ht="19.5" customHeight="1">
      <c r="A28" s="1127"/>
      <c r="B28" s="1128"/>
      <c r="C28" s="1128"/>
      <c r="D28" s="1128"/>
      <c r="E28" s="1128"/>
      <c r="F28" s="1128"/>
      <c r="G28" s="1128"/>
      <c r="H28" s="1128"/>
      <c r="I28" s="1128"/>
      <c r="J28" s="1128"/>
      <c r="K28" s="1128"/>
      <c r="L28" s="1128"/>
      <c r="M28" s="1128"/>
      <c r="N28" s="1128"/>
      <c r="O28" s="1129"/>
      <c r="P28" s="1151"/>
      <c r="Q28" s="1152"/>
      <c r="R28" s="77"/>
      <c r="U28" s="115" t="s">
        <v>1071</v>
      </c>
      <c r="V28" s="115" t="s">
        <v>72</v>
      </c>
      <c r="W28" s="1122" t="s">
        <v>313</v>
      </c>
      <c r="X28" s="1122"/>
      <c r="Y28" s="117" t="s">
        <v>314</v>
      </c>
      <c r="Z28" s="102"/>
      <c r="AA28" s="102"/>
      <c r="AB28" s="118"/>
    </row>
    <row r="29" spans="1:28" ht="19.5" customHeight="1">
      <c r="A29" s="1127"/>
      <c r="B29" s="1128"/>
      <c r="C29" s="1128"/>
      <c r="D29" s="1128"/>
      <c r="E29" s="1128"/>
      <c r="F29" s="1128"/>
      <c r="G29" s="1128"/>
      <c r="H29" s="1128"/>
      <c r="I29" s="1128"/>
      <c r="J29" s="1128"/>
      <c r="K29" s="1128"/>
      <c r="L29" s="1128"/>
      <c r="M29" s="1128"/>
      <c r="N29" s="1128"/>
      <c r="O29" s="1129"/>
      <c r="P29" s="1151"/>
      <c r="Q29" s="1152"/>
      <c r="R29" s="77"/>
      <c r="U29" s="115" t="s">
        <v>315</v>
      </c>
      <c r="V29" s="115" t="s">
        <v>76</v>
      </c>
      <c r="W29" s="1122" t="s">
        <v>316</v>
      </c>
      <c r="X29" s="1122"/>
      <c r="Y29" s="119" t="s">
        <v>317</v>
      </c>
      <c r="Z29" s="102"/>
      <c r="AA29" s="102"/>
      <c r="AB29" s="118"/>
    </row>
    <row r="30" spans="1:28" ht="19.5" customHeight="1">
      <c r="A30" s="1127"/>
      <c r="B30" s="1128"/>
      <c r="C30" s="1128"/>
      <c r="D30" s="1128"/>
      <c r="E30" s="1128"/>
      <c r="F30" s="1128"/>
      <c r="G30" s="1128"/>
      <c r="H30" s="1128"/>
      <c r="I30" s="1128"/>
      <c r="J30" s="1128"/>
      <c r="K30" s="1128"/>
      <c r="L30" s="1128"/>
      <c r="M30" s="1128"/>
      <c r="N30" s="1128"/>
      <c r="O30" s="1129"/>
      <c r="P30" s="1151"/>
      <c r="Q30" s="1152"/>
      <c r="R30" s="77"/>
      <c r="U30" s="115" t="s">
        <v>318</v>
      </c>
      <c r="V30" s="115" t="s">
        <v>80</v>
      </c>
      <c r="W30" s="1122" t="s">
        <v>316</v>
      </c>
      <c r="X30" s="1122"/>
      <c r="Y30" s="120" t="s">
        <v>319</v>
      </c>
      <c r="AB30" s="114"/>
    </row>
    <row r="31" spans="1:28" ht="19.5" customHeight="1">
      <c r="A31" s="1127"/>
      <c r="B31" s="1128"/>
      <c r="C31" s="1128"/>
      <c r="D31" s="1128"/>
      <c r="E31" s="1128"/>
      <c r="F31" s="1128"/>
      <c r="G31" s="1128"/>
      <c r="H31" s="1128"/>
      <c r="I31" s="1128"/>
      <c r="J31" s="1128"/>
      <c r="K31" s="1128"/>
      <c r="L31" s="1128"/>
      <c r="M31" s="1128"/>
      <c r="N31" s="1128"/>
      <c r="O31" s="1129"/>
      <c r="P31" s="1151"/>
      <c r="Q31" s="1152"/>
      <c r="R31" s="77"/>
      <c r="U31" s="115" t="s">
        <v>320</v>
      </c>
      <c r="V31" s="115" t="s">
        <v>80</v>
      </c>
      <c r="W31" s="1122" t="s">
        <v>316</v>
      </c>
      <c r="X31" s="1122"/>
      <c r="Y31" s="119" t="s">
        <v>321</v>
      </c>
      <c r="Z31" s="102"/>
      <c r="AA31" s="102"/>
      <c r="AB31" s="118"/>
    </row>
    <row r="32" spans="1:28" ht="19.5" customHeight="1">
      <c r="A32" s="1127"/>
      <c r="B32" s="1128"/>
      <c r="C32" s="1128"/>
      <c r="D32" s="1128"/>
      <c r="E32" s="1128"/>
      <c r="F32" s="1128"/>
      <c r="G32" s="1128"/>
      <c r="H32" s="1128"/>
      <c r="I32" s="1128"/>
      <c r="J32" s="1128"/>
      <c r="K32" s="1128"/>
      <c r="L32" s="1128"/>
      <c r="M32" s="1128"/>
      <c r="N32" s="1128"/>
      <c r="O32" s="1129"/>
      <c r="P32" s="1151"/>
      <c r="Q32" s="1152"/>
      <c r="R32" s="77"/>
      <c r="U32" s="105"/>
    </row>
    <row r="33" spans="1:18" ht="19.5" customHeight="1">
      <c r="A33" s="1136"/>
      <c r="B33" s="1137"/>
      <c r="C33" s="1137"/>
      <c r="D33" s="1137"/>
      <c r="E33" s="1137"/>
      <c r="F33" s="1137"/>
      <c r="G33" s="1137"/>
      <c r="H33" s="1137"/>
      <c r="I33" s="1137"/>
      <c r="J33" s="1137"/>
      <c r="K33" s="1137"/>
      <c r="L33" s="1137"/>
      <c r="M33" s="1137"/>
      <c r="N33" s="1137"/>
      <c r="O33" s="1138"/>
      <c r="P33" s="1155"/>
      <c r="Q33" s="1156"/>
      <c r="R33" s="77"/>
    </row>
    <row r="34" spans="1:18">
      <c r="A34" s="1141" t="s">
        <v>13</v>
      </c>
      <c r="B34" s="1142"/>
      <c r="C34" s="1145"/>
      <c r="D34" s="1112"/>
      <c r="E34" s="1112"/>
      <c r="F34" s="1112"/>
      <c r="G34" s="1112"/>
      <c r="H34" s="1112"/>
      <c r="I34" s="1112"/>
      <c r="J34" s="1112"/>
      <c r="K34" s="1112"/>
      <c r="L34" s="1112"/>
      <c r="M34" s="1112"/>
      <c r="N34" s="1112"/>
      <c r="O34" s="1112"/>
      <c r="P34" s="1112"/>
      <c r="Q34" s="1113"/>
      <c r="R34" s="138"/>
    </row>
    <row r="35" spans="1:18">
      <c r="A35" s="1176"/>
      <c r="B35" s="1177"/>
      <c r="C35" s="1178"/>
      <c r="D35" s="1179"/>
      <c r="E35" s="1179"/>
      <c r="F35" s="1179"/>
      <c r="G35" s="1179"/>
      <c r="H35" s="1179"/>
      <c r="I35" s="1179"/>
      <c r="J35" s="1179"/>
      <c r="K35" s="1179"/>
      <c r="L35" s="1179"/>
      <c r="M35" s="1179"/>
      <c r="N35" s="1179"/>
      <c r="O35" s="1179"/>
      <c r="P35" s="1179"/>
      <c r="Q35" s="1180"/>
      <c r="R35" s="138"/>
    </row>
    <row r="36" spans="1:18">
      <c r="A36" s="1143"/>
      <c r="B36" s="1144"/>
      <c r="C36" s="1146"/>
      <c r="D36" s="1147"/>
      <c r="E36" s="1147"/>
      <c r="F36" s="1147"/>
      <c r="G36" s="1147"/>
      <c r="H36" s="1147"/>
      <c r="I36" s="1147"/>
      <c r="J36" s="1147"/>
      <c r="K36" s="1147"/>
      <c r="L36" s="1147"/>
      <c r="M36" s="1147"/>
      <c r="N36" s="1147"/>
      <c r="O36" s="1147"/>
      <c r="P36" s="1147"/>
      <c r="Q36" s="1148"/>
      <c r="R36" s="138"/>
    </row>
    <row r="37" spans="1:18">
      <c r="A37" s="143" t="s">
        <v>15</v>
      </c>
    </row>
    <row r="38" spans="1:18">
      <c r="A38" s="1173" t="s">
        <v>16</v>
      </c>
      <c r="B38" s="1173"/>
      <c r="C38" s="1173"/>
      <c r="D38" s="1173"/>
      <c r="E38" s="1173"/>
      <c r="F38" s="1173"/>
      <c r="G38" s="1173"/>
      <c r="H38" s="1173"/>
      <c r="I38" s="1173"/>
      <c r="J38" s="1173"/>
      <c r="K38" s="1173"/>
      <c r="L38" s="1173"/>
      <c r="M38" s="1173"/>
      <c r="N38" s="1173"/>
      <c r="O38" s="1173"/>
      <c r="P38" s="1173"/>
      <c r="Q38" s="1173"/>
    </row>
  </sheetData>
  <mergeCells count="27">
    <mergeCell ref="A38:Q38"/>
    <mergeCell ref="A34:B36"/>
    <mergeCell ref="C34:Q36"/>
    <mergeCell ref="A1:F1"/>
    <mergeCell ref="A4:Q4"/>
    <mergeCell ref="P19:Q19"/>
    <mergeCell ref="P20:Q26"/>
    <mergeCell ref="A19:O19"/>
    <mergeCell ref="A20:O26"/>
    <mergeCell ref="H2:Q2"/>
    <mergeCell ref="B5:Q5"/>
    <mergeCell ref="A2:D2"/>
    <mergeCell ref="F2:G2"/>
    <mergeCell ref="A6:G7"/>
    <mergeCell ref="A8:G9"/>
    <mergeCell ref="W31:X31"/>
    <mergeCell ref="P27:Q33"/>
    <mergeCell ref="H7:L7"/>
    <mergeCell ref="H9:L9"/>
    <mergeCell ref="B13:Q15"/>
    <mergeCell ref="U23:Y25"/>
    <mergeCell ref="W27:X27"/>
    <mergeCell ref="W28:X28"/>
    <mergeCell ref="W29:X29"/>
    <mergeCell ref="W30:X30"/>
    <mergeCell ref="B16:Q17"/>
    <mergeCell ref="A27:O33"/>
  </mergeCells>
  <phoneticPr fontId="2"/>
  <dataValidations count="1">
    <dataValidation type="list" showInputMessage="1" showErrorMessage="1" sqref="H9 H7" xr:uid="{00000000-0002-0000-0E00-000000000000}">
      <formula1>企業回答1</formula1>
    </dataValidation>
  </dataValidations>
  <printOptions horizontalCentered="1"/>
  <pageMargins left="0.70866141732283472" right="0.70866141732283472" top="0.55118110236220474" bottom="0" header="0.31496062992125984" footer="0.31496062992125984"/>
  <pageSetup paperSize="9" orientation="portrait" blackAndWhite="1" r:id="rId1"/>
  <drawing r:id="rId2"/>
  <legacy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pageSetUpPr fitToPage="1"/>
  </sheetPr>
  <dimension ref="A1:T53"/>
  <sheetViews>
    <sheetView view="pageBreakPreview" zoomScaleNormal="100" zoomScaleSheetLayoutView="100" workbookViewId="0">
      <selection activeCell="V22" sqref="V22"/>
    </sheetView>
  </sheetViews>
  <sheetFormatPr defaultColWidth="9" defaultRowHeight="13"/>
  <cols>
    <col min="1" max="18" width="5.08984375" style="3" customWidth="1"/>
    <col min="19" max="16384" width="9" style="3"/>
  </cols>
  <sheetData>
    <row r="1" spans="1:20" ht="15.75" customHeight="1">
      <c r="A1" s="857" t="str">
        <f>CONCATENATE("（様式－",発注者入力シート!E27,"）")</f>
        <v>（様式－）</v>
      </c>
      <c r="B1" s="857"/>
      <c r="C1" s="857"/>
      <c r="D1" s="857"/>
      <c r="E1" s="857"/>
      <c r="F1" s="857"/>
    </row>
    <row r="2" spans="1:20" ht="15.75" customHeight="1">
      <c r="A2" s="857" t="str">
        <f>CONCATENATE("評価項目",発注者入力シート!F27,"－",発注者入力シート!G27)</f>
        <v>評価項目－</v>
      </c>
      <c r="B2" s="857"/>
      <c r="C2" s="857"/>
      <c r="D2" s="857"/>
    </row>
    <row r="3" spans="1:20" ht="15.75" customHeight="1">
      <c r="D3" s="854" t="s">
        <v>811</v>
      </c>
      <c r="E3" s="854"/>
      <c r="F3" s="855" t="str">
        <f>IF(企業入力シート!C5="","",企業入力シート!C5)</f>
        <v/>
      </c>
      <c r="G3" s="855"/>
      <c r="H3" s="855"/>
      <c r="I3" s="855"/>
      <c r="J3" s="855"/>
      <c r="K3" s="855"/>
      <c r="L3" s="855"/>
      <c r="M3" s="855"/>
      <c r="N3" s="855"/>
      <c r="O3" s="855"/>
      <c r="P3" s="855"/>
      <c r="Q3" s="855"/>
    </row>
    <row r="4" spans="1:20" ht="6" customHeight="1">
      <c r="J4" s="6"/>
      <c r="K4" s="2"/>
      <c r="L4" s="2"/>
      <c r="M4" s="2"/>
      <c r="N4" s="2"/>
      <c r="O4" s="2"/>
      <c r="P4" s="2"/>
      <c r="Q4" s="2"/>
      <c r="R4" s="2"/>
    </row>
    <row r="5" spans="1:20" ht="15.75" customHeight="1">
      <c r="A5" s="863" t="s">
        <v>246</v>
      </c>
      <c r="B5" s="863"/>
      <c r="C5" s="863"/>
      <c r="D5" s="863"/>
      <c r="E5" s="863"/>
      <c r="F5" s="863"/>
      <c r="G5" s="863"/>
      <c r="H5" s="863"/>
      <c r="I5" s="863"/>
      <c r="J5" s="863"/>
      <c r="K5" s="863"/>
      <c r="L5" s="863"/>
      <c r="M5" s="863"/>
      <c r="N5" s="863"/>
      <c r="O5" s="863"/>
      <c r="P5" s="863"/>
      <c r="Q5" s="863"/>
      <c r="R5" s="2"/>
      <c r="S5" s="3" t="s">
        <v>402</v>
      </c>
    </row>
    <row r="6" spans="1:20" ht="15.75" customHeight="1">
      <c r="A6" s="107" t="s">
        <v>267</v>
      </c>
      <c r="B6" s="102"/>
      <c r="C6" s="102"/>
      <c r="D6" s="102"/>
      <c r="E6" s="102"/>
      <c r="F6" s="102"/>
      <c r="G6" s="102" t="s">
        <v>814</v>
      </c>
      <c r="H6" s="102"/>
      <c r="I6" s="102"/>
      <c r="J6" s="102"/>
      <c r="K6" s="102"/>
      <c r="L6" s="102"/>
      <c r="M6" s="102"/>
      <c r="N6" s="102"/>
      <c r="O6" s="102"/>
      <c r="P6" s="102"/>
      <c r="Q6" s="118"/>
      <c r="R6" s="77"/>
      <c r="S6" s="3" t="s">
        <v>403</v>
      </c>
    </row>
    <row r="7" spans="1:20" ht="14.25" customHeight="1">
      <c r="A7" s="144" t="s">
        <v>740</v>
      </c>
      <c r="B7" s="109"/>
      <c r="C7" s="109"/>
      <c r="D7" s="109"/>
      <c r="E7" s="109"/>
      <c r="F7" s="109"/>
      <c r="G7" s="109"/>
      <c r="H7" s="109"/>
      <c r="I7" s="109"/>
      <c r="J7" s="109"/>
      <c r="K7" s="109"/>
      <c r="L7" s="109"/>
      <c r="M7" s="109"/>
      <c r="N7" s="109"/>
      <c r="O7" s="109"/>
      <c r="P7" s="109"/>
      <c r="Q7" s="110"/>
      <c r="S7" s="103"/>
      <c r="T7" s="3" t="s">
        <v>404</v>
      </c>
    </row>
    <row r="8" spans="1:20" ht="15.75" customHeight="1">
      <c r="A8" s="1181" t="s">
        <v>247</v>
      </c>
      <c r="B8" s="1182"/>
      <c r="C8" s="1182"/>
      <c r="D8" s="1182"/>
      <c r="E8" s="1182"/>
      <c r="F8" s="1182"/>
      <c r="G8" s="1182"/>
      <c r="H8" s="1182"/>
      <c r="I8" s="1182"/>
      <c r="J8" s="1182"/>
      <c r="K8" s="1182"/>
      <c r="L8" s="1182"/>
      <c r="M8" s="1182"/>
      <c r="N8" s="1182"/>
      <c r="O8" s="1182"/>
      <c r="P8" s="1182"/>
      <c r="Q8" s="1183"/>
      <c r="S8" s="98"/>
      <c r="T8" s="3" t="s">
        <v>405</v>
      </c>
    </row>
    <row r="9" spans="1:20" ht="15.75" customHeight="1">
      <c r="A9" s="1184"/>
      <c r="B9" s="1185"/>
      <c r="C9" s="1185"/>
      <c r="D9" s="1185"/>
      <c r="E9" s="1185"/>
      <c r="F9" s="1185"/>
      <c r="G9" s="1185"/>
      <c r="H9" s="1185"/>
      <c r="I9" s="1185"/>
      <c r="J9" s="1185"/>
      <c r="K9" s="1185"/>
      <c r="L9" s="1185"/>
      <c r="M9" s="1185"/>
      <c r="N9" s="1185"/>
      <c r="O9" s="1185"/>
      <c r="P9" s="1185"/>
      <c r="Q9" s="1186"/>
      <c r="R9" s="104"/>
    </row>
    <row r="10" spans="1:20" ht="15.75" customHeight="1">
      <c r="A10" s="123" t="s">
        <v>142</v>
      </c>
      <c r="B10" s="1189" t="s">
        <v>581</v>
      </c>
      <c r="C10" s="1189"/>
      <c r="D10" s="1189"/>
      <c r="E10" s="1189"/>
      <c r="F10" s="1189"/>
      <c r="G10" s="1189"/>
      <c r="H10" s="1189"/>
      <c r="I10" s="1189"/>
      <c r="J10" s="1189"/>
      <c r="K10" s="1189"/>
      <c r="L10" s="1189"/>
      <c r="M10" s="1189"/>
      <c r="N10" s="1189"/>
      <c r="O10" s="1189"/>
      <c r="P10" s="1189"/>
      <c r="Q10" s="1190"/>
      <c r="R10" s="104"/>
      <c r="S10" s="3" t="s">
        <v>406</v>
      </c>
    </row>
    <row r="11" spans="1:20" ht="15.75" customHeight="1">
      <c r="A11" s="123" t="s">
        <v>142</v>
      </c>
      <c r="B11" s="1191" t="s">
        <v>582</v>
      </c>
      <c r="C11" s="1191"/>
      <c r="D11" s="1191"/>
      <c r="E11" s="1191"/>
      <c r="F11" s="1191"/>
      <c r="G11" s="1191"/>
      <c r="H11" s="1191"/>
      <c r="I11" s="1191"/>
      <c r="J11" s="1191"/>
      <c r="K11" s="1191"/>
      <c r="L11" s="1191"/>
      <c r="M11" s="1191"/>
      <c r="N11" s="1191"/>
      <c r="O11" s="1191"/>
      <c r="P11" s="1191"/>
      <c r="Q11" s="1192"/>
      <c r="R11" s="2"/>
      <c r="S11" s="100"/>
      <c r="T11" s="3" t="s">
        <v>407</v>
      </c>
    </row>
    <row r="12" spans="1:20" ht="15.75" customHeight="1">
      <c r="A12" s="123" t="s">
        <v>248</v>
      </c>
      <c r="B12" s="1187" t="s">
        <v>249</v>
      </c>
      <c r="C12" s="1187"/>
      <c r="D12" s="1187"/>
      <c r="E12" s="1187"/>
      <c r="F12" s="1187"/>
      <c r="G12" s="1187"/>
      <c r="H12" s="1187"/>
      <c r="I12" s="1187"/>
      <c r="J12" s="1187"/>
      <c r="K12" s="1187"/>
      <c r="L12" s="1187"/>
      <c r="M12" s="1187"/>
      <c r="N12" s="1187"/>
      <c r="O12" s="1187"/>
      <c r="P12" s="1187"/>
      <c r="Q12" s="1188"/>
      <c r="R12" s="2"/>
      <c r="S12" s="101"/>
      <c r="T12" s="3" t="s">
        <v>405</v>
      </c>
    </row>
    <row r="13" spans="1:20" ht="15.75" customHeight="1">
      <c r="A13" s="123" t="s">
        <v>248</v>
      </c>
      <c r="B13" s="1187" t="s">
        <v>250</v>
      </c>
      <c r="C13" s="1187"/>
      <c r="D13" s="1187"/>
      <c r="E13" s="1187"/>
      <c r="F13" s="1187"/>
      <c r="G13" s="1187"/>
      <c r="H13" s="1187"/>
      <c r="I13" s="1187"/>
      <c r="J13" s="1187"/>
      <c r="K13" s="1187"/>
      <c r="L13" s="1187"/>
      <c r="M13" s="1187"/>
      <c r="N13" s="1187"/>
      <c r="O13" s="1187"/>
      <c r="P13" s="1187"/>
      <c r="Q13" s="1188"/>
      <c r="R13" s="2"/>
    </row>
    <row r="14" spans="1:20" ht="15.75" customHeight="1">
      <c r="A14" s="123" t="s">
        <v>248</v>
      </c>
      <c r="B14" s="1187" t="s">
        <v>251</v>
      </c>
      <c r="C14" s="1187"/>
      <c r="D14" s="1187"/>
      <c r="E14" s="1187"/>
      <c r="F14" s="1187"/>
      <c r="G14" s="1187"/>
      <c r="H14" s="1187"/>
      <c r="I14" s="1187"/>
      <c r="J14" s="1187"/>
      <c r="K14" s="1187"/>
      <c r="L14" s="1187"/>
      <c r="M14" s="1187"/>
      <c r="N14" s="1187"/>
      <c r="O14" s="1187"/>
      <c r="P14" s="1187"/>
      <c r="Q14" s="1188"/>
      <c r="R14" s="2"/>
      <c r="S14" s="105" t="s">
        <v>408</v>
      </c>
    </row>
    <row r="15" spans="1:20" ht="15.75" customHeight="1">
      <c r="A15" s="123" t="s">
        <v>142</v>
      </c>
      <c r="B15" s="1187" t="s">
        <v>583</v>
      </c>
      <c r="C15" s="1187"/>
      <c r="D15" s="1187"/>
      <c r="E15" s="1187"/>
      <c r="F15" s="1187"/>
      <c r="G15" s="1187"/>
      <c r="H15" s="1187"/>
      <c r="I15" s="1187"/>
      <c r="J15" s="1187"/>
      <c r="K15" s="1187"/>
      <c r="L15" s="1187"/>
      <c r="M15" s="1187"/>
      <c r="N15" s="1187"/>
      <c r="O15" s="1187"/>
      <c r="P15" s="1187"/>
      <c r="Q15" s="1188"/>
      <c r="R15" s="2"/>
      <c r="S15" s="105" t="s">
        <v>409</v>
      </c>
    </row>
    <row r="16" spans="1:20" ht="15.75" customHeight="1">
      <c r="A16" s="123" t="s">
        <v>248</v>
      </c>
      <c r="B16" s="1187" t="s">
        <v>252</v>
      </c>
      <c r="C16" s="1187"/>
      <c r="D16" s="1187"/>
      <c r="E16" s="1187"/>
      <c r="F16" s="1187"/>
      <c r="G16" s="1187"/>
      <c r="H16" s="1187"/>
      <c r="I16" s="1187"/>
      <c r="J16" s="1187"/>
      <c r="K16" s="1187"/>
      <c r="L16" s="1187"/>
      <c r="M16" s="1187"/>
      <c r="N16" s="1187"/>
      <c r="O16" s="1187"/>
      <c r="P16" s="1187"/>
      <c r="Q16" s="1188"/>
      <c r="R16" s="2"/>
    </row>
    <row r="17" spans="1:18" ht="15.75" customHeight="1">
      <c r="A17" s="123" t="s">
        <v>248</v>
      </c>
      <c r="B17" s="1187" t="s">
        <v>253</v>
      </c>
      <c r="C17" s="1187"/>
      <c r="D17" s="1187"/>
      <c r="E17" s="1187"/>
      <c r="F17" s="1187"/>
      <c r="G17" s="1187"/>
      <c r="H17" s="1187"/>
      <c r="I17" s="1187"/>
      <c r="J17" s="1187"/>
      <c r="K17" s="1187"/>
      <c r="L17" s="1187"/>
      <c r="M17" s="1187"/>
      <c r="N17" s="1187"/>
      <c r="O17" s="1187"/>
      <c r="P17" s="1187"/>
      <c r="Q17" s="1188"/>
      <c r="R17" s="2"/>
    </row>
    <row r="18" spans="1:18" ht="15.75" customHeight="1">
      <c r="A18" s="123" t="s">
        <v>248</v>
      </c>
      <c r="B18" s="1187" t="s">
        <v>254</v>
      </c>
      <c r="C18" s="1187"/>
      <c r="D18" s="1187"/>
      <c r="E18" s="1187"/>
      <c r="F18" s="1187"/>
      <c r="G18" s="1187"/>
      <c r="H18" s="1187"/>
      <c r="I18" s="1187"/>
      <c r="J18" s="1187"/>
      <c r="K18" s="1187"/>
      <c r="L18" s="1187"/>
      <c r="M18" s="1187"/>
      <c r="N18" s="1187"/>
      <c r="O18" s="1187"/>
      <c r="P18" s="1187"/>
      <c r="Q18" s="1188"/>
      <c r="R18" s="2"/>
    </row>
    <row r="19" spans="1:18" ht="15.75" customHeight="1">
      <c r="A19" s="123" t="s">
        <v>142</v>
      </c>
      <c r="B19" s="1187" t="s">
        <v>584</v>
      </c>
      <c r="C19" s="1187"/>
      <c r="D19" s="1187"/>
      <c r="E19" s="1187"/>
      <c r="F19" s="1187"/>
      <c r="G19" s="1187"/>
      <c r="H19" s="1187"/>
      <c r="I19" s="1187"/>
      <c r="J19" s="1187"/>
      <c r="K19" s="1187"/>
      <c r="L19" s="1187"/>
      <c r="M19" s="1187"/>
      <c r="N19" s="1187"/>
      <c r="O19" s="1187"/>
      <c r="P19" s="1187"/>
      <c r="Q19" s="1188"/>
      <c r="R19" s="2"/>
    </row>
    <row r="20" spans="1:18" ht="15.75" customHeight="1">
      <c r="A20" s="123" t="s">
        <v>248</v>
      </c>
      <c r="B20" s="1187" t="s">
        <v>255</v>
      </c>
      <c r="C20" s="1187"/>
      <c r="D20" s="1187"/>
      <c r="E20" s="1187"/>
      <c r="F20" s="1187"/>
      <c r="G20" s="1187"/>
      <c r="H20" s="1187"/>
      <c r="I20" s="1187"/>
      <c r="J20" s="1187"/>
      <c r="K20" s="1187"/>
      <c r="L20" s="1187"/>
      <c r="M20" s="1187"/>
      <c r="N20" s="1187"/>
      <c r="O20" s="1187"/>
      <c r="P20" s="1187"/>
      <c r="Q20" s="1188"/>
      <c r="R20" s="2"/>
    </row>
    <row r="21" spans="1:18" ht="15.75" customHeight="1">
      <c r="A21" s="123" t="s">
        <v>248</v>
      </c>
      <c r="B21" s="1187" t="s">
        <v>256</v>
      </c>
      <c r="C21" s="1187"/>
      <c r="D21" s="1187"/>
      <c r="E21" s="1187"/>
      <c r="F21" s="1187"/>
      <c r="G21" s="1187"/>
      <c r="H21" s="1187"/>
      <c r="I21" s="1187"/>
      <c r="J21" s="1187"/>
      <c r="K21" s="1187"/>
      <c r="L21" s="1187"/>
      <c r="M21" s="1187"/>
      <c r="N21" s="1187"/>
      <c r="O21" s="1187"/>
      <c r="P21" s="1187"/>
      <c r="Q21" s="1188"/>
      <c r="R21" s="2"/>
    </row>
    <row r="22" spans="1:18" ht="15.75" customHeight="1">
      <c r="A22" s="123" t="s">
        <v>248</v>
      </c>
      <c r="B22" s="1187" t="s">
        <v>257</v>
      </c>
      <c r="C22" s="1187"/>
      <c r="D22" s="1187"/>
      <c r="E22" s="1187"/>
      <c r="F22" s="1187"/>
      <c r="G22" s="1187"/>
      <c r="H22" s="1187"/>
      <c r="I22" s="1187"/>
      <c r="J22" s="1187"/>
      <c r="K22" s="1187"/>
      <c r="L22" s="1187"/>
      <c r="M22" s="1187"/>
      <c r="N22" s="1187"/>
      <c r="O22" s="1187"/>
      <c r="P22" s="1187"/>
      <c r="Q22" s="1188"/>
      <c r="R22" s="2"/>
    </row>
    <row r="23" spans="1:18" ht="15.75" customHeight="1">
      <c r="A23" s="123" t="s">
        <v>248</v>
      </c>
      <c r="B23" s="1187" t="s">
        <v>258</v>
      </c>
      <c r="C23" s="1187"/>
      <c r="D23" s="1187"/>
      <c r="E23" s="1187"/>
      <c r="F23" s="1187"/>
      <c r="G23" s="1187"/>
      <c r="H23" s="1187"/>
      <c r="I23" s="1187"/>
      <c r="J23" s="1187"/>
      <c r="K23" s="1187"/>
      <c r="L23" s="1187"/>
      <c r="M23" s="1187"/>
      <c r="N23" s="1187"/>
      <c r="O23" s="1187"/>
      <c r="P23" s="1187"/>
      <c r="Q23" s="1188"/>
      <c r="R23" s="2"/>
    </row>
    <row r="24" spans="1:18" ht="15.75" customHeight="1">
      <c r="A24" s="123" t="s">
        <v>142</v>
      </c>
      <c r="B24" s="1187" t="s">
        <v>585</v>
      </c>
      <c r="C24" s="1187"/>
      <c r="D24" s="1187"/>
      <c r="E24" s="1187"/>
      <c r="F24" s="1187"/>
      <c r="G24" s="1187"/>
      <c r="H24" s="1187"/>
      <c r="I24" s="1187"/>
      <c r="J24" s="1187"/>
      <c r="K24" s="1187"/>
      <c r="L24" s="1187"/>
      <c r="M24" s="1187"/>
      <c r="N24" s="1187"/>
      <c r="O24" s="1187"/>
      <c r="P24" s="1187"/>
      <c r="Q24" s="1188"/>
      <c r="R24" s="2"/>
    </row>
    <row r="25" spans="1:18" ht="15.75" customHeight="1">
      <c r="A25" s="123" t="s">
        <v>248</v>
      </c>
      <c r="B25" s="1187" t="s">
        <v>259</v>
      </c>
      <c r="C25" s="1187"/>
      <c r="D25" s="1187"/>
      <c r="E25" s="1187"/>
      <c r="F25" s="1187"/>
      <c r="G25" s="1187"/>
      <c r="H25" s="1187"/>
      <c r="I25" s="1187"/>
      <c r="J25" s="1187"/>
      <c r="K25" s="1187"/>
      <c r="L25" s="1187"/>
      <c r="M25" s="1187"/>
      <c r="N25" s="1187"/>
      <c r="O25" s="1187"/>
      <c r="P25" s="1187"/>
      <c r="Q25" s="1188"/>
      <c r="R25" s="2"/>
    </row>
    <row r="26" spans="1:18" ht="15.75" customHeight="1">
      <c r="A26" s="123" t="s">
        <v>248</v>
      </c>
      <c r="B26" s="1187" t="s">
        <v>260</v>
      </c>
      <c r="C26" s="1187"/>
      <c r="D26" s="1187"/>
      <c r="E26" s="1187"/>
      <c r="F26" s="1187"/>
      <c r="G26" s="1187"/>
      <c r="H26" s="1187"/>
      <c r="I26" s="1187"/>
      <c r="J26" s="1187"/>
      <c r="K26" s="1187"/>
      <c r="L26" s="1187"/>
      <c r="M26" s="1187"/>
      <c r="N26" s="1187"/>
      <c r="O26" s="1187"/>
      <c r="P26" s="1187"/>
      <c r="Q26" s="1188"/>
      <c r="R26" s="2"/>
    </row>
    <row r="27" spans="1:18" ht="15.75" customHeight="1">
      <c r="A27" s="123" t="s">
        <v>248</v>
      </c>
      <c r="B27" s="1187" t="s">
        <v>261</v>
      </c>
      <c r="C27" s="1187"/>
      <c r="D27" s="1187"/>
      <c r="E27" s="1187"/>
      <c r="F27" s="1187"/>
      <c r="G27" s="1187"/>
      <c r="H27" s="1187"/>
      <c r="I27" s="1187"/>
      <c r="J27" s="1187"/>
      <c r="K27" s="1187"/>
      <c r="L27" s="1187"/>
      <c r="M27" s="1187"/>
      <c r="N27" s="1187"/>
      <c r="O27" s="1187"/>
      <c r="P27" s="1187"/>
      <c r="Q27" s="1188"/>
      <c r="R27" s="2"/>
    </row>
    <row r="28" spans="1:18" ht="15.75" customHeight="1">
      <c r="A28" s="124" t="s">
        <v>248</v>
      </c>
      <c r="B28" s="1198" t="s">
        <v>262</v>
      </c>
      <c r="C28" s="1198"/>
      <c r="D28" s="1198"/>
      <c r="E28" s="1198"/>
      <c r="F28" s="1198"/>
      <c r="G28" s="1198"/>
      <c r="H28" s="1198"/>
      <c r="I28" s="1198"/>
      <c r="J28" s="1198"/>
      <c r="K28" s="1198"/>
      <c r="L28" s="1198"/>
      <c r="M28" s="1198"/>
      <c r="N28" s="1198"/>
      <c r="O28" s="1198"/>
      <c r="P28" s="1198"/>
      <c r="Q28" s="1199"/>
      <c r="R28" s="2"/>
    </row>
    <row r="29" spans="1:18" ht="13.5" customHeight="1">
      <c r="A29" s="228" t="s">
        <v>739</v>
      </c>
      <c r="B29" s="109"/>
      <c r="C29" s="109"/>
      <c r="D29" s="109"/>
      <c r="E29" s="109"/>
      <c r="F29" s="109"/>
      <c r="G29" s="109"/>
      <c r="H29" s="109"/>
      <c r="I29" s="109"/>
      <c r="J29" s="109"/>
      <c r="K29" s="109"/>
      <c r="L29" s="109"/>
      <c r="M29" s="109"/>
      <c r="N29" s="109"/>
      <c r="O29" s="109"/>
      <c r="P29" s="109"/>
      <c r="Q29" s="110"/>
    </row>
    <row r="30" spans="1:18" ht="15.75" customHeight="1">
      <c r="A30" s="125" t="s">
        <v>263</v>
      </c>
      <c r="Q30" s="114"/>
    </row>
    <row r="31" spans="1:18" ht="15.75" customHeight="1">
      <c r="A31" s="125" t="s">
        <v>264</v>
      </c>
      <c r="Q31" s="114"/>
    </row>
    <row r="32" spans="1:18" ht="15.75" customHeight="1">
      <c r="A32" s="113"/>
      <c r="B32" s="1175" t="s">
        <v>265</v>
      </c>
      <c r="C32" s="1175"/>
      <c r="D32" s="1175"/>
      <c r="E32" s="1175"/>
      <c r="F32" s="1175"/>
      <c r="G32" s="1175"/>
      <c r="H32" s="1175"/>
      <c r="I32" s="1175"/>
      <c r="J32" s="1175"/>
      <c r="K32" s="1175"/>
      <c r="L32" s="1175"/>
      <c r="M32" s="1175"/>
      <c r="N32" s="1175" t="s">
        <v>266</v>
      </c>
      <c r="O32" s="1175"/>
      <c r="P32" s="1175"/>
      <c r="Q32" s="114"/>
    </row>
    <row r="33" spans="1:17" ht="15.75" customHeight="1">
      <c r="A33" s="113"/>
      <c r="B33" s="1200" t="str">
        <f>B10</f>
        <v>建築板金（内外装板金作業）</v>
      </c>
      <c r="C33" s="1201"/>
      <c r="D33" s="1201"/>
      <c r="E33" s="1201"/>
      <c r="F33" s="1201"/>
      <c r="G33" s="1201"/>
      <c r="H33" s="1201"/>
      <c r="I33" s="1201"/>
      <c r="J33" s="1201"/>
      <c r="K33" s="1201"/>
      <c r="L33" s="1201"/>
      <c r="M33" s="1202"/>
      <c r="N33" s="1208"/>
      <c r="O33" s="1209"/>
      <c r="P33" s="110" t="s">
        <v>268</v>
      </c>
      <c r="Q33" s="114"/>
    </row>
    <row r="34" spans="1:17" ht="15.75" customHeight="1">
      <c r="A34" s="113"/>
      <c r="B34" s="1193" t="str">
        <f>B11</f>
        <v>建築大工（大工工事作業）</v>
      </c>
      <c r="C34" s="1194"/>
      <c r="D34" s="1194"/>
      <c r="E34" s="1194"/>
      <c r="F34" s="1194"/>
      <c r="G34" s="1194"/>
      <c r="H34" s="1194"/>
      <c r="I34" s="1194"/>
      <c r="J34" s="1194"/>
      <c r="K34" s="1194"/>
      <c r="L34" s="1194"/>
      <c r="M34" s="1195"/>
      <c r="N34" s="1196"/>
      <c r="O34" s="1197"/>
      <c r="P34" s="126" t="s">
        <v>268</v>
      </c>
      <c r="Q34" s="114"/>
    </row>
    <row r="35" spans="1:17" ht="15.75" customHeight="1">
      <c r="A35" s="113"/>
      <c r="B35" s="1193" t="str">
        <f t="shared" ref="B35:B50" si="0">B12</f>
        <v>かわらぶき　（かわらぶき作業）</v>
      </c>
      <c r="C35" s="1194"/>
      <c r="D35" s="1194"/>
      <c r="E35" s="1194"/>
      <c r="F35" s="1194"/>
      <c r="G35" s="1194"/>
      <c r="H35" s="1194"/>
      <c r="I35" s="1194"/>
      <c r="J35" s="1194"/>
      <c r="K35" s="1194"/>
      <c r="L35" s="1194"/>
      <c r="M35" s="1195"/>
      <c r="N35" s="1196"/>
      <c r="O35" s="1197"/>
      <c r="P35" s="126" t="s">
        <v>268</v>
      </c>
      <c r="Q35" s="114"/>
    </row>
    <row r="36" spans="1:17" ht="15.75" customHeight="1">
      <c r="A36" s="113"/>
      <c r="B36" s="1193" t="str">
        <f t="shared" si="0"/>
        <v>とび　（とび作業）</v>
      </c>
      <c r="C36" s="1194"/>
      <c r="D36" s="1194"/>
      <c r="E36" s="1194"/>
      <c r="F36" s="1194"/>
      <c r="G36" s="1194"/>
      <c r="H36" s="1194"/>
      <c r="I36" s="1194"/>
      <c r="J36" s="1194"/>
      <c r="K36" s="1194"/>
      <c r="L36" s="1194"/>
      <c r="M36" s="1195"/>
      <c r="N36" s="1196"/>
      <c r="O36" s="1197"/>
      <c r="P36" s="126" t="s">
        <v>268</v>
      </c>
      <c r="Q36" s="114"/>
    </row>
    <row r="37" spans="1:17" ht="15.75" customHeight="1">
      <c r="A37" s="113"/>
      <c r="B37" s="1193" t="str">
        <f t="shared" si="0"/>
        <v>左官　（左官作業）</v>
      </c>
      <c r="C37" s="1194"/>
      <c r="D37" s="1194"/>
      <c r="E37" s="1194"/>
      <c r="F37" s="1194"/>
      <c r="G37" s="1194"/>
      <c r="H37" s="1194"/>
      <c r="I37" s="1194"/>
      <c r="J37" s="1194"/>
      <c r="K37" s="1194"/>
      <c r="L37" s="1194"/>
      <c r="M37" s="1195"/>
      <c r="N37" s="1196"/>
      <c r="O37" s="1197"/>
      <c r="P37" s="126" t="s">
        <v>268</v>
      </c>
      <c r="Q37" s="114"/>
    </row>
    <row r="38" spans="1:17" ht="15.75" customHeight="1">
      <c r="A38" s="113"/>
      <c r="B38" s="1193" t="str">
        <f t="shared" si="0"/>
        <v>タイル張り　（タイル張り作業）</v>
      </c>
      <c r="C38" s="1194"/>
      <c r="D38" s="1194"/>
      <c r="E38" s="1194"/>
      <c r="F38" s="1194"/>
      <c r="G38" s="1194"/>
      <c r="H38" s="1194"/>
      <c r="I38" s="1194"/>
      <c r="J38" s="1194"/>
      <c r="K38" s="1194"/>
      <c r="L38" s="1194"/>
      <c r="M38" s="1195"/>
      <c r="N38" s="1196"/>
      <c r="O38" s="1197"/>
      <c r="P38" s="126" t="s">
        <v>268</v>
      </c>
      <c r="Q38" s="114"/>
    </row>
    <row r="39" spans="1:17" ht="15.75" customHeight="1">
      <c r="A39" s="113"/>
      <c r="B39" s="1193" t="str">
        <f t="shared" si="0"/>
        <v>型枠施工　（型枠工事作業）</v>
      </c>
      <c r="C39" s="1194"/>
      <c r="D39" s="1194"/>
      <c r="E39" s="1194"/>
      <c r="F39" s="1194"/>
      <c r="G39" s="1194"/>
      <c r="H39" s="1194"/>
      <c r="I39" s="1194"/>
      <c r="J39" s="1194"/>
      <c r="K39" s="1194"/>
      <c r="L39" s="1194"/>
      <c r="M39" s="1195"/>
      <c r="N39" s="1196"/>
      <c r="O39" s="1197"/>
      <c r="P39" s="126" t="s">
        <v>268</v>
      </c>
      <c r="Q39" s="114"/>
    </row>
    <row r="40" spans="1:17" ht="15.75" customHeight="1">
      <c r="A40" s="113"/>
      <c r="B40" s="1193" t="str">
        <f t="shared" si="0"/>
        <v>鉄筋施工　（鉄筋組立て作業）</v>
      </c>
      <c r="C40" s="1194"/>
      <c r="D40" s="1194"/>
      <c r="E40" s="1194"/>
      <c r="F40" s="1194"/>
      <c r="G40" s="1194"/>
      <c r="H40" s="1194"/>
      <c r="I40" s="1194"/>
      <c r="J40" s="1194"/>
      <c r="K40" s="1194"/>
      <c r="L40" s="1194"/>
      <c r="M40" s="1195"/>
      <c r="N40" s="1196"/>
      <c r="O40" s="1197"/>
      <c r="P40" s="126" t="s">
        <v>268</v>
      </c>
      <c r="Q40" s="114"/>
    </row>
    <row r="41" spans="1:17" ht="15.75" customHeight="1">
      <c r="A41" s="113"/>
      <c r="B41" s="1193" t="str">
        <f t="shared" si="0"/>
        <v>コンクリート圧送施工　（コンクリート圧送工事作業）</v>
      </c>
      <c r="C41" s="1194"/>
      <c r="D41" s="1194"/>
      <c r="E41" s="1194"/>
      <c r="F41" s="1194"/>
      <c r="G41" s="1194"/>
      <c r="H41" s="1194"/>
      <c r="I41" s="1194"/>
      <c r="J41" s="1194"/>
      <c r="K41" s="1194"/>
      <c r="L41" s="1194"/>
      <c r="M41" s="1195"/>
      <c r="N41" s="1196"/>
      <c r="O41" s="1197"/>
      <c r="P41" s="126" t="s">
        <v>268</v>
      </c>
      <c r="Q41" s="114"/>
    </row>
    <row r="42" spans="1:17" ht="15.75" customHeight="1">
      <c r="A42" s="113"/>
      <c r="B42" s="1193" t="str">
        <f t="shared" si="0"/>
        <v>防水施工　（アスファルト防水工事作業）</v>
      </c>
      <c r="C42" s="1194"/>
      <c r="D42" s="1194"/>
      <c r="E42" s="1194"/>
      <c r="F42" s="1194"/>
      <c r="G42" s="1194"/>
      <c r="H42" s="1194"/>
      <c r="I42" s="1194"/>
      <c r="J42" s="1194"/>
      <c r="K42" s="1194"/>
      <c r="L42" s="1194"/>
      <c r="M42" s="1195"/>
      <c r="N42" s="1196"/>
      <c r="O42" s="1197"/>
      <c r="P42" s="126" t="s">
        <v>268</v>
      </c>
      <c r="Q42" s="114"/>
    </row>
    <row r="43" spans="1:17" ht="15.75" customHeight="1">
      <c r="A43" s="113"/>
      <c r="B43" s="1193" t="str">
        <f t="shared" si="0"/>
        <v>防水施工　（ウレタンゴム系塗膜防水工事作業）</v>
      </c>
      <c r="C43" s="1194"/>
      <c r="D43" s="1194"/>
      <c r="E43" s="1194"/>
      <c r="F43" s="1194"/>
      <c r="G43" s="1194"/>
      <c r="H43" s="1194"/>
      <c r="I43" s="1194"/>
      <c r="J43" s="1194"/>
      <c r="K43" s="1194"/>
      <c r="L43" s="1194"/>
      <c r="M43" s="1195"/>
      <c r="N43" s="1196"/>
      <c r="O43" s="1197"/>
      <c r="P43" s="126" t="s">
        <v>268</v>
      </c>
      <c r="Q43" s="114"/>
    </row>
    <row r="44" spans="1:17" ht="15.75" customHeight="1">
      <c r="A44" s="113"/>
      <c r="B44" s="1193" t="str">
        <f t="shared" si="0"/>
        <v>防水施工　（塩化ビニル系シート防水工事作業）</v>
      </c>
      <c r="C44" s="1194"/>
      <c r="D44" s="1194"/>
      <c r="E44" s="1194"/>
      <c r="F44" s="1194"/>
      <c r="G44" s="1194"/>
      <c r="H44" s="1194"/>
      <c r="I44" s="1194"/>
      <c r="J44" s="1194"/>
      <c r="K44" s="1194"/>
      <c r="L44" s="1194"/>
      <c r="M44" s="1195"/>
      <c r="N44" s="1196"/>
      <c r="O44" s="1197"/>
      <c r="P44" s="126" t="s">
        <v>268</v>
      </c>
      <c r="Q44" s="114"/>
    </row>
    <row r="45" spans="1:17" ht="15.75" customHeight="1">
      <c r="A45" s="113"/>
      <c r="B45" s="1193" t="str">
        <f t="shared" si="0"/>
        <v>防水施工　（シーリング防水工事作業）</v>
      </c>
      <c r="C45" s="1194"/>
      <c r="D45" s="1194"/>
      <c r="E45" s="1194"/>
      <c r="F45" s="1194"/>
      <c r="G45" s="1194"/>
      <c r="H45" s="1194"/>
      <c r="I45" s="1194"/>
      <c r="J45" s="1194"/>
      <c r="K45" s="1194"/>
      <c r="L45" s="1194"/>
      <c r="M45" s="1195"/>
      <c r="N45" s="1196"/>
      <c r="O45" s="1197"/>
      <c r="P45" s="126" t="s">
        <v>268</v>
      </c>
      <c r="Q45" s="114"/>
    </row>
    <row r="46" spans="1:17" ht="15.75" customHeight="1">
      <c r="A46" s="113"/>
      <c r="B46" s="1193" t="str">
        <f t="shared" si="0"/>
        <v>内装仕上げ施工　（木質系床仕上げ工事作業）</v>
      </c>
      <c r="C46" s="1194"/>
      <c r="D46" s="1194"/>
      <c r="E46" s="1194"/>
      <c r="F46" s="1194"/>
      <c r="G46" s="1194"/>
      <c r="H46" s="1194"/>
      <c r="I46" s="1194"/>
      <c r="J46" s="1194"/>
      <c r="K46" s="1194"/>
      <c r="L46" s="1194"/>
      <c r="M46" s="1195"/>
      <c r="N46" s="1196"/>
      <c r="O46" s="1197"/>
      <c r="P46" s="126" t="s">
        <v>268</v>
      </c>
      <c r="Q46" s="114"/>
    </row>
    <row r="47" spans="1:17" ht="15.75" customHeight="1">
      <c r="A47" s="113"/>
      <c r="B47" s="1193" t="str">
        <f t="shared" si="0"/>
        <v>内装仕上げ施工　（鋼製下地工事作業）</v>
      </c>
      <c r="C47" s="1194"/>
      <c r="D47" s="1194"/>
      <c r="E47" s="1194"/>
      <c r="F47" s="1194"/>
      <c r="G47" s="1194"/>
      <c r="H47" s="1194"/>
      <c r="I47" s="1194"/>
      <c r="J47" s="1194"/>
      <c r="K47" s="1194"/>
      <c r="L47" s="1194"/>
      <c r="M47" s="1195"/>
      <c r="N47" s="1196"/>
      <c r="O47" s="1197"/>
      <c r="P47" s="126" t="s">
        <v>268</v>
      </c>
      <c r="Q47" s="114"/>
    </row>
    <row r="48" spans="1:17" ht="15.75" customHeight="1">
      <c r="A48" s="113"/>
      <c r="B48" s="1193" t="str">
        <f t="shared" si="0"/>
        <v>内装仕上げ施工　（ボード仕上げ工事作業）</v>
      </c>
      <c r="C48" s="1194"/>
      <c r="D48" s="1194"/>
      <c r="E48" s="1194"/>
      <c r="F48" s="1194"/>
      <c r="G48" s="1194"/>
      <c r="H48" s="1194"/>
      <c r="I48" s="1194"/>
      <c r="J48" s="1194"/>
      <c r="K48" s="1194"/>
      <c r="L48" s="1194"/>
      <c r="M48" s="1195"/>
      <c r="N48" s="1196"/>
      <c r="O48" s="1197"/>
      <c r="P48" s="126" t="s">
        <v>268</v>
      </c>
      <c r="Q48" s="114"/>
    </row>
    <row r="49" spans="1:17" ht="15.75" customHeight="1">
      <c r="A49" s="113"/>
      <c r="B49" s="1193" t="str">
        <f t="shared" si="0"/>
        <v>サッシ施工　（ビル用サッシ施工作業）</v>
      </c>
      <c r="C49" s="1194"/>
      <c r="D49" s="1194"/>
      <c r="E49" s="1194"/>
      <c r="F49" s="1194"/>
      <c r="G49" s="1194"/>
      <c r="H49" s="1194"/>
      <c r="I49" s="1194"/>
      <c r="J49" s="1194"/>
      <c r="K49" s="1194"/>
      <c r="L49" s="1194"/>
      <c r="M49" s="1195"/>
      <c r="N49" s="1196"/>
      <c r="O49" s="1197"/>
      <c r="P49" s="126" t="s">
        <v>268</v>
      </c>
      <c r="Q49" s="114"/>
    </row>
    <row r="50" spans="1:17" ht="15.75" customHeight="1">
      <c r="A50" s="113"/>
      <c r="B50" s="1193" t="str">
        <f t="shared" si="0"/>
        <v>ガラス施工　（ガラス工事作業）</v>
      </c>
      <c r="C50" s="1194"/>
      <c r="D50" s="1194"/>
      <c r="E50" s="1194"/>
      <c r="F50" s="1194"/>
      <c r="G50" s="1194"/>
      <c r="H50" s="1194"/>
      <c r="I50" s="1194"/>
      <c r="J50" s="1194"/>
      <c r="K50" s="1194"/>
      <c r="L50" s="1194"/>
      <c r="M50" s="1195"/>
      <c r="N50" s="1196"/>
      <c r="O50" s="1197"/>
      <c r="P50" s="126" t="s">
        <v>268</v>
      </c>
      <c r="Q50" s="114"/>
    </row>
    <row r="51" spans="1:17" ht="15.75" customHeight="1">
      <c r="A51" s="113"/>
      <c r="B51" s="1203" t="str">
        <f>B28</f>
        <v>塗装　（建築塗装作業）</v>
      </c>
      <c r="C51" s="1204"/>
      <c r="D51" s="1204"/>
      <c r="E51" s="1204"/>
      <c r="F51" s="1204"/>
      <c r="G51" s="1204"/>
      <c r="H51" s="1204"/>
      <c r="I51" s="1204"/>
      <c r="J51" s="1204"/>
      <c r="K51" s="1204"/>
      <c r="L51" s="1204"/>
      <c r="M51" s="1205"/>
      <c r="N51" s="1206"/>
      <c r="O51" s="1207"/>
      <c r="P51" s="190" t="s">
        <v>268</v>
      </c>
      <c r="Q51" s="114"/>
    </row>
    <row r="52" spans="1:17" ht="13.5" customHeight="1">
      <c r="A52" s="121"/>
      <c r="B52" s="265"/>
      <c r="C52" s="265"/>
      <c r="D52" s="265"/>
      <c r="E52" s="265"/>
      <c r="F52" s="265"/>
      <c r="G52" s="265"/>
      <c r="H52" s="265"/>
      <c r="I52" s="265"/>
      <c r="J52" s="265"/>
      <c r="K52" s="265"/>
      <c r="L52" s="265"/>
      <c r="M52" s="265"/>
      <c r="N52" s="265"/>
      <c r="O52" s="265"/>
      <c r="P52" s="265"/>
      <c r="Q52" s="112"/>
    </row>
    <row r="53" spans="1:17" ht="2.25" customHeight="1"/>
  </sheetData>
  <mergeCells count="65">
    <mergeCell ref="B32:M32"/>
    <mergeCell ref="N32:P32"/>
    <mergeCell ref="B19:Q19"/>
    <mergeCell ref="B14:Q14"/>
    <mergeCell ref="B16:Q16"/>
    <mergeCell ref="B17:Q17"/>
    <mergeCell ref="B18:Q18"/>
    <mergeCell ref="B25:Q25"/>
    <mergeCell ref="B22:Q22"/>
    <mergeCell ref="B43:M43"/>
    <mergeCell ref="B44:M44"/>
    <mergeCell ref="B38:M38"/>
    <mergeCell ref="B39:M39"/>
    <mergeCell ref="B40:M40"/>
    <mergeCell ref="B41:M41"/>
    <mergeCell ref="B42:M42"/>
    <mergeCell ref="N37:O37"/>
    <mergeCell ref="B36:M36"/>
    <mergeCell ref="B37:M37"/>
    <mergeCell ref="N33:O33"/>
    <mergeCell ref="N42:O42"/>
    <mergeCell ref="N38:O38"/>
    <mergeCell ref="N39:O39"/>
    <mergeCell ref="N40:O40"/>
    <mergeCell ref="N41:O41"/>
    <mergeCell ref="B34:M34"/>
    <mergeCell ref="B35:M35"/>
    <mergeCell ref="N34:O34"/>
    <mergeCell ref="N35:O35"/>
    <mergeCell ref="N36:O36"/>
    <mergeCell ref="B48:M48"/>
    <mergeCell ref="B49:M49"/>
    <mergeCell ref="B50:M50"/>
    <mergeCell ref="B51:M51"/>
    <mergeCell ref="N49:O49"/>
    <mergeCell ref="N50:O50"/>
    <mergeCell ref="N51:O51"/>
    <mergeCell ref="N48:O48"/>
    <mergeCell ref="A1:F1"/>
    <mergeCell ref="A2:D2"/>
    <mergeCell ref="B24:Q24"/>
    <mergeCell ref="B23:Q23"/>
    <mergeCell ref="B47:M47"/>
    <mergeCell ref="N43:O43"/>
    <mergeCell ref="N44:O44"/>
    <mergeCell ref="N45:O45"/>
    <mergeCell ref="N46:O46"/>
    <mergeCell ref="N47:O47"/>
    <mergeCell ref="B45:M45"/>
    <mergeCell ref="B46:M46"/>
    <mergeCell ref="B26:Q26"/>
    <mergeCell ref="B27:Q27"/>
    <mergeCell ref="B28:Q28"/>
    <mergeCell ref="B33:M33"/>
    <mergeCell ref="A5:Q5"/>
    <mergeCell ref="A8:Q9"/>
    <mergeCell ref="D3:E3"/>
    <mergeCell ref="B20:Q20"/>
    <mergeCell ref="B21:Q21"/>
    <mergeCell ref="B10:Q10"/>
    <mergeCell ref="B13:Q13"/>
    <mergeCell ref="B12:Q12"/>
    <mergeCell ref="F3:Q3"/>
    <mergeCell ref="B11:Q11"/>
    <mergeCell ref="B15:Q15"/>
  </mergeCells>
  <phoneticPr fontId="2"/>
  <printOptions horizontalCentered="1"/>
  <pageMargins left="0.70866141732283472" right="0.70866141732283472" top="0.74803149606299213" bottom="0.55118110236220474" header="0.31496062992125984" footer="0.31496062992125984"/>
  <pageSetup paperSize="9" scale="98" orientation="portrait" blackAndWhite="1"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66FF"/>
    <pageSetUpPr fitToPage="1"/>
  </sheetPr>
  <dimension ref="A1:S80"/>
  <sheetViews>
    <sheetView view="pageBreakPreview" zoomScaleNormal="100" zoomScaleSheetLayoutView="100" workbookViewId="0">
      <selection activeCell="F22" sqref="F22"/>
    </sheetView>
  </sheetViews>
  <sheetFormatPr defaultColWidth="9" defaultRowHeight="13"/>
  <cols>
    <col min="1" max="6" width="5.08984375" style="3" customWidth="1"/>
    <col min="7" max="17" width="5.6328125" style="3" customWidth="1"/>
    <col min="18" max="18" width="9" style="3"/>
    <col min="19" max="19" width="9" style="3" customWidth="1"/>
    <col min="20" max="16384" width="9" style="3"/>
  </cols>
  <sheetData>
    <row r="1" spans="1:19">
      <c r="A1" s="857" t="str">
        <f>CONCATENATE("（様式-",INDEX(発注者入力シート!$B$28:$G$32,MATCH(発注者入力シート!L6,発注者入力シート!$C$28:$C$32,0),4),"-１）")</f>
        <v>（様式-５-１）</v>
      </c>
      <c r="B1" s="857"/>
      <c r="C1" s="857"/>
      <c r="D1" s="857"/>
      <c r="E1" s="857"/>
      <c r="F1" s="857"/>
      <c r="R1" s="3" t="s">
        <v>402</v>
      </c>
    </row>
    <row r="2" spans="1:19">
      <c r="A2" s="857" t="str">
        <f>CONCATENATE("評価項目",INDEX(発注者入力シート!$B$28:$G$32,MATCH(発注者入力シート!L6,発注者入力シート!$C$28:$C$32,0),5),"-",INDEX(発注者入力シート!$B$28:$G$32,MATCH(発注者入力シート!L6,発注者入力シート!$C$28:$C$32,0),6))</f>
        <v>評価項目（２）-①</v>
      </c>
      <c r="B2" s="857"/>
      <c r="C2" s="857"/>
      <c r="D2" s="857"/>
      <c r="E2" s="857"/>
      <c r="R2" s="3" t="s">
        <v>403</v>
      </c>
    </row>
    <row r="3" spans="1:19" ht="14">
      <c r="A3" s="858" t="s">
        <v>649</v>
      </c>
      <c r="B3" s="858"/>
      <c r="C3" s="858"/>
      <c r="D3" s="858"/>
      <c r="E3" s="858"/>
      <c r="F3" s="858"/>
      <c r="G3" s="858"/>
      <c r="H3" s="858"/>
      <c r="I3" s="858"/>
      <c r="J3" s="858"/>
      <c r="K3" s="858"/>
      <c r="L3" s="858"/>
      <c r="M3" s="858"/>
      <c r="N3" s="858"/>
      <c r="O3" s="858"/>
      <c r="P3" s="858"/>
      <c r="Q3" s="128"/>
      <c r="R3" s="103"/>
      <c r="S3" s="3" t="s">
        <v>404</v>
      </c>
    </row>
    <row r="4" spans="1:19">
      <c r="D4" s="854" t="s">
        <v>650</v>
      </c>
      <c r="E4" s="854"/>
      <c r="F4" s="855" t="str">
        <f>IF(企業入力シート!C5="","",企業入力シート!C5)</f>
        <v/>
      </c>
      <c r="G4" s="855"/>
      <c r="H4" s="855"/>
      <c r="I4" s="855"/>
      <c r="J4" s="855"/>
      <c r="K4" s="855"/>
      <c r="L4" s="855"/>
      <c r="M4" s="855"/>
      <c r="N4" s="855"/>
      <c r="O4" s="855"/>
      <c r="P4" s="855"/>
      <c r="Q4" s="2"/>
      <c r="R4" s="98"/>
      <c r="S4" s="3" t="s">
        <v>872</v>
      </c>
    </row>
    <row r="5" spans="1:19">
      <c r="H5" s="77"/>
      <c r="I5" s="77"/>
      <c r="J5" s="2"/>
      <c r="K5" s="2"/>
      <c r="L5" s="2"/>
      <c r="M5" s="2"/>
      <c r="N5" s="2"/>
      <c r="O5" s="2"/>
      <c r="P5" s="2"/>
    </row>
    <row r="6" spans="1:19">
      <c r="A6" s="3" t="s">
        <v>651</v>
      </c>
      <c r="Q6" s="2"/>
      <c r="R6" s="3" t="s">
        <v>406</v>
      </c>
    </row>
    <row r="7" spans="1:19">
      <c r="A7" s="1235" t="s">
        <v>154</v>
      </c>
      <c r="B7" s="1235"/>
      <c r="C7" s="1235"/>
      <c r="D7" s="1236" t="s">
        <v>1352</v>
      </c>
      <c r="E7" s="1237"/>
      <c r="F7" s="1237"/>
      <c r="G7" s="1237"/>
      <c r="H7" s="1237"/>
      <c r="I7" s="1237"/>
      <c r="J7" s="1237"/>
      <c r="K7" s="1237"/>
      <c r="L7" s="1237"/>
      <c r="M7" s="1238"/>
      <c r="N7" s="2"/>
      <c r="R7" s="100"/>
      <c r="S7" s="3" t="s">
        <v>407</v>
      </c>
    </row>
    <row r="8" spans="1:19">
      <c r="A8" s="1239" t="s">
        <v>194</v>
      </c>
      <c r="B8" s="1239"/>
      <c r="C8" s="1239"/>
      <c r="D8" s="1240" t="s">
        <v>1431</v>
      </c>
      <c r="E8" s="1241"/>
      <c r="F8" s="1241"/>
      <c r="G8" s="1241"/>
      <c r="H8" s="1241"/>
      <c r="I8" s="1241"/>
      <c r="J8" s="1241"/>
      <c r="K8" s="1241"/>
      <c r="L8" s="1241"/>
      <c r="M8" s="1242"/>
      <c r="N8" s="2"/>
      <c r="R8" s="101"/>
      <c r="S8" s="3" t="s">
        <v>405</v>
      </c>
    </row>
    <row r="9" spans="1:19">
      <c r="A9" s="1239" t="s">
        <v>155</v>
      </c>
      <c r="B9" s="1239"/>
      <c r="C9" s="1239"/>
      <c r="D9" s="1243" t="str">
        <f>INDEX(発注者入力シート!$AX$3:$BC$9,MATCH(発注者入力シート!$AY$2,発注者入力シート!$AZ$3:$AZ$9,0),4)</f>
        <v>一般建築工事</v>
      </c>
      <c r="E9" s="1244"/>
      <c r="F9" s="1244"/>
      <c r="G9" s="1244"/>
      <c r="H9" s="1244"/>
      <c r="I9" s="1244"/>
      <c r="J9" s="1244"/>
      <c r="K9" s="1244"/>
      <c r="L9" s="1244"/>
      <c r="M9" s="1245"/>
      <c r="N9" s="2"/>
    </row>
    <row r="10" spans="1:19">
      <c r="A10" s="1246" t="s">
        <v>653</v>
      </c>
      <c r="B10" s="1246"/>
      <c r="C10" s="1246"/>
      <c r="D10" s="1247" t="str">
        <f>INDEX(発注者入力シート!$AX$3:$BC$9,MATCH(発注者入力シート!$AY$2,発注者入力シート!$AZ$3:$AZ$9,0),5)</f>
        <v>建築一式工事</v>
      </c>
      <c r="E10" s="1248"/>
      <c r="F10" s="1248"/>
      <c r="G10" s="1248"/>
      <c r="H10" s="1248"/>
      <c r="I10" s="1248"/>
      <c r="J10" s="1248"/>
      <c r="K10" s="1248"/>
      <c r="L10" s="1248"/>
      <c r="M10" s="1249"/>
      <c r="N10" s="125"/>
      <c r="R10" s="105" t="s">
        <v>408</v>
      </c>
    </row>
    <row r="11" spans="1:19">
      <c r="A11" s="238"/>
      <c r="B11" s="238"/>
      <c r="C11" s="238"/>
      <c r="D11" s="159"/>
      <c r="E11" s="159"/>
      <c r="F11" s="159"/>
      <c r="G11" s="159"/>
      <c r="H11" s="159"/>
      <c r="I11" s="159"/>
      <c r="J11" s="159"/>
      <c r="K11" s="159"/>
      <c r="L11" s="159"/>
      <c r="M11" s="159"/>
      <c r="N11" s="2"/>
      <c r="O11" s="2"/>
      <c r="P11" s="2"/>
      <c r="Q11" s="2"/>
      <c r="R11" s="105" t="s">
        <v>409</v>
      </c>
    </row>
    <row r="12" spans="1:19">
      <c r="A12" s="77"/>
      <c r="B12" s="77"/>
      <c r="C12" s="77"/>
      <c r="D12" s="2"/>
      <c r="E12" s="2"/>
      <c r="F12" s="2"/>
      <c r="G12" s="2"/>
      <c r="H12" s="2"/>
      <c r="I12" s="2"/>
      <c r="J12" s="2"/>
      <c r="K12" s="2"/>
      <c r="L12" s="2"/>
      <c r="M12" s="2"/>
      <c r="N12" s="2"/>
      <c r="O12" s="2"/>
      <c r="P12" s="2"/>
      <c r="Q12" s="2"/>
      <c r="R12" s="105" t="s">
        <v>873</v>
      </c>
    </row>
    <row r="13" spans="1:19">
      <c r="A13" s="160" t="s">
        <v>754</v>
      </c>
      <c r="B13" s="240"/>
      <c r="C13" s="240"/>
      <c r="D13" s="160"/>
      <c r="E13" s="160"/>
      <c r="F13" s="160"/>
      <c r="G13" s="160"/>
      <c r="H13" s="160"/>
      <c r="I13" s="111"/>
      <c r="J13" s="111"/>
      <c r="K13" s="1234" t="str">
        <f>IF(企業入力シート!C14="","",企業入力シート!C14)</f>
        <v>○○建設</v>
      </c>
      <c r="L13" s="1234"/>
      <c r="M13" s="1234"/>
      <c r="N13" s="1234"/>
      <c r="O13" s="1234"/>
      <c r="P13" s="1234"/>
      <c r="Q13" s="77"/>
    </row>
    <row r="14" spans="1:19" hidden="1">
      <c r="A14" s="1211" t="s">
        <v>18</v>
      </c>
      <c r="B14" s="1212"/>
      <c r="C14" s="1213"/>
      <c r="D14" s="1220" t="s">
        <v>1245</v>
      </c>
      <c r="E14" s="1220"/>
      <c r="F14" s="1220"/>
      <c r="G14" s="377" t="str">
        <f>IF('評定点一覧(第1G用) '!$P8="","",'評定点一覧(第1G用) '!$P8)</f>
        <v/>
      </c>
      <c r="H14" s="378" t="str">
        <f>IF('評定点一覧(第1G用) '!$P9="","",'評定点一覧(第1G用) '!$P9)</f>
        <v/>
      </c>
      <c r="I14" s="378" t="str">
        <f>IF('評定点一覧(第1G用) '!$P10="","",'評定点一覧(第1G用) '!$P10)</f>
        <v/>
      </c>
      <c r="J14" s="378" t="str">
        <f>IF('評定点一覧(第1G用) '!$P11="","",'評定点一覧(第1G用) '!$P11)</f>
        <v/>
      </c>
      <c r="K14" s="378" t="str">
        <f>IF('評定点一覧(第1G用) '!$P12="","",'評定点一覧(第1G用) '!$P12)</f>
        <v/>
      </c>
      <c r="L14" s="378" t="str">
        <f>IF('評定点一覧(第1G用) '!$P13="","",'評定点一覧(第1G用) '!$P13)</f>
        <v/>
      </c>
      <c r="M14" s="378" t="str">
        <f>IF('評定点一覧(第1G用) '!$P14="","",'評定点一覧(第1G用) '!$P14)</f>
        <v/>
      </c>
      <c r="N14" s="378" t="str">
        <f>IF('評定点一覧(第1G用) '!$P15="","",'評定点一覧(第1G用) '!$P15)</f>
        <v/>
      </c>
      <c r="O14" s="378" t="str">
        <f>IF('評定点一覧(第1G用) '!$P16="","",'評定点一覧(第1G用) '!$P16)</f>
        <v/>
      </c>
      <c r="P14" s="379" t="str">
        <f>IF('評定点一覧(第1G用) '!$P17="","",'評定点一覧(第1G用) '!$P17)</f>
        <v/>
      </c>
      <c r="Q14" s="189"/>
    </row>
    <row r="15" spans="1:19" hidden="1">
      <c r="A15" s="1214"/>
      <c r="B15" s="1215"/>
      <c r="C15" s="1216"/>
      <c r="D15" s="1220" t="s">
        <v>1246</v>
      </c>
      <c r="E15" s="1220"/>
      <c r="F15" s="1220"/>
      <c r="G15" s="377" t="str">
        <f>IF('評定点一覧(第1G用) '!$P21="","",'評定点一覧(第1G用) '!$P21)</f>
        <v/>
      </c>
      <c r="H15" s="378" t="str">
        <f>IF('評定点一覧(第1G用) '!$P22="","",'評定点一覧(第1G用) '!$P22)</f>
        <v/>
      </c>
      <c r="I15" s="378" t="str">
        <f>IF('評定点一覧(第1G用) '!$P23="","",'評定点一覧(第1G用) '!$P23)</f>
        <v/>
      </c>
      <c r="J15" s="378" t="str">
        <f>IF('評定点一覧(第1G用) '!$P24="","",'評定点一覧(第1G用) '!$P24)</f>
        <v/>
      </c>
      <c r="K15" s="378" t="str">
        <f>IF('評定点一覧(第1G用) '!$P25="","",'評定点一覧(第1G用) '!$P25)</f>
        <v/>
      </c>
      <c r="L15" s="378" t="str">
        <f>IF('評定点一覧(第1G用) '!$P26="","",'評定点一覧(第1G用) '!$P26)</f>
        <v/>
      </c>
      <c r="M15" s="378" t="str">
        <f>IF('評定点一覧(第1G用) '!$P27="","",'評定点一覧(第1G用) '!$P27)</f>
        <v/>
      </c>
      <c r="N15" s="378" t="str">
        <f>IF('評定点一覧(第1G用) '!$P28="","",'評定点一覧(第1G用) '!$P28)</f>
        <v/>
      </c>
      <c r="O15" s="378" t="str">
        <f>IF('評定点一覧(第1G用) '!$P29="","",'評定点一覧(第1G用) '!$P29)</f>
        <v/>
      </c>
      <c r="P15" s="379" t="str">
        <f>IF('評定点一覧(第1G用) '!$P30="","",'評定点一覧(第1G用) '!$P30)</f>
        <v/>
      </c>
      <c r="Q15" s="189"/>
    </row>
    <row r="16" spans="1:19" hidden="1">
      <c r="A16" s="1214"/>
      <c r="B16" s="1215"/>
      <c r="C16" s="1216"/>
      <c r="D16" s="1220" t="s">
        <v>1247</v>
      </c>
      <c r="E16" s="1220"/>
      <c r="F16" s="1220"/>
      <c r="G16" s="377" t="str">
        <f>IF('評定点一覧(第1G用) '!$P34="","",'評定点一覧(第1G用) '!$P34)</f>
        <v/>
      </c>
      <c r="H16" s="378" t="str">
        <f>IF('評定点一覧(第1G用) '!$P35="","",'評定点一覧(第1G用) '!$P35)</f>
        <v/>
      </c>
      <c r="I16" s="378" t="str">
        <f>IF('評定点一覧(第1G用) '!$P36="","",'評定点一覧(第1G用) '!$P36)</f>
        <v/>
      </c>
      <c r="J16" s="378" t="str">
        <f>IF('評定点一覧(第1G用) '!$P37="","",'評定点一覧(第1G用) '!$P37)</f>
        <v/>
      </c>
      <c r="K16" s="378" t="str">
        <f>IF('評定点一覧(第1G用) '!$P38="","",'評定点一覧(第1G用) '!$P38)</f>
        <v/>
      </c>
      <c r="L16" s="378" t="str">
        <f>IF('評定点一覧(第1G用) '!$P39="","",'評定点一覧(第1G用) '!$P39)</f>
        <v/>
      </c>
      <c r="M16" s="378" t="str">
        <f>IF('評定点一覧(第1G用) '!$P40="","",'評定点一覧(第1G用) '!$P40)</f>
        <v/>
      </c>
      <c r="N16" s="378" t="str">
        <f>IF('評定点一覧(第1G用) '!$P41="","",'評定点一覧(第1G用) '!$P41)</f>
        <v/>
      </c>
      <c r="O16" s="378" t="str">
        <f>IF('評定点一覧(第1G用) '!$P42="","",'評定点一覧(第1G用) '!$P42)</f>
        <v/>
      </c>
      <c r="P16" s="379" t="str">
        <f>IF('評定点一覧(第1G用) '!$P43="","",'評定点一覧(第1G用) '!$P43)</f>
        <v/>
      </c>
      <c r="Q16" s="189"/>
    </row>
    <row r="17" spans="1:17" hidden="1">
      <c r="A17" s="1214"/>
      <c r="B17" s="1215"/>
      <c r="C17" s="1216"/>
      <c r="D17" s="1220" t="s">
        <v>1248</v>
      </c>
      <c r="E17" s="1220"/>
      <c r="F17" s="1220"/>
      <c r="G17" s="377" t="str">
        <f>IF('評定点一覧(第1G用) '!$P47="","",'評定点一覧(第1G用) '!$P47)</f>
        <v/>
      </c>
      <c r="H17" s="378" t="str">
        <f>IF('評定点一覧(第1G用) '!$P48="","",'評定点一覧(第1G用) '!$P48)</f>
        <v/>
      </c>
      <c r="I17" s="378" t="str">
        <f>IF('評定点一覧(第1G用) '!$P49="","",'評定点一覧(第1G用) '!$P49)</f>
        <v/>
      </c>
      <c r="J17" s="378" t="str">
        <f>IF('評定点一覧(第1G用) '!$P50="","",'評定点一覧(第1G用) '!$P50)</f>
        <v/>
      </c>
      <c r="K17" s="378" t="str">
        <f>IF('評定点一覧(第1G用) '!$P51="","",'評定点一覧(第1G用) '!$P51)</f>
        <v/>
      </c>
      <c r="L17" s="378" t="str">
        <f>IF('評定点一覧(第1G用) '!$P52="","",'評定点一覧(第1G用) '!$P52)</f>
        <v/>
      </c>
      <c r="M17" s="378" t="str">
        <f>IF('評定点一覧(第1G用) '!$P53="","",'評定点一覧(第1G用) '!$P53)</f>
        <v/>
      </c>
      <c r="N17" s="378" t="str">
        <f>IF('評定点一覧(第1G用) '!$P54="","",'評定点一覧(第1G用) '!$P54)</f>
        <v/>
      </c>
      <c r="O17" s="378" t="str">
        <f>IF('評定点一覧(第1G用) '!$P55="","",'評定点一覧(第1G用) '!$P55)</f>
        <v/>
      </c>
      <c r="P17" s="379" t="str">
        <f>IF('評定点一覧(第1G用) '!$P56="","",'評定点一覧(第1G用) '!$P56)</f>
        <v/>
      </c>
      <c r="Q17" s="189"/>
    </row>
    <row r="18" spans="1:17" hidden="1">
      <c r="A18" s="1217"/>
      <c r="B18" s="1218"/>
      <c r="C18" s="1219"/>
      <c r="D18" s="1220" t="s">
        <v>1249</v>
      </c>
      <c r="E18" s="1220"/>
      <c r="F18" s="1220"/>
      <c r="G18" s="377" t="str">
        <f>IF('評定点一覧(第1G用) '!$P60="","",'評定点一覧(第1G用) '!$P60)</f>
        <v/>
      </c>
      <c r="H18" s="378" t="str">
        <f>IF('評定点一覧(第1G用) '!$P61="","",'評定点一覧(第1G用) '!$P61)</f>
        <v/>
      </c>
      <c r="I18" s="378" t="str">
        <f>IF('評定点一覧(第1G用) '!$P62="","",'評定点一覧(第1G用) '!$P62)</f>
        <v/>
      </c>
      <c r="J18" s="378" t="str">
        <f>IF('評定点一覧(第1G用) '!$P63="","",'評定点一覧(第1G用) '!$P63)</f>
        <v/>
      </c>
      <c r="K18" s="378" t="str">
        <f>IF('評定点一覧(第1G用) '!$P64="","",'評定点一覧(第1G用) '!$P64)</f>
        <v/>
      </c>
      <c r="L18" s="378" t="str">
        <f>IF('評定点一覧(第1G用) '!$P65="","",'評定点一覧(第1G用) '!$P65)</f>
        <v/>
      </c>
      <c r="M18" s="378" t="str">
        <f>IF('評定点一覧(第1G用) '!$P66="","",'評定点一覧(第1G用) '!$P66)</f>
        <v/>
      </c>
      <c r="N18" s="378" t="str">
        <f>IF('評定点一覧(第1G用) '!$P67="","",'評定点一覧(第1G用) '!$P67)</f>
        <v/>
      </c>
      <c r="O18" s="378" t="str">
        <f>IF('評定点一覧(第1G用) '!$P68="","",'評定点一覧(第1G用) '!$P68)</f>
        <v/>
      </c>
      <c r="P18" s="379" t="str">
        <f>IF('評定点一覧(第1G用) '!$P69="","",'評定点一覧(第1G用) '!$P69)</f>
        <v/>
      </c>
      <c r="Q18" s="2"/>
    </row>
    <row r="19" spans="1:17">
      <c r="A19" s="108" t="s">
        <v>19</v>
      </c>
      <c r="B19" s="109"/>
      <c r="C19" s="109"/>
      <c r="D19" s="238"/>
      <c r="E19" s="238"/>
      <c r="F19" s="403"/>
      <c r="G19" s="1221" t="str">
        <f>IF((COUNTA(G14:P18)-COUNTBLANK(G14:P18))=0,"",COUNTA(G14:P18)-COUNTBLANK(G14:P18))</f>
        <v/>
      </c>
      <c r="H19" s="1222"/>
      <c r="I19" s="1225" t="s">
        <v>200</v>
      </c>
      <c r="J19" s="1227" t="str">
        <f>IF(OR(G19="",G19=0),"",ROUND(AVERAGE(G14:P18),1))</f>
        <v/>
      </c>
      <c r="K19" s="1227"/>
      <c r="L19" s="1227"/>
      <c r="M19" s="1229" t="s">
        <v>164</v>
      </c>
      <c r="N19" s="1229"/>
      <c r="O19" s="1229"/>
      <c r="P19" s="1230"/>
      <c r="Q19" s="2"/>
    </row>
    <row r="20" spans="1:17">
      <c r="A20" s="121" t="s">
        <v>20</v>
      </c>
      <c r="B20" s="111"/>
      <c r="C20" s="240"/>
      <c r="D20" s="240"/>
      <c r="E20" s="240"/>
      <c r="F20" s="404"/>
      <c r="G20" s="1223"/>
      <c r="H20" s="1224"/>
      <c r="I20" s="1226"/>
      <c r="J20" s="1228"/>
      <c r="K20" s="1228"/>
      <c r="L20" s="1228"/>
      <c r="M20" s="1231"/>
      <c r="N20" s="1231"/>
      <c r="O20" s="1231"/>
      <c r="P20" s="1232"/>
      <c r="Q20" s="2"/>
    </row>
    <row r="21" spans="1:17">
      <c r="A21" s="109"/>
      <c r="B21" s="109"/>
      <c r="C21" s="238"/>
      <c r="D21" s="238"/>
      <c r="E21" s="238"/>
      <c r="F21" s="238"/>
      <c r="G21" s="238"/>
      <c r="H21" s="238"/>
      <c r="I21" s="238"/>
      <c r="J21" s="245"/>
      <c r="K21" s="245"/>
      <c r="L21" s="245"/>
      <c r="M21" s="159"/>
      <c r="N21" s="159"/>
      <c r="O21" s="159"/>
      <c r="P21" s="159"/>
      <c r="Q21" s="2"/>
    </row>
    <row r="22" spans="1:17">
      <c r="C22" s="77"/>
      <c r="D22" s="77"/>
      <c r="E22" s="77"/>
      <c r="F22" s="77"/>
      <c r="G22" s="77"/>
      <c r="H22" s="77"/>
      <c r="I22" s="77"/>
      <c r="J22" s="6"/>
      <c r="K22" s="6"/>
      <c r="L22" s="6"/>
      <c r="M22" s="2"/>
      <c r="N22" s="2"/>
      <c r="O22" s="2"/>
      <c r="P22" s="2"/>
      <c r="Q22" s="2"/>
    </row>
    <row r="23" spans="1:17">
      <c r="C23" s="77"/>
      <c r="D23" s="77"/>
      <c r="E23" s="77"/>
      <c r="F23" s="77"/>
      <c r="G23" s="77"/>
      <c r="H23" s="77"/>
      <c r="I23" s="77"/>
      <c r="J23" s="6"/>
      <c r="K23" s="6"/>
      <c r="L23" s="6"/>
      <c r="M23" s="2"/>
      <c r="N23" s="2"/>
      <c r="O23" s="2"/>
      <c r="P23" s="2"/>
      <c r="Q23" s="2"/>
    </row>
    <row r="24" spans="1:17">
      <c r="A24" s="1210" t="s">
        <v>755</v>
      </c>
      <c r="B24" s="1210"/>
      <c r="C24" s="1210"/>
      <c r="D24" s="1210"/>
      <c r="E24" s="1210"/>
      <c r="F24" s="1210"/>
      <c r="G24" s="1210"/>
      <c r="H24" s="1210"/>
      <c r="I24" s="1210"/>
      <c r="J24" s="1210"/>
      <c r="K24" s="1234" t="str">
        <f>IF(企業入力シート!C48="","",企業入力シート!C48)</f>
        <v>△△建設</v>
      </c>
      <c r="L24" s="1234"/>
      <c r="M24" s="1234"/>
      <c r="N24" s="1234"/>
      <c r="O24" s="1234"/>
      <c r="P24" s="1234"/>
      <c r="Q24" s="77"/>
    </row>
    <row r="25" spans="1:17" hidden="1">
      <c r="A25" s="1211" t="s">
        <v>18</v>
      </c>
      <c r="B25" s="1212"/>
      <c r="C25" s="1213"/>
      <c r="D25" s="1220" t="str">
        <f>D14</f>
        <v>平成３０年度</v>
      </c>
      <c r="E25" s="1220"/>
      <c r="F25" s="1220"/>
      <c r="G25" s="377" t="str">
        <f>IF('評定点一覧(第2G用)  '!$P8="","",'評定点一覧(第2G用)  '!$P8)</f>
        <v/>
      </c>
      <c r="H25" s="378" t="str">
        <f>IF('評定点一覧(第2G用)  '!$P9="","",'評定点一覧(第2G用)  '!$P9)</f>
        <v/>
      </c>
      <c r="I25" s="378" t="str">
        <f>IF('評定点一覧(第2G用)  '!$P10="","",'評定点一覧(第2G用)  '!$P10)</f>
        <v/>
      </c>
      <c r="J25" s="378" t="str">
        <f>IF('評定点一覧(第2G用)  '!$P11="","",'評定点一覧(第2G用)  '!$P11)</f>
        <v/>
      </c>
      <c r="K25" s="378" t="str">
        <f>IF('評定点一覧(第2G用)  '!$P12="","",'評定点一覧(第2G用)  '!$P12)</f>
        <v/>
      </c>
      <c r="L25" s="378" t="str">
        <f>IF('評定点一覧(第2G用)  '!$P13="","",'評定点一覧(第2G用)  '!$P13)</f>
        <v/>
      </c>
      <c r="M25" s="378" t="str">
        <f>IF('評定点一覧(第2G用)  '!$P14="","",'評定点一覧(第2G用)  '!$P14)</f>
        <v/>
      </c>
      <c r="N25" s="378" t="str">
        <f>IF('評定点一覧(第2G用)  '!$P15="","",'評定点一覧(第2G用)  '!$P15)</f>
        <v/>
      </c>
      <c r="O25" s="378" t="str">
        <f>IF('評定点一覧(第2G用)  '!$P16="","",'評定点一覧(第2G用)  '!$P16)</f>
        <v/>
      </c>
      <c r="P25" s="379" t="str">
        <f>IF('評定点一覧(第2G用)  '!$P17="","",'評定点一覧(第2G用)  '!$P17)</f>
        <v/>
      </c>
      <c r="Q25" s="189"/>
    </row>
    <row r="26" spans="1:17" hidden="1">
      <c r="A26" s="1214"/>
      <c r="B26" s="1215"/>
      <c r="C26" s="1216"/>
      <c r="D26" s="1220" t="str">
        <f t="shared" ref="D26:D29" si="0">D15</f>
        <v>令和元年度</v>
      </c>
      <c r="E26" s="1220"/>
      <c r="F26" s="1220"/>
      <c r="G26" s="377" t="str">
        <f>IF('評定点一覧(第2G用)  '!$P21="","",'評定点一覧(第2G用)  '!$P21)</f>
        <v/>
      </c>
      <c r="H26" s="378" t="str">
        <f>IF('評定点一覧(第2G用)  '!$P22="","",'評定点一覧(第2G用)  '!$P22)</f>
        <v/>
      </c>
      <c r="I26" s="378" t="str">
        <f>IF('評定点一覧(第2G用)  '!$P23="","",'評定点一覧(第2G用)  '!$P23)</f>
        <v/>
      </c>
      <c r="J26" s="378" t="str">
        <f>IF('評定点一覧(第2G用)  '!$P24="","",'評定点一覧(第2G用)  '!$P24)</f>
        <v/>
      </c>
      <c r="K26" s="378" t="str">
        <f>IF('評定点一覧(第2G用)  '!$P25="","",'評定点一覧(第2G用)  '!$P25)</f>
        <v/>
      </c>
      <c r="L26" s="378" t="str">
        <f>IF('評定点一覧(第2G用)  '!$P26="","",'評定点一覧(第2G用)  '!$P26)</f>
        <v/>
      </c>
      <c r="M26" s="378" t="str">
        <f>IF('評定点一覧(第2G用)  '!$P27="","",'評定点一覧(第2G用)  '!$P27)</f>
        <v/>
      </c>
      <c r="N26" s="378" t="str">
        <f>IF('評定点一覧(第2G用)  '!$P28="","",'評定点一覧(第2G用)  '!$P28)</f>
        <v/>
      </c>
      <c r="O26" s="378" t="str">
        <f>IF('評定点一覧(第2G用)  '!$P29="","",'評定点一覧(第2G用)  '!$P29)</f>
        <v/>
      </c>
      <c r="P26" s="379" t="str">
        <f>IF('評定点一覧(第2G用)  '!$P30="","",'評定点一覧(第2G用)  '!$P30)</f>
        <v/>
      </c>
      <c r="Q26" s="189"/>
    </row>
    <row r="27" spans="1:17" hidden="1">
      <c r="A27" s="1214"/>
      <c r="B27" s="1215"/>
      <c r="C27" s="1216"/>
      <c r="D27" s="1220" t="str">
        <f t="shared" si="0"/>
        <v>令和２年度</v>
      </c>
      <c r="E27" s="1220"/>
      <c r="F27" s="1220"/>
      <c r="G27" s="377" t="str">
        <f>IF('評定点一覧(第2G用)  '!$P34="","",'評定点一覧(第2G用)  '!$P34)</f>
        <v/>
      </c>
      <c r="H27" s="378" t="str">
        <f>IF('評定点一覧(第2G用)  '!$P35="","",'評定点一覧(第2G用)  '!$P35)</f>
        <v/>
      </c>
      <c r="I27" s="378" t="str">
        <f>IF('評定点一覧(第2G用)  '!$P36="","",'評定点一覧(第2G用)  '!$P36)</f>
        <v/>
      </c>
      <c r="J27" s="378" t="str">
        <f>IF('評定点一覧(第2G用)  '!$P37="","",'評定点一覧(第2G用)  '!$P37)</f>
        <v/>
      </c>
      <c r="K27" s="378" t="str">
        <f>IF('評定点一覧(第2G用)  '!$P38="","",'評定点一覧(第2G用)  '!$P38)</f>
        <v/>
      </c>
      <c r="L27" s="378" t="str">
        <f>IF('評定点一覧(第2G用)  '!$P39="","",'評定点一覧(第2G用)  '!$P39)</f>
        <v/>
      </c>
      <c r="M27" s="378" t="str">
        <f>IF('評定点一覧(第2G用)  '!$P40="","",'評定点一覧(第2G用)  '!$P40)</f>
        <v/>
      </c>
      <c r="N27" s="378" t="str">
        <f>IF('評定点一覧(第2G用)  '!$P41="","",'評定点一覧(第2G用)  '!$P41)</f>
        <v/>
      </c>
      <c r="O27" s="378" t="str">
        <f>IF('評定点一覧(第2G用)  '!$P42="","",'評定点一覧(第2G用)  '!$P42)</f>
        <v/>
      </c>
      <c r="P27" s="379" t="str">
        <f>IF('評定点一覧(第2G用)  '!$P43="","",'評定点一覧(第2G用)  '!$P43)</f>
        <v/>
      </c>
      <c r="Q27" s="189"/>
    </row>
    <row r="28" spans="1:17" hidden="1">
      <c r="A28" s="1214"/>
      <c r="B28" s="1215"/>
      <c r="C28" s="1216"/>
      <c r="D28" s="1220" t="str">
        <f t="shared" si="0"/>
        <v>令和３年度</v>
      </c>
      <c r="E28" s="1220"/>
      <c r="F28" s="1220"/>
      <c r="G28" s="377" t="str">
        <f>IF('評定点一覧(第2G用)  '!$P47="","",'評定点一覧(第2G用)  '!$P47)</f>
        <v/>
      </c>
      <c r="H28" s="378" t="str">
        <f>IF('評定点一覧(第2G用)  '!$P48="","",'評定点一覧(第2G用)  '!$P48)</f>
        <v/>
      </c>
      <c r="I28" s="378" t="str">
        <f>IF('評定点一覧(第2G用)  '!$P49="","",'評定点一覧(第2G用)  '!$P49)</f>
        <v/>
      </c>
      <c r="J28" s="378" t="str">
        <f>IF('評定点一覧(第2G用)  '!$P50="","",'評定点一覧(第2G用)  '!$P50)</f>
        <v/>
      </c>
      <c r="K28" s="378" t="str">
        <f>IF('評定点一覧(第2G用)  '!$P51="","",'評定点一覧(第2G用)  '!$P51)</f>
        <v/>
      </c>
      <c r="L28" s="378" t="str">
        <f>IF('評定点一覧(第2G用)  '!$P52="","",'評定点一覧(第2G用)  '!$P52)</f>
        <v/>
      </c>
      <c r="M28" s="378" t="str">
        <f>IF('評定点一覧(第2G用)  '!$P53="","",'評定点一覧(第2G用)  '!$P53)</f>
        <v/>
      </c>
      <c r="N28" s="378" t="str">
        <f>IF('評定点一覧(第2G用)  '!$P54="","",'評定点一覧(第2G用)  '!$P54)</f>
        <v/>
      </c>
      <c r="O28" s="378" t="str">
        <f>IF('評定点一覧(第2G用)  '!$P55="","",'評定点一覧(第2G用)  '!$P55)</f>
        <v/>
      </c>
      <c r="P28" s="379" t="str">
        <f>IF('評定点一覧(第2G用)  '!$P56="","",'評定点一覧(第2G用)  '!$P56)</f>
        <v/>
      </c>
      <c r="Q28" s="189"/>
    </row>
    <row r="29" spans="1:17" hidden="1">
      <c r="A29" s="1217"/>
      <c r="B29" s="1218"/>
      <c r="C29" s="1219"/>
      <c r="D29" s="1220" t="str">
        <f t="shared" si="0"/>
        <v>令和４年度</v>
      </c>
      <c r="E29" s="1220"/>
      <c r="F29" s="1220"/>
      <c r="G29" s="377" t="str">
        <f>IF('評定点一覧(第2G用)  '!$P60="","",'評定点一覧(第2G用)  '!$P60)</f>
        <v/>
      </c>
      <c r="H29" s="378" t="str">
        <f>IF('評定点一覧(第2G用)  '!$P61="","",'評定点一覧(第2G用)  '!$P61)</f>
        <v/>
      </c>
      <c r="I29" s="378" t="str">
        <f>IF('評定点一覧(第2G用)  '!$P62="","",'評定点一覧(第2G用)  '!$P62)</f>
        <v/>
      </c>
      <c r="J29" s="378" t="str">
        <f>IF('評定点一覧(第2G用)  '!$P63="","",'評定点一覧(第2G用)  '!$P63)</f>
        <v/>
      </c>
      <c r="K29" s="378" t="str">
        <f>IF('評定点一覧(第2G用)  '!$P64="","",'評定点一覧(第2G用)  '!$P64)</f>
        <v/>
      </c>
      <c r="L29" s="378" t="str">
        <f>IF('評定点一覧(第2G用)  '!$P65="","",'評定点一覧(第2G用)  '!$P65)</f>
        <v/>
      </c>
      <c r="M29" s="378" t="str">
        <f>IF('評定点一覧(第2G用)  '!$P66="","",'評定点一覧(第2G用)  '!$P66)</f>
        <v/>
      </c>
      <c r="N29" s="378" t="str">
        <f>IF('評定点一覧(第2G用)  '!$P67="","",'評定点一覧(第2G用)  '!$P67)</f>
        <v/>
      </c>
      <c r="O29" s="378" t="str">
        <f>IF('評定点一覧(第2G用)  '!$P68="","",'評定点一覧(第2G用)  '!$P68)</f>
        <v/>
      </c>
      <c r="P29" s="379" t="str">
        <f>IF('評定点一覧(第2G用)  '!$P69="","",'評定点一覧(第2G用)  '!$P69)</f>
        <v/>
      </c>
      <c r="Q29" s="2"/>
    </row>
    <row r="30" spans="1:17">
      <c r="A30" s="108" t="s">
        <v>19</v>
      </c>
      <c r="B30" s="109"/>
      <c r="C30" s="109"/>
      <c r="D30" s="238"/>
      <c r="E30" s="238"/>
      <c r="F30" s="403"/>
      <c r="G30" s="1221" t="str">
        <f>IF((COUNTA(G25:P29)-COUNTBLANK(G25:P29))=0,"",COUNTA(G25:P29)-COUNTBLANK(G25:P29))</f>
        <v/>
      </c>
      <c r="H30" s="1222"/>
      <c r="I30" s="1225" t="s">
        <v>200</v>
      </c>
      <c r="J30" s="1227" t="str">
        <f>IF(OR(G30="",G30=0),"",ROUND(AVERAGE(G25:P29),1))</f>
        <v/>
      </c>
      <c r="K30" s="1227"/>
      <c r="L30" s="1227"/>
      <c r="M30" s="1229" t="s">
        <v>164</v>
      </c>
      <c r="N30" s="1229"/>
      <c r="O30" s="1229"/>
      <c r="P30" s="1230"/>
      <c r="Q30" s="2"/>
    </row>
    <row r="31" spans="1:17">
      <c r="A31" s="121" t="s">
        <v>20</v>
      </c>
      <c r="B31" s="111"/>
      <c r="C31" s="240"/>
      <c r="D31" s="240"/>
      <c r="E31" s="240"/>
      <c r="F31" s="404"/>
      <c r="G31" s="1223"/>
      <c r="H31" s="1224"/>
      <c r="I31" s="1226"/>
      <c r="J31" s="1228"/>
      <c r="K31" s="1228"/>
      <c r="L31" s="1228"/>
      <c r="M31" s="1231"/>
      <c r="N31" s="1231"/>
      <c r="O31" s="1231"/>
      <c r="P31" s="1232"/>
      <c r="Q31" s="2"/>
    </row>
    <row r="32" spans="1:17">
      <c r="A32" s="109"/>
      <c r="B32" s="109"/>
      <c r="C32" s="238"/>
      <c r="D32" s="238"/>
      <c r="E32" s="238"/>
      <c r="F32" s="238"/>
      <c r="G32" s="238"/>
      <c r="H32" s="238"/>
      <c r="I32" s="238"/>
      <c r="J32" s="245"/>
      <c r="K32" s="245"/>
      <c r="L32" s="245"/>
      <c r="M32" s="159"/>
      <c r="N32" s="159"/>
      <c r="O32" s="159"/>
      <c r="P32" s="159"/>
    </row>
    <row r="33" spans="1:18">
      <c r="C33" s="77"/>
      <c r="D33" s="77"/>
      <c r="E33" s="77"/>
      <c r="F33" s="77"/>
      <c r="G33" s="77"/>
      <c r="H33" s="77"/>
      <c r="I33" s="77"/>
      <c r="J33" s="6"/>
      <c r="K33" s="6"/>
      <c r="L33" s="6"/>
      <c r="M33" s="2"/>
      <c r="N33" s="2"/>
      <c r="O33" s="2"/>
      <c r="P33" s="2"/>
    </row>
    <row r="34" spans="1:18">
      <c r="C34" s="77"/>
      <c r="D34" s="77"/>
      <c r="E34" s="77"/>
      <c r="F34" s="77"/>
      <c r="G34" s="77"/>
      <c r="H34" s="77"/>
      <c r="I34" s="77"/>
      <c r="J34" s="6"/>
      <c r="K34" s="6"/>
      <c r="L34" s="6"/>
      <c r="M34" s="2"/>
      <c r="N34" s="2"/>
      <c r="O34" s="2"/>
      <c r="P34" s="2"/>
    </row>
    <row r="35" spans="1:18">
      <c r="A35" s="1210" t="s">
        <v>756</v>
      </c>
      <c r="B35" s="1210"/>
      <c r="C35" s="1210"/>
      <c r="D35" s="1210"/>
      <c r="E35" s="1210"/>
      <c r="F35" s="1210"/>
      <c r="G35" s="1210"/>
      <c r="H35" s="1210"/>
      <c r="I35" s="1210"/>
      <c r="J35" s="1210"/>
      <c r="K35" s="1234" t="str">
        <f>IF(企業入力シート!C77="","",企業入力シート!C77)</f>
        <v>□□建設</v>
      </c>
      <c r="L35" s="1234"/>
      <c r="M35" s="1234"/>
      <c r="N35" s="1234"/>
      <c r="O35" s="1234"/>
      <c r="P35" s="1234"/>
      <c r="Q35" s="77"/>
    </row>
    <row r="36" spans="1:18" hidden="1">
      <c r="A36" s="1211" t="s">
        <v>18</v>
      </c>
      <c r="B36" s="1212"/>
      <c r="C36" s="1213"/>
      <c r="D36" s="1220" t="str">
        <f>D14</f>
        <v>平成３０年度</v>
      </c>
      <c r="E36" s="1220"/>
      <c r="F36" s="1220"/>
      <c r="G36" s="377" t="str">
        <f>IF('評定点一覧(第3G用) '!$P8="","",'評定点一覧(第3G用) '!$P8)</f>
        <v/>
      </c>
      <c r="H36" s="378" t="str">
        <f>IF('評定点一覧(第3G用) '!$P9="","",'評定点一覧(第3G用) '!$P9)</f>
        <v/>
      </c>
      <c r="I36" s="378" t="str">
        <f>IF('評定点一覧(第3G用) '!$P10="","",'評定点一覧(第3G用) '!$P10)</f>
        <v/>
      </c>
      <c r="J36" s="378" t="str">
        <f>IF('評定点一覧(第3G用) '!$P11="","",'評定点一覧(第3G用) '!$P11)</f>
        <v/>
      </c>
      <c r="K36" s="378" t="str">
        <f>IF('評定点一覧(第3G用) '!$P12="","",'評定点一覧(第3G用) '!$P12)</f>
        <v/>
      </c>
      <c r="L36" s="378" t="str">
        <f>IF('評定点一覧(第3G用) '!$P13="","",'評定点一覧(第3G用) '!$P13)</f>
        <v/>
      </c>
      <c r="M36" s="378" t="str">
        <f>IF('評定点一覧(第3G用) '!$P14="","",'評定点一覧(第3G用) '!$P14)</f>
        <v/>
      </c>
      <c r="N36" s="378" t="str">
        <f>IF('評定点一覧(第3G用) '!$P15="","",'評定点一覧(第3G用) '!$P15)</f>
        <v/>
      </c>
      <c r="O36" s="378" t="str">
        <f>IF('評定点一覧(第3G用) '!$P16="","",'評定点一覧(第3G用) '!$P16)</f>
        <v/>
      </c>
      <c r="P36" s="379" t="str">
        <f>IF('評定点一覧(第3G用) '!$P17="","",'評定点一覧(第3G用) '!$P17)</f>
        <v/>
      </c>
      <c r="Q36" s="189"/>
    </row>
    <row r="37" spans="1:18" hidden="1">
      <c r="A37" s="1214"/>
      <c r="B37" s="1215"/>
      <c r="C37" s="1216"/>
      <c r="D37" s="1220" t="str">
        <f t="shared" ref="D37:D40" si="1">D15</f>
        <v>令和元年度</v>
      </c>
      <c r="E37" s="1220"/>
      <c r="F37" s="1220"/>
      <c r="G37" s="377" t="str">
        <f>IF('評定点一覧(第3G用) '!$P21="","",'評定点一覧(第3G用) '!$P21)</f>
        <v/>
      </c>
      <c r="H37" s="378" t="str">
        <f>IF('評定点一覧(第3G用) '!$P22="","",'評定点一覧(第3G用) '!$P22)</f>
        <v/>
      </c>
      <c r="I37" s="378" t="str">
        <f>IF('評定点一覧(第3G用) '!$P23="","",'評定点一覧(第3G用) '!$P23)</f>
        <v/>
      </c>
      <c r="J37" s="378" t="str">
        <f>IF('評定点一覧(第3G用) '!$P24="","",'評定点一覧(第3G用) '!$P24)</f>
        <v/>
      </c>
      <c r="K37" s="378" t="str">
        <f>IF('評定点一覧(第3G用) '!$P25="","",'評定点一覧(第3G用) '!$P25)</f>
        <v/>
      </c>
      <c r="L37" s="378" t="str">
        <f>IF('評定点一覧(第3G用) '!$P26="","",'評定点一覧(第3G用) '!$P26)</f>
        <v/>
      </c>
      <c r="M37" s="378" t="str">
        <f>IF('評定点一覧(第3G用) '!$P27="","",'評定点一覧(第3G用) '!$P27)</f>
        <v/>
      </c>
      <c r="N37" s="378" t="str">
        <f>IF('評定点一覧(第3G用) '!$P28="","",'評定点一覧(第3G用) '!$P28)</f>
        <v/>
      </c>
      <c r="O37" s="378" t="str">
        <f>IF('評定点一覧(第3G用) '!$P29="","",'評定点一覧(第3G用) '!$P29)</f>
        <v/>
      </c>
      <c r="P37" s="379" t="str">
        <f>IF('評定点一覧(第3G用) '!$P30="","",'評定点一覧(第3G用) '!$P30)</f>
        <v/>
      </c>
      <c r="Q37" s="189"/>
    </row>
    <row r="38" spans="1:18" hidden="1">
      <c r="A38" s="1214"/>
      <c r="B38" s="1215"/>
      <c r="C38" s="1216"/>
      <c r="D38" s="1220" t="str">
        <f t="shared" si="1"/>
        <v>令和２年度</v>
      </c>
      <c r="E38" s="1220"/>
      <c r="F38" s="1220"/>
      <c r="G38" s="377" t="str">
        <f>IF('評定点一覧(第3G用) '!$P34="","",'評定点一覧(第3G用) '!$P34)</f>
        <v/>
      </c>
      <c r="H38" s="378" t="str">
        <f>IF('評定点一覧(第3G用) '!$P35="","",'評定点一覧(第3G用) '!$P35)</f>
        <v/>
      </c>
      <c r="I38" s="378" t="str">
        <f>IF('評定点一覧(第3G用) '!$P36="","",'評定点一覧(第3G用) '!$P36)</f>
        <v/>
      </c>
      <c r="J38" s="378" t="str">
        <f>IF('評定点一覧(第3G用) '!$P37="","",'評定点一覧(第3G用) '!$P37)</f>
        <v/>
      </c>
      <c r="K38" s="378" t="str">
        <f>IF('評定点一覧(第3G用) '!$P38="","",'評定点一覧(第3G用) '!$P38)</f>
        <v/>
      </c>
      <c r="L38" s="378" t="str">
        <f>IF('評定点一覧(第3G用) '!$P39="","",'評定点一覧(第3G用) '!$P39)</f>
        <v/>
      </c>
      <c r="M38" s="378" t="str">
        <f>IF('評定点一覧(第3G用) '!$P40="","",'評定点一覧(第3G用) '!$P40)</f>
        <v/>
      </c>
      <c r="N38" s="378" t="str">
        <f>IF('評定点一覧(第3G用) '!$P41="","",'評定点一覧(第3G用) '!$P41)</f>
        <v/>
      </c>
      <c r="O38" s="378" t="str">
        <f>IF('評定点一覧(第3G用) '!$P42="","",'評定点一覧(第3G用) '!$P42)</f>
        <v/>
      </c>
      <c r="P38" s="379" t="str">
        <f>IF('評定点一覧(第3G用) '!$P43="","",'評定点一覧(第3G用) '!$P43)</f>
        <v/>
      </c>
      <c r="Q38" s="189"/>
    </row>
    <row r="39" spans="1:18" hidden="1">
      <c r="A39" s="1214"/>
      <c r="B39" s="1215"/>
      <c r="C39" s="1216"/>
      <c r="D39" s="1220" t="str">
        <f t="shared" si="1"/>
        <v>令和３年度</v>
      </c>
      <c r="E39" s="1220"/>
      <c r="F39" s="1220"/>
      <c r="G39" s="377" t="str">
        <f>IF('評定点一覧(第3G用) '!$P47="","",'評定点一覧(第3G用) '!$P47)</f>
        <v/>
      </c>
      <c r="H39" s="378" t="str">
        <f>IF('評定点一覧(第3G用) '!$P48="","",'評定点一覧(第3G用) '!$P48)</f>
        <v/>
      </c>
      <c r="I39" s="378" t="str">
        <f>IF('評定点一覧(第3G用) '!$P49="","",'評定点一覧(第3G用) '!$P49)</f>
        <v/>
      </c>
      <c r="J39" s="378" t="str">
        <f>IF('評定点一覧(第3G用) '!$P50="","",'評定点一覧(第3G用) '!$P50)</f>
        <v/>
      </c>
      <c r="K39" s="378" t="str">
        <f>IF('評定点一覧(第3G用) '!$P51="","",'評定点一覧(第3G用) '!$P51)</f>
        <v/>
      </c>
      <c r="L39" s="378" t="str">
        <f>IF('評定点一覧(第3G用) '!$P52="","",'評定点一覧(第3G用) '!$P52)</f>
        <v/>
      </c>
      <c r="M39" s="378" t="str">
        <f>IF('評定点一覧(第3G用) '!$P53="","",'評定点一覧(第3G用) '!$P53)</f>
        <v/>
      </c>
      <c r="N39" s="378" t="str">
        <f>IF('評定点一覧(第3G用) '!$P54="","",'評定点一覧(第3G用) '!$P54)</f>
        <v/>
      </c>
      <c r="O39" s="378" t="str">
        <f>IF('評定点一覧(第3G用) '!$P55="","",'評定点一覧(第3G用) '!$P55)</f>
        <v/>
      </c>
      <c r="P39" s="379" t="str">
        <f>IF('評定点一覧(第3G用) '!$P56="","",'評定点一覧(第3G用) '!$P56)</f>
        <v/>
      </c>
      <c r="Q39" s="189"/>
    </row>
    <row r="40" spans="1:18" hidden="1">
      <c r="A40" s="1217"/>
      <c r="B40" s="1218"/>
      <c r="C40" s="1219"/>
      <c r="D40" s="1220" t="str">
        <f t="shared" si="1"/>
        <v>令和４年度</v>
      </c>
      <c r="E40" s="1220"/>
      <c r="F40" s="1220"/>
      <c r="G40" s="377" t="str">
        <f>IF('評定点一覧(第3G用) '!$P60="","",'評定点一覧(第3G用) '!$P60)</f>
        <v/>
      </c>
      <c r="H40" s="378" t="str">
        <f>IF('評定点一覧(第3G用) '!$P61="","",'評定点一覧(第3G用) '!$P61)</f>
        <v/>
      </c>
      <c r="I40" s="378" t="str">
        <f>IF('評定点一覧(第3G用) '!$P62="","",'評定点一覧(第3G用) '!$P62)</f>
        <v/>
      </c>
      <c r="J40" s="378" t="str">
        <f>IF('評定点一覧(第3G用) '!$P63="","",'評定点一覧(第3G用) '!$P63)</f>
        <v/>
      </c>
      <c r="K40" s="378" t="str">
        <f>IF('評定点一覧(第3G用) '!$P64="","",'評定点一覧(第3G用) '!$P64)</f>
        <v/>
      </c>
      <c r="L40" s="378" t="str">
        <f>IF('評定点一覧(第3G用) '!$P65="","",'評定点一覧(第3G用) '!$P65)</f>
        <v/>
      </c>
      <c r="M40" s="378" t="str">
        <f>IF('評定点一覧(第3G用) '!$P66="","",'評定点一覧(第3G用) '!$P66)</f>
        <v/>
      </c>
      <c r="N40" s="378" t="str">
        <f>IF('評定点一覧(第3G用) '!$P67="","",'評定点一覧(第3G用) '!$P67)</f>
        <v/>
      </c>
      <c r="O40" s="378" t="str">
        <f>IF('評定点一覧(第3G用) '!$P68="","",'評定点一覧(第3G用) '!$P68)</f>
        <v/>
      </c>
      <c r="P40" s="379" t="str">
        <f>IF('評定点一覧(第3G用) '!$P69="","",'評定点一覧(第3G用) '!$P69)</f>
        <v/>
      </c>
    </row>
    <row r="41" spans="1:18">
      <c r="A41" s="108" t="s">
        <v>19</v>
      </c>
      <c r="B41" s="109"/>
      <c r="C41" s="109"/>
      <c r="D41" s="238"/>
      <c r="E41" s="238"/>
      <c r="F41" s="403"/>
      <c r="G41" s="1221" t="str">
        <f>IF((COUNTA(G36:P40)-COUNTBLANK(G36:P40))=0,"",COUNTA(G36:P40)-COUNTBLANK(G36:P40))</f>
        <v/>
      </c>
      <c r="H41" s="1222"/>
      <c r="I41" s="1225" t="s">
        <v>200</v>
      </c>
      <c r="J41" s="1227" t="str">
        <f>IF(OR(G41="",G41=0),"",ROUND(AVERAGE(G36:P40),1))</f>
        <v/>
      </c>
      <c r="K41" s="1227"/>
      <c r="L41" s="1227"/>
      <c r="M41" s="1229" t="s">
        <v>164</v>
      </c>
      <c r="N41" s="1229"/>
      <c r="O41" s="1229"/>
      <c r="P41" s="1230"/>
    </row>
    <row r="42" spans="1:18">
      <c r="A42" s="121" t="s">
        <v>20</v>
      </c>
      <c r="B42" s="111"/>
      <c r="C42" s="240"/>
      <c r="D42" s="240"/>
      <c r="E42" s="240"/>
      <c r="F42" s="404"/>
      <c r="G42" s="1223"/>
      <c r="H42" s="1224"/>
      <c r="I42" s="1226"/>
      <c r="J42" s="1228"/>
      <c r="K42" s="1228"/>
      <c r="L42" s="1228"/>
      <c r="M42" s="1231"/>
      <c r="N42" s="1231"/>
      <c r="O42" s="1231"/>
      <c r="P42" s="1232"/>
      <c r="Q42" s="142"/>
    </row>
    <row r="43" spans="1:18" s="135" customFormat="1" ht="13" customHeight="1">
      <c r="A43" s="134" t="s">
        <v>114</v>
      </c>
      <c r="B43" s="1233" t="s">
        <v>894</v>
      </c>
      <c r="C43" s="1233"/>
      <c r="D43" s="1233"/>
      <c r="E43" s="1233"/>
      <c r="F43" s="1233"/>
      <c r="G43" s="1233"/>
      <c r="H43" s="1233"/>
      <c r="I43" s="1233"/>
      <c r="J43" s="1233"/>
      <c r="K43" s="1233"/>
      <c r="L43" s="1233"/>
      <c r="M43" s="1233"/>
      <c r="N43" s="1233"/>
      <c r="O43" s="1233"/>
      <c r="P43" s="1233"/>
      <c r="Q43" s="158"/>
      <c r="R43" s="3"/>
    </row>
    <row r="44" spans="1:18" s="135" customFormat="1" ht="13" customHeight="1">
      <c r="A44" s="134" t="s">
        <v>115</v>
      </c>
      <c r="B44" s="1165" t="s">
        <v>1262</v>
      </c>
      <c r="C44" s="1165"/>
      <c r="D44" s="1165"/>
      <c r="E44" s="1165"/>
      <c r="F44" s="1165"/>
      <c r="G44" s="1165"/>
      <c r="H44" s="1165"/>
      <c r="I44" s="1165"/>
      <c r="J44" s="1165"/>
      <c r="K44" s="1165"/>
      <c r="L44" s="1165"/>
      <c r="M44" s="1165"/>
      <c r="N44" s="1165"/>
      <c r="O44" s="1165"/>
      <c r="P44" s="1165"/>
      <c r="R44" s="3"/>
    </row>
    <row r="45" spans="1:18" s="135" customFormat="1">
      <c r="A45" s="134"/>
      <c r="B45" s="1165"/>
      <c r="C45" s="1165"/>
      <c r="D45" s="1165"/>
      <c r="E45" s="1165"/>
      <c r="F45" s="1165"/>
      <c r="G45" s="1165"/>
      <c r="H45" s="1165"/>
      <c r="I45" s="1165"/>
      <c r="J45" s="1165"/>
      <c r="K45" s="1165"/>
      <c r="L45" s="1165"/>
      <c r="M45" s="1165"/>
      <c r="N45" s="1165"/>
      <c r="O45" s="1165"/>
      <c r="P45" s="1165"/>
    </row>
    <row r="46" spans="1:18" s="135" customFormat="1">
      <c r="A46" s="134" t="s">
        <v>116</v>
      </c>
      <c r="B46" s="1165" t="s">
        <v>891</v>
      </c>
      <c r="C46" s="1165"/>
      <c r="D46" s="1165"/>
      <c r="E46" s="1165"/>
      <c r="F46" s="1165"/>
      <c r="G46" s="1165"/>
      <c r="H46" s="1165"/>
      <c r="I46" s="1165"/>
      <c r="J46" s="1165"/>
      <c r="K46" s="1165"/>
      <c r="L46" s="1165"/>
      <c r="M46" s="1165"/>
      <c r="N46" s="1165"/>
      <c r="O46" s="1165"/>
      <c r="P46" s="1165"/>
    </row>
    <row r="47" spans="1:18" s="135" customFormat="1">
      <c r="A47" s="134"/>
      <c r="B47" s="1165"/>
      <c r="C47" s="1165"/>
      <c r="D47" s="1165"/>
      <c r="E47" s="1165"/>
      <c r="F47" s="1165"/>
      <c r="G47" s="1165"/>
      <c r="H47" s="1165"/>
      <c r="I47" s="1165"/>
      <c r="J47" s="1165"/>
      <c r="K47" s="1165"/>
      <c r="L47" s="1165"/>
      <c r="M47" s="1165"/>
      <c r="N47" s="1165"/>
      <c r="O47" s="1165"/>
      <c r="P47" s="1165"/>
    </row>
    <row r="48" spans="1:18">
      <c r="A48" s="134" t="s">
        <v>120</v>
      </c>
      <c r="B48" s="135" t="s">
        <v>656</v>
      </c>
      <c r="C48" s="135"/>
      <c r="D48" s="135"/>
      <c r="E48" s="135"/>
      <c r="F48" s="135"/>
      <c r="G48" s="135"/>
      <c r="H48" s="135"/>
      <c r="I48" s="135"/>
      <c r="J48" s="135"/>
      <c r="K48" s="135"/>
      <c r="L48" s="135"/>
      <c r="M48" s="135"/>
      <c r="N48" s="135"/>
      <c r="O48" s="135"/>
      <c r="P48" s="135"/>
    </row>
    <row r="49" spans="1:1">
      <c r="A49" s="127"/>
    </row>
    <row r="50" spans="1:1">
      <c r="A50" s="127"/>
    </row>
    <row r="51" spans="1:1">
      <c r="A51" s="127"/>
    </row>
    <row r="52" spans="1:1">
      <c r="A52" s="127"/>
    </row>
    <row r="53" spans="1:1">
      <c r="A53" s="127"/>
    </row>
    <row r="54" spans="1:1">
      <c r="A54" s="127"/>
    </row>
    <row r="55" spans="1:1">
      <c r="A55" s="127"/>
    </row>
    <row r="56" spans="1:1">
      <c r="A56" s="127"/>
    </row>
    <row r="57" spans="1:1">
      <c r="A57" s="127"/>
    </row>
    <row r="58" spans="1:1">
      <c r="A58" s="127"/>
    </row>
    <row r="59" spans="1:1">
      <c r="A59" s="127"/>
    </row>
    <row r="60" spans="1:1">
      <c r="A60" s="127"/>
    </row>
    <row r="61" spans="1:1">
      <c r="A61" s="127"/>
    </row>
    <row r="62" spans="1:1">
      <c r="A62" s="127"/>
    </row>
    <row r="63" spans="1:1">
      <c r="A63" s="127"/>
    </row>
    <row r="64" spans="1:1">
      <c r="A64" s="127"/>
    </row>
    <row r="65" spans="1:16">
      <c r="A65" s="127"/>
    </row>
    <row r="66" spans="1:16">
      <c r="A66" s="127"/>
    </row>
    <row r="67" spans="1:16">
      <c r="A67" s="127"/>
    </row>
    <row r="68" spans="1:16">
      <c r="A68" s="127"/>
    </row>
    <row r="69" spans="1:16">
      <c r="A69" s="127"/>
    </row>
    <row r="70" spans="1:16">
      <c r="A70" s="127"/>
    </row>
    <row r="72" spans="1:16">
      <c r="B72" s="142"/>
      <c r="C72" s="142"/>
      <c r="D72" s="142"/>
      <c r="E72" s="142"/>
      <c r="F72" s="142"/>
      <c r="G72" s="142"/>
      <c r="H72" s="142"/>
      <c r="I72" s="142"/>
      <c r="J72" s="142"/>
      <c r="K72" s="142"/>
      <c r="L72" s="142"/>
      <c r="M72" s="142"/>
      <c r="N72" s="142"/>
      <c r="O72" s="142"/>
      <c r="P72" s="142"/>
    </row>
    <row r="73" spans="1:16">
      <c r="B73" s="142"/>
      <c r="C73" s="142"/>
      <c r="D73" s="142"/>
      <c r="E73" s="142"/>
      <c r="F73" s="142"/>
      <c r="G73" s="142"/>
      <c r="H73" s="142"/>
      <c r="I73" s="142"/>
      <c r="J73" s="142"/>
      <c r="K73" s="142"/>
      <c r="L73" s="142"/>
      <c r="M73" s="142"/>
      <c r="N73" s="142"/>
      <c r="O73" s="142"/>
      <c r="P73" s="142"/>
    </row>
    <row r="75" spans="1:16">
      <c r="A75" s="127"/>
      <c r="B75" s="142"/>
      <c r="C75" s="142"/>
      <c r="D75" s="142"/>
      <c r="E75" s="142"/>
      <c r="F75" s="142"/>
      <c r="G75" s="142"/>
      <c r="H75" s="142"/>
      <c r="I75" s="142"/>
      <c r="J75" s="142"/>
      <c r="K75" s="142"/>
      <c r="L75" s="142"/>
      <c r="M75" s="142"/>
      <c r="N75" s="142"/>
      <c r="O75" s="142"/>
      <c r="P75" s="142"/>
    </row>
    <row r="76" spans="1:16">
      <c r="A76" s="127"/>
      <c r="B76" s="142"/>
      <c r="C76" s="142"/>
      <c r="D76" s="142"/>
      <c r="E76" s="142"/>
      <c r="F76" s="142"/>
      <c r="G76" s="142"/>
      <c r="H76" s="142"/>
      <c r="I76" s="142"/>
      <c r="J76" s="142"/>
      <c r="K76" s="142"/>
      <c r="L76" s="142"/>
      <c r="M76" s="142"/>
      <c r="N76" s="142"/>
      <c r="O76" s="142"/>
      <c r="P76" s="142"/>
    </row>
    <row r="77" spans="1:16">
      <c r="A77" s="127"/>
    </row>
    <row r="78" spans="1:16">
      <c r="A78" s="127"/>
    </row>
    <row r="79" spans="1:16">
      <c r="A79" s="127"/>
    </row>
    <row r="80" spans="1:16">
      <c r="A80" s="127"/>
    </row>
  </sheetData>
  <mergeCells count="51">
    <mergeCell ref="B46:P47"/>
    <mergeCell ref="K13:P13"/>
    <mergeCell ref="K24:P24"/>
    <mergeCell ref="K35:P35"/>
    <mergeCell ref="A7:C7"/>
    <mergeCell ref="D7:M7"/>
    <mergeCell ref="A8:C8"/>
    <mergeCell ref="D8:M8"/>
    <mergeCell ref="A9:C9"/>
    <mergeCell ref="D9:M9"/>
    <mergeCell ref="A10:C10"/>
    <mergeCell ref="D10:M10"/>
    <mergeCell ref="A14:C18"/>
    <mergeCell ref="D14:F14"/>
    <mergeCell ref="D15:F15"/>
    <mergeCell ref="D16:F16"/>
    <mergeCell ref="D17:F17"/>
    <mergeCell ref="A1:F1"/>
    <mergeCell ref="A2:E2"/>
    <mergeCell ref="A3:P3"/>
    <mergeCell ref="D4:E4"/>
    <mergeCell ref="F4:P4"/>
    <mergeCell ref="D18:F18"/>
    <mergeCell ref="G19:H20"/>
    <mergeCell ref="I19:I20"/>
    <mergeCell ref="J19:L20"/>
    <mergeCell ref="M19:P20"/>
    <mergeCell ref="A24:J24"/>
    <mergeCell ref="G30:H31"/>
    <mergeCell ref="I30:I31"/>
    <mergeCell ref="J30:L31"/>
    <mergeCell ref="M30:P31"/>
    <mergeCell ref="A25:C29"/>
    <mergeCell ref="D25:F25"/>
    <mergeCell ref="D26:F26"/>
    <mergeCell ref="D27:F27"/>
    <mergeCell ref="D28:F28"/>
    <mergeCell ref="D29:F29"/>
    <mergeCell ref="A35:J35"/>
    <mergeCell ref="B44:P45"/>
    <mergeCell ref="A36:C40"/>
    <mergeCell ref="D36:F36"/>
    <mergeCell ref="D37:F37"/>
    <mergeCell ref="D38:F38"/>
    <mergeCell ref="D39:F39"/>
    <mergeCell ref="D40:F40"/>
    <mergeCell ref="G41:H42"/>
    <mergeCell ref="I41:I42"/>
    <mergeCell ref="J41:L42"/>
    <mergeCell ref="M41:P42"/>
    <mergeCell ref="B43:P43"/>
  </mergeCells>
  <phoneticPr fontId="2"/>
  <dataValidations count="1">
    <dataValidation type="list" showInputMessage="1" showErrorMessage="1" sqref="Q13 Q24 Q35" xr:uid="{00000000-0002-0000-10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
    <tabColor rgb="FFFF66FF"/>
    <pageSetUpPr fitToPage="1"/>
  </sheetPr>
  <dimension ref="A1:T113"/>
  <sheetViews>
    <sheetView view="pageBreakPreview" topLeftCell="A17" zoomScaleNormal="100" zoomScaleSheetLayoutView="100" workbookViewId="0">
      <selection activeCell="B7" sqref="B7:D7"/>
    </sheetView>
  </sheetViews>
  <sheetFormatPr defaultColWidth="9" defaultRowHeight="13"/>
  <cols>
    <col min="1" max="1" width="4.36328125" style="3" customWidth="1"/>
    <col min="2" max="4" width="5.7265625" style="3" customWidth="1"/>
    <col min="5" max="15" width="5.6328125" style="3" customWidth="1"/>
    <col min="16" max="17" width="4.36328125" style="3" customWidth="1"/>
    <col min="18" max="18" width="5.08984375" style="3" customWidth="1"/>
    <col min="19" max="16384" width="9" style="3"/>
  </cols>
  <sheetData>
    <row r="1" spans="1:20" ht="12.75" customHeight="1">
      <c r="A1" s="857" t="str">
        <f>CONCATENATE("（様式-",INDEX(発注者入力シート!$B$28:$G$32,MATCH(発注者入力シート!L6,発注者入力シート!$C$28:$C$32,0),4),"-２）")</f>
        <v>（様式-５-２）</v>
      </c>
      <c r="B1" s="857"/>
      <c r="C1" s="857"/>
      <c r="D1" s="857"/>
      <c r="E1" s="857"/>
      <c r="F1" s="857"/>
      <c r="H1" s="3" t="s">
        <v>839</v>
      </c>
      <c r="Q1" s="191" t="s">
        <v>843</v>
      </c>
      <c r="R1" s="191"/>
    </row>
    <row r="2" spans="1:20" ht="12.75" customHeight="1">
      <c r="A2" s="857" t="str">
        <f>CONCATENATE("評価項目",INDEX(発注者入力シート!$B$28:$G$32,MATCH(発注者入力シート!L6,発注者入力シート!$C$28:$C$32,0),5),"-",INDEX(発注者入力シート!$B$28:$G$32,MATCH(発注者入力シート!L6,発注者入力シート!$C$28:$C$32,0),6))</f>
        <v>評価項目（２）-①</v>
      </c>
      <c r="B2" s="857"/>
      <c r="C2" s="857"/>
      <c r="D2" s="857"/>
      <c r="E2" s="857"/>
      <c r="F2" s="854" t="s">
        <v>811</v>
      </c>
      <c r="G2" s="854"/>
      <c r="H2" s="1259" t="str">
        <f>IF(企業入力シート!C5="","",企業入力シート!C5)</f>
        <v/>
      </c>
      <c r="I2" s="1259"/>
      <c r="J2" s="1259"/>
      <c r="K2" s="1259"/>
      <c r="L2" s="1259"/>
      <c r="M2" s="1259"/>
      <c r="N2" s="1259"/>
      <c r="O2" s="1259"/>
      <c r="P2" s="1259"/>
      <c r="Q2" s="1259"/>
    </row>
    <row r="3" spans="1:20" ht="3.75" customHeight="1">
      <c r="H3" s="6"/>
      <c r="I3" s="6"/>
      <c r="J3" s="6"/>
      <c r="K3" s="2"/>
      <c r="L3" s="2"/>
      <c r="M3" s="2"/>
      <c r="N3" s="2"/>
      <c r="O3" s="2"/>
      <c r="P3" s="2"/>
      <c r="Q3" s="2"/>
      <c r="R3" s="2"/>
    </row>
    <row r="4" spans="1:20" ht="12.75" customHeight="1">
      <c r="A4" s="1171" t="s">
        <v>23</v>
      </c>
      <c r="B4" s="1250"/>
      <c r="C4" s="1172"/>
      <c r="D4" s="1251" t="str">
        <f>IF('企業成績評定点 (JV用) '!D9="","",'企業成績評定点 (JV用) '!D9)</f>
        <v>一般建築工事</v>
      </c>
      <c r="E4" s="1252"/>
      <c r="F4" s="1252"/>
      <c r="G4" s="1252"/>
      <c r="H4" s="1253"/>
      <c r="I4" s="1171" t="s">
        <v>774</v>
      </c>
      <c r="J4" s="1250"/>
      <c r="K4" s="1172"/>
      <c r="L4" s="1251" t="str">
        <f>IF('企業成績評定点 (JV用) '!D10="","",'企業成績評定点 (JV用) '!D10)</f>
        <v>建築一式工事</v>
      </c>
      <c r="M4" s="1252"/>
      <c r="N4" s="1252"/>
      <c r="O4" s="1252"/>
      <c r="P4" s="1252"/>
      <c r="Q4" s="1253"/>
    </row>
    <row r="5" spans="1:20" ht="3.75" customHeight="1">
      <c r="A5" s="238"/>
      <c r="B5" s="77"/>
      <c r="C5" s="77"/>
      <c r="H5" s="77"/>
      <c r="I5" s="77"/>
      <c r="J5" s="77"/>
      <c r="K5" s="2"/>
      <c r="L5" s="2"/>
      <c r="M5" s="2"/>
      <c r="N5" s="2"/>
      <c r="O5" s="2"/>
      <c r="P5" s="2"/>
      <c r="Q5" s="2"/>
    </row>
    <row r="6" spans="1:20" ht="12.75" customHeight="1">
      <c r="A6" s="374" t="s">
        <v>1149</v>
      </c>
      <c r="B6" s="455">
        <v>3</v>
      </c>
      <c r="C6" s="374" t="s">
        <v>1096</v>
      </c>
      <c r="K6" s="1234" t="str">
        <f>IF(企業入力シート!C14="","",企業入力シート!C14)</f>
        <v>○○建設</v>
      </c>
      <c r="L6" s="1234"/>
      <c r="M6" s="1234"/>
      <c r="N6" s="1234"/>
      <c r="O6" s="1234"/>
      <c r="P6" s="1234"/>
      <c r="Q6" s="1234"/>
      <c r="R6" s="77"/>
      <c r="S6" s="3" t="s">
        <v>402</v>
      </c>
    </row>
    <row r="7" spans="1:20" ht="12.75" customHeight="1">
      <c r="A7" s="136" t="s">
        <v>21</v>
      </c>
      <c r="B7" s="1175" t="s">
        <v>22</v>
      </c>
      <c r="C7" s="1175"/>
      <c r="D7" s="1175"/>
      <c r="E7" s="1172" t="s">
        <v>24</v>
      </c>
      <c r="F7" s="1175"/>
      <c r="G7" s="1175"/>
      <c r="H7" s="1175"/>
      <c r="I7" s="1175"/>
      <c r="J7" s="1175"/>
      <c r="K7" s="1175"/>
      <c r="L7" s="1175"/>
      <c r="M7" s="1175"/>
      <c r="N7" s="1175"/>
      <c r="O7" s="1175"/>
      <c r="P7" s="1175" t="s">
        <v>840</v>
      </c>
      <c r="Q7" s="1175"/>
      <c r="R7" s="77"/>
      <c r="S7" s="3" t="s">
        <v>403</v>
      </c>
    </row>
    <row r="8" spans="1:20" ht="12.75" customHeight="1">
      <c r="A8" s="136">
        <v>1</v>
      </c>
      <c r="B8" s="1254"/>
      <c r="C8" s="1254"/>
      <c r="D8" s="1254"/>
      <c r="E8" s="1255"/>
      <c r="F8" s="1255"/>
      <c r="G8" s="1255"/>
      <c r="H8" s="1255"/>
      <c r="I8" s="1255"/>
      <c r="J8" s="1255"/>
      <c r="K8" s="1255"/>
      <c r="L8" s="1255"/>
      <c r="M8" s="1255"/>
      <c r="N8" s="1255"/>
      <c r="O8" s="1256"/>
      <c r="P8" s="372"/>
      <c r="Q8" s="371" t="s">
        <v>164</v>
      </c>
      <c r="R8" s="77"/>
      <c r="S8" s="103"/>
      <c r="T8" s="3" t="s">
        <v>410</v>
      </c>
    </row>
    <row r="9" spans="1:20" ht="12.75" customHeight="1">
      <c r="A9" s="136">
        <v>2</v>
      </c>
      <c r="B9" s="1254"/>
      <c r="C9" s="1254"/>
      <c r="D9" s="1254"/>
      <c r="E9" s="1257"/>
      <c r="F9" s="1254"/>
      <c r="G9" s="1254"/>
      <c r="H9" s="1254"/>
      <c r="I9" s="1254"/>
      <c r="J9" s="1254"/>
      <c r="K9" s="1254"/>
      <c r="L9" s="1254"/>
      <c r="M9" s="1254"/>
      <c r="N9" s="1254"/>
      <c r="O9" s="1254"/>
      <c r="P9" s="372"/>
      <c r="Q9" s="371" t="s">
        <v>164</v>
      </c>
      <c r="R9" s="77"/>
      <c r="S9" s="98"/>
      <c r="T9" s="3" t="s">
        <v>405</v>
      </c>
    </row>
    <row r="10" spans="1:20" ht="12.75" customHeight="1">
      <c r="A10" s="136">
        <v>3</v>
      </c>
      <c r="B10" s="1254"/>
      <c r="C10" s="1254"/>
      <c r="D10" s="1254"/>
      <c r="E10" s="1255"/>
      <c r="F10" s="1255"/>
      <c r="G10" s="1255"/>
      <c r="H10" s="1255"/>
      <c r="I10" s="1255"/>
      <c r="J10" s="1255"/>
      <c r="K10" s="1255"/>
      <c r="L10" s="1255"/>
      <c r="M10" s="1255"/>
      <c r="N10" s="1255"/>
      <c r="O10" s="1256"/>
      <c r="P10" s="372"/>
      <c r="Q10" s="371" t="s">
        <v>164</v>
      </c>
      <c r="R10" s="77"/>
      <c r="S10" s="3" t="s">
        <v>406</v>
      </c>
    </row>
    <row r="11" spans="1:20" ht="12.75" customHeight="1">
      <c r="A11" s="136">
        <v>4</v>
      </c>
      <c r="B11" s="1254"/>
      <c r="C11" s="1254"/>
      <c r="D11" s="1254"/>
      <c r="E11" s="1257"/>
      <c r="F11" s="1254"/>
      <c r="G11" s="1254"/>
      <c r="H11" s="1254"/>
      <c r="I11" s="1254"/>
      <c r="J11" s="1254"/>
      <c r="K11" s="1254"/>
      <c r="L11" s="1254"/>
      <c r="M11" s="1254"/>
      <c r="N11" s="1254"/>
      <c r="O11" s="1254"/>
      <c r="P11" s="372"/>
      <c r="Q11" s="371" t="s">
        <v>164</v>
      </c>
      <c r="R11" s="77"/>
      <c r="S11" s="100"/>
      <c r="T11" s="3" t="s">
        <v>407</v>
      </c>
    </row>
    <row r="12" spans="1:20" ht="12.75" customHeight="1">
      <c r="A12" s="136">
        <v>5</v>
      </c>
      <c r="B12" s="1254"/>
      <c r="C12" s="1254"/>
      <c r="D12" s="1254"/>
      <c r="E12" s="1255"/>
      <c r="F12" s="1255"/>
      <c r="G12" s="1255"/>
      <c r="H12" s="1255"/>
      <c r="I12" s="1255"/>
      <c r="J12" s="1255"/>
      <c r="K12" s="1255"/>
      <c r="L12" s="1255"/>
      <c r="M12" s="1255"/>
      <c r="N12" s="1255"/>
      <c r="O12" s="1256"/>
      <c r="P12" s="372"/>
      <c r="Q12" s="371" t="s">
        <v>164</v>
      </c>
      <c r="R12" s="77"/>
      <c r="S12" s="101"/>
      <c r="T12" s="3" t="s">
        <v>405</v>
      </c>
    </row>
    <row r="13" spans="1:20" ht="12.75" customHeight="1">
      <c r="A13" s="136">
        <v>6</v>
      </c>
      <c r="B13" s="1254"/>
      <c r="C13" s="1254"/>
      <c r="D13" s="1254"/>
      <c r="E13" s="1257"/>
      <c r="F13" s="1254"/>
      <c r="G13" s="1254"/>
      <c r="H13" s="1254"/>
      <c r="I13" s="1254"/>
      <c r="J13" s="1254"/>
      <c r="K13" s="1254"/>
      <c r="L13" s="1254"/>
      <c r="M13" s="1254"/>
      <c r="N13" s="1254"/>
      <c r="O13" s="1254"/>
      <c r="P13" s="372"/>
      <c r="Q13" s="371" t="s">
        <v>164</v>
      </c>
      <c r="R13" s="77"/>
    </row>
    <row r="14" spans="1:20" ht="12.75" customHeight="1">
      <c r="A14" s="136">
        <v>7</v>
      </c>
      <c r="B14" s="1254"/>
      <c r="C14" s="1254"/>
      <c r="D14" s="1254"/>
      <c r="E14" s="1255"/>
      <c r="F14" s="1255"/>
      <c r="G14" s="1255"/>
      <c r="H14" s="1255"/>
      <c r="I14" s="1255"/>
      <c r="J14" s="1255"/>
      <c r="K14" s="1255"/>
      <c r="L14" s="1255"/>
      <c r="M14" s="1255"/>
      <c r="N14" s="1255"/>
      <c r="O14" s="1256"/>
      <c r="P14" s="372"/>
      <c r="Q14" s="371" t="s">
        <v>164</v>
      </c>
      <c r="R14" s="77"/>
      <c r="S14" s="105" t="s">
        <v>408</v>
      </c>
    </row>
    <row r="15" spans="1:20" ht="12.75" customHeight="1">
      <c r="A15" s="136">
        <v>8</v>
      </c>
      <c r="B15" s="1254"/>
      <c r="C15" s="1254"/>
      <c r="D15" s="1254"/>
      <c r="E15" s="1257"/>
      <c r="F15" s="1254"/>
      <c r="G15" s="1254"/>
      <c r="H15" s="1254"/>
      <c r="I15" s="1254"/>
      <c r="J15" s="1254"/>
      <c r="K15" s="1254"/>
      <c r="L15" s="1254"/>
      <c r="M15" s="1254"/>
      <c r="N15" s="1254"/>
      <c r="O15" s="1254"/>
      <c r="P15" s="372"/>
      <c r="Q15" s="371" t="s">
        <v>164</v>
      </c>
      <c r="R15" s="77"/>
      <c r="S15" s="105" t="s">
        <v>409</v>
      </c>
    </row>
    <row r="16" spans="1:20" ht="12.75" customHeight="1">
      <c r="A16" s="136">
        <v>9</v>
      </c>
      <c r="B16" s="1254"/>
      <c r="C16" s="1254"/>
      <c r="D16" s="1254"/>
      <c r="E16" s="1255"/>
      <c r="F16" s="1255"/>
      <c r="G16" s="1255"/>
      <c r="H16" s="1255"/>
      <c r="I16" s="1255"/>
      <c r="J16" s="1255"/>
      <c r="K16" s="1255"/>
      <c r="L16" s="1255"/>
      <c r="M16" s="1255"/>
      <c r="N16" s="1255"/>
      <c r="O16" s="1256"/>
      <c r="P16" s="372"/>
      <c r="Q16" s="371" t="s">
        <v>164</v>
      </c>
      <c r="R16" s="77"/>
      <c r="S16" s="105" t="s">
        <v>873</v>
      </c>
    </row>
    <row r="17" spans="1:18" ht="12.75" customHeight="1">
      <c r="A17" s="136">
        <v>10</v>
      </c>
      <c r="B17" s="1254"/>
      <c r="C17" s="1254"/>
      <c r="D17" s="1254"/>
      <c r="E17" s="1257"/>
      <c r="F17" s="1254"/>
      <c r="G17" s="1254"/>
      <c r="H17" s="1254"/>
      <c r="I17" s="1254"/>
      <c r="J17" s="1254"/>
      <c r="K17" s="1254"/>
      <c r="L17" s="1254"/>
      <c r="M17" s="1254"/>
      <c r="N17" s="1254"/>
      <c r="O17" s="1254"/>
      <c r="P17" s="370"/>
      <c r="Q17" s="250" t="s">
        <v>164</v>
      </c>
      <c r="R17" s="77"/>
    </row>
    <row r="18" spans="1:18" ht="3.75" customHeight="1">
      <c r="A18" s="77"/>
      <c r="B18" s="77"/>
      <c r="C18" s="77"/>
      <c r="H18" s="77"/>
      <c r="I18" s="77"/>
      <c r="J18" s="77"/>
      <c r="K18" s="2"/>
      <c r="L18" s="2"/>
      <c r="M18" s="2"/>
      <c r="N18" s="2"/>
      <c r="O18" s="2"/>
      <c r="P18" s="2"/>
      <c r="Q18" s="2"/>
    </row>
    <row r="19" spans="1:18" ht="12.75" customHeight="1">
      <c r="A19" s="374" t="s">
        <v>1149</v>
      </c>
      <c r="B19" s="457">
        <f>B6+1</f>
        <v>4</v>
      </c>
      <c r="C19" s="456" t="s">
        <v>1096</v>
      </c>
      <c r="D19" s="188"/>
      <c r="E19" s="375"/>
      <c r="F19" s="375"/>
      <c r="G19" s="375"/>
      <c r="H19" s="375"/>
      <c r="I19" s="375"/>
      <c r="J19" s="375"/>
      <c r="K19" s="375"/>
      <c r="L19" s="375"/>
      <c r="M19" s="375"/>
      <c r="N19" s="375"/>
      <c r="O19" s="375"/>
      <c r="P19" s="240"/>
      <c r="Q19" s="240"/>
      <c r="R19" s="77"/>
    </row>
    <row r="20" spans="1:18" ht="12.75" customHeight="1">
      <c r="A20" s="136" t="s">
        <v>21</v>
      </c>
      <c r="B20" s="1175" t="s">
        <v>22</v>
      </c>
      <c r="C20" s="1175"/>
      <c r="D20" s="1175"/>
      <c r="E20" s="1172" t="s">
        <v>24</v>
      </c>
      <c r="F20" s="1175"/>
      <c r="G20" s="1175"/>
      <c r="H20" s="1175"/>
      <c r="I20" s="1175"/>
      <c r="J20" s="1175"/>
      <c r="K20" s="1175"/>
      <c r="L20" s="1175"/>
      <c r="M20" s="1175"/>
      <c r="N20" s="1175"/>
      <c r="O20" s="1175"/>
      <c r="P20" s="1175" t="s">
        <v>841</v>
      </c>
      <c r="Q20" s="1175"/>
      <c r="R20" s="77"/>
    </row>
    <row r="21" spans="1:18" ht="12.75" customHeight="1">
      <c r="A21" s="136">
        <v>1</v>
      </c>
      <c r="B21" s="1254"/>
      <c r="C21" s="1254"/>
      <c r="D21" s="1254"/>
      <c r="E21" s="1255"/>
      <c r="F21" s="1255"/>
      <c r="G21" s="1255"/>
      <c r="H21" s="1255"/>
      <c r="I21" s="1255"/>
      <c r="J21" s="1255"/>
      <c r="K21" s="1255"/>
      <c r="L21" s="1255"/>
      <c r="M21" s="1255"/>
      <c r="N21" s="1255"/>
      <c r="O21" s="1256"/>
      <c r="P21" s="372"/>
      <c r="Q21" s="371" t="s">
        <v>164</v>
      </c>
      <c r="R21" s="77"/>
    </row>
    <row r="22" spans="1:18" ht="12.75" customHeight="1">
      <c r="A22" s="136">
        <v>2</v>
      </c>
      <c r="B22" s="1254"/>
      <c r="C22" s="1254"/>
      <c r="D22" s="1254"/>
      <c r="E22" s="1257"/>
      <c r="F22" s="1254"/>
      <c r="G22" s="1254"/>
      <c r="H22" s="1254"/>
      <c r="I22" s="1254"/>
      <c r="J22" s="1254"/>
      <c r="K22" s="1254"/>
      <c r="L22" s="1254"/>
      <c r="M22" s="1254"/>
      <c r="N22" s="1254"/>
      <c r="O22" s="1254"/>
      <c r="P22" s="372"/>
      <c r="Q22" s="371" t="s">
        <v>164</v>
      </c>
      <c r="R22" s="77"/>
    </row>
    <row r="23" spans="1:18" ht="12.75" customHeight="1">
      <c r="A23" s="136">
        <v>3</v>
      </c>
      <c r="B23" s="1254"/>
      <c r="C23" s="1254"/>
      <c r="D23" s="1254"/>
      <c r="E23" s="1255"/>
      <c r="F23" s="1255"/>
      <c r="G23" s="1255"/>
      <c r="H23" s="1255"/>
      <c r="I23" s="1255"/>
      <c r="J23" s="1255"/>
      <c r="K23" s="1255"/>
      <c r="L23" s="1255"/>
      <c r="M23" s="1255"/>
      <c r="N23" s="1255"/>
      <c r="O23" s="1256"/>
      <c r="P23" s="372"/>
      <c r="Q23" s="371" t="s">
        <v>164</v>
      </c>
      <c r="R23" s="77"/>
    </row>
    <row r="24" spans="1:18" ht="12.75" customHeight="1">
      <c r="A24" s="136">
        <v>4</v>
      </c>
      <c r="B24" s="1254"/>
      <c r="C24" s="1254"/>
      <c r="D24" s="1254"/>
      <c r="E24" s="1257"/>
      <c r="F24" s="1254"/>
      <c r="G24" s="1254"/>
      <c r="H24" s="1254"/>
      <c r="I24" s="1254"/>
      <c r="J24" s="1254"/>
      <c r="K24" s="1254"/>
      <c r="L24" s="1254"/>
      <c r="M24" s="1254"/>
      <c r="N24" s="1254"/>
      <c r="O24" s="1254"/>
      <c r="P24" s="372"/>
      <c r="Q24" s="371" t="s">
        <v>164</v>
      </c>
      <c r="R24" s="77"/>
    </row>
    <row r="25" spans="1:18" ht="12.75" customHeight="1">
      <c r="A25" s="136">
        <v>5</v>
      </c>
      <c r="B25" s="1254"/>
      <c r="C25" s="1254"/>
      <c r="D25" s="1254"/>
      <c r="E25" s="1255"/>
      <c r="F25" s="1255"/>
      <c r="G25" s="1255"/>
      <c r="H25" s="1255"/>
      <c r="I25" s="1255"/>
      <c r="J25" s="1255"/>
      <c r="K25" s="1255"/>
      <c r="L25" s="1255"/>
      <c r="M25" s="1255"/>
      <c r="N25" s="1255"/>
      <c r="O25" s="1256"/>
      <c r="P25" s="372"/>
      <c r="Q25" s="371" t="s">
        <v>164</v>
      </c>
      <c r="R25" s="77"/>
    </row>
    <row r="26" spans="1:18" ht="12.75" customHeight="1">
      <c r="A26" s="136">
        <v>6</v>
      </c>
      <c r="B26" s="1254"/>
      <c r="C26" s="1254"/>
      <c r="D26" s="1254"/>
      <c r="E26" s="1257"/>
      <c r="F26" s="1254"/>
      <c r="G26" s="1254"/>
      <c r="H26" s="1254"/>
      <c r="I26" s="1254"/>
      <c r="J26" s="1254"/>
      <c r="K26" s="1254"/>
      <c r="L26" s="1254"/>
      <c r="M26" s="1254"/>
      <c r="N26" s="1254"/>
      <c r="O26" s="1254"/>
      <c r="P26" s="372"/>
      <c r="Q26" s="371" t="s">
        <v>164</v>
      </c>
      <c r="R26" s="77"/>
    </row>
    <row r="27" spans="1:18" ht="12.75" customHeight="1">
      <c r="A27" s="136">
        <v>7</v>
      </c>
      <c r="B27" s="1254"/>
      <c r="C27" s="1254"/>
      <c r="D27" s="1254"/>
      <c r="E27" s="1255"/>
      <c r="F27" s="1255"/>
      <c r="G27" s="1255"/>
      <c r="H27" s="1255"/>
      <c r="I27" s="1255"/>
      <c r="J27" s="1255"/>
      <c r="K27" s="1255"/>
      <c r="L27" s="1255"/>
      <c r="M27" s="1255"/>
      <c r="N27" s="1255"/>
      <c r="O27" s="1256"/>
      <c r="P27" s="372"/>
      <c r="Q27" s="371" t="s">
        <v>164</v>
      </c>
      <c r="R27" s="77"/>
    </row>
    <row r="28" spans="1:18" ht="12.75" customHeight="1">
      <c r="A28" s="136">
        <v>8</v>
      </c>
      <c r="B28" s="1254"/>
      <c r="C28" s="1254"/>
      <c r="D28" s="1254"/>
      <c r="E28" s="1257"/>
      <c r="F28" s="1254"/>
      <c r="G28" s="1254"/>
      <c r="H28" s="1254"/>
      <c r="I28" s="1254"/>
      <c r="J28" s="1254"/>
      <c r="K28" s="1254"/>
      <c r="L28" s="1254"/>
      <c r="M28" s="1254"/>
      <c r="N28" s="1254"/>
      <c r="O28" s="1254"/>
      <c r="P28" s="372"/>
      <c r="Q28" s="371" t="s">
        <v>164</v>
      </c>
      <c r="R28" s="77"/>
    </row>
    <row r="29" spans="1:18" ht="12.75" customHeight="1">
      <c r="A29" s="136">
        <v>9</v>
      </c>
      <c r="B29" s="1254"/>
      <c r="C29" s="1254"/>
      <c r="D29" s="1254"/>
      <c r="E29" s="1255"/>
      <c r="F29" s="1255"/>
      <c r="G29" s="1255"/>
      <c r="H29" s="1255"/>
      <c r="I29" s="1255"/>
      <c r="J29" s="1255"/>
      <c r="K29" s="1255"/>
      <c r="L29" s="1255"/>
      <c r="M29" s="1255"/>
      <c r="N29" s="1255"/>
      <c r="O29" s="1256"/>
      <c r="P29" s="372"/>
      <c r="Q29" s="371" t="s">
        <v>164</v>
      </c>
      <c r="R29" s="77"/>
    </row>
    <row r="30" spans="1:18" ht="12.75" customHeight="1">
      <c r="A30" s="136">
        <v>10</v>
      </c>
      <c r="B30" s="1254"/>
      <c r="C30" s="1254"/>
      <c r="D30" s="1254"/>
      <c r="E30" s="1257"/>
      <c r="F30" s="1254"/>
      <c r="G30" s="1254"/>
      <c r="H30" s="1254"/>
      <c r="I30" s="1254"/>
      <c r="J30" s="1254"/>
      <c r="K30" s="1254"/>
      <c r="L30" s="1254"/>
      <c r="M30" s="1254"/>
      <c r="N30" s="1254"/>
      <c r="O30" s="1254"/>
      <c r="P30" s="370"/>
      <c r="Q30" s="250" t="s">
        <v>164</v>
      </c>
      <c r="R30" s="77"/>
    </row>
    <row r="31" spans="1:18" ht="3.75" customHeight="1">
      <c r="A31" s="77"/>
      <c r="B31" s="77"/>
      <c r="C31" s="77"/>
      <c r="H31" s="77"/>
      <c r="I31" s="77"/>
      <c r="J31" s="77"/>
      <c r="K31" s="2"/>
      <c r="L31" s="2"/>
      <c r="M31" s="2"/>
      <c r="N31" s="2"/>
      <c r="O31" s="2"/>
      <c r="P31" s="2"/>
      <c r="Q31" s="2"/>
    </row>
    <row r="32" spans="1:18" ht="12.75" customHeight="1">
      <c r="A32" s="374" t="s">
        <v>1149</v>
      </c>
      <c r="B32" s="457">
        <f>B19+1</f>
        <v>5</v>
      </c>
      <c r="C32" s="456" t="s">
        <v>1096</v>
      </c>
      <c r="D32" s="188"/>
      <c r="E32" s="375"/>
      <c r="F32" s="375"/>
      <c r="G32" s="375"/>
      <c r="H32" s="375"/>
      <c r="I32" s="375"/>
      <c r="J32" s="375"/>
      <c r="K32" s="375"/>
      <c r="L32" s="375"/>
      <c r="M32" s="375"/>
      <c r="N32" s="375"/>
      <c r="O32" s="375"/>
      <c r="P32" s="240"/>
      <c r="Q32" s="240"/>
      <c r="R32" s="77"/>
    </row>
    <row r="33" spans="1:18" ht="12.75" customHeight="1">
      <c r="A33" s="136" t="s">
        <v>21</v>
      </c>
      <c r="B33" s="1175" t="s">
        <v>22</v>
      </c>
      <c r="C33" s="1175"/>
      <c r="D33" s="1175"/>
      <c r="E33" s="1172" t="s">
        <v>24</v>
      </c>
      <c r="F33" s="1175"/>
      <c r="G33" s="1175"/>
      <c r="H33" s="1175"/>
      <c r="I33" s="1175"/>
      <c r="J33" s="1175"/>
      <c r="K33" s="1175"/>
      <c r="L33" s="1175"/>
      <c r="M33" s="1175"/>
      <c r="N33" s="1175"/>
      <c r="O33" s="1175"/>
      <c r="P33" s="1175" t="s">
        <v>841</v>
      </c>
      <c r="Q33" s="1175"/>
      <c r="R33" s="77"/>
    </row>
    <row r="34" spans="1:18" ht="12.75" customHeight="1">
      <c r="A34" s="136">
        <v>1</v>
      </c>
      <c r="B34" s="1254"/>
      <c r="C34" s="1254"/>
      <c r="D34" s="1254"/>
      <c r="E34" s="1255"/>
      <c r="F34" s="1255"/>
      <c r="G34" s="1255"/>
      <c r="H34" s="1255"/>
      <c r="I34" s="1255"/>
      <c r="J34" s="1255"/>
      <c r="K34" s="1255"/>
      <c r="L34" s="1255"/>
      <c r="M34" s="1255"/>
      <c r="N34" s="1255"/>
      <c r="O34" s="1256"/>
      <c r="P34" s="372"/>
      <c r="Q34" s="371" t="s">
        <v>164</v>
      </c>
      <c r="R34" s="77"/>
    </row>
    <row r="35" spans="1:18" ht="12.75" customHeight="1">
      <c r="A35" s="136">
        <v>2</v>
      </c>
      <c r="B35" s="1254"/>
      <c r="C35" s="1254"/>
      <c r="D35" s="1254"/>
      <c r="E35" s="1257"/>
      <c r="F35" s="1254"/>
      <c r="G35" s="1254"/>
      <c r="H35" s="1254"/>
      <c r="I35" s="1254"/>
      <c r="J35" s="1254"/>
      <c r="K35" s="1254"/>
      <c r="L35" s="1254"/>
      <c r="M35" s="1254"/>
      <c r="N35" s="1254"/>
      <c r="O35" s="1254"/>
      <c r="P35" s="372"/>
      <c r="Q35" s="371" t="s">
        <v>164</v>
      </c>
      <c r="R35" s="77"/>
    </row>
    <row r="36" spans="1:18" ht="12.75" customHeight="1">
      <c r="A36" s="136">
        <v>3</v>
      </c>
      <c r="B36" s="1254"/>
      <c r="C36" s="1254"/>
      <c r="D36" s="1254"/>
      <c r="E36" s="1255"/>
      <c r="F36" s="1255"/>
      <c r="G36" s="1255"/>
      <c r="H36" s="1255"/>
      <c r="I36" s="1255"/>
      <c r="J36" s="1255"/>
      <c r="K36" s="1255"/>
      <c r="L36" s="1255"/>
      <c r="M36" s="1255"/>
      <c r="N36" s="1255"/>
      <c r="O36" s="1256"/>
      <c r="P36" s="372"/>
      <c r="Q36" s="371" t="s">
        <v>164</v>
      </c>
      <c r="R36" s="77"/>
    </row>
    <row r="37" spans="1:18" ht="12.75" customHeight="1">
      <c r="A37" s="136">
        <v>4</v>
      </c>
      <c r="B37" s="1254"/>
      <c r="C37" s="1254"/>
      <c r="D37" s="1254"/>
      <c r="E37" s="1257"/>
      <c r="F37" s="1254"/>
      <c r="G37" s="1254"/>
      <c r="H37" s="1254"/>
      <c r="I37" s="1254"/>
      <c r="J37" s="1254"/>
      <c r="K37" s="1254"/>
      <c r="L37" s="1254"/>
      <c r="M37" s="1254"/>
      <c r="N37" s="1254"/>
      <c r="O37" s="1254"/>
      <c r="P37" s="372"/>
      <c r="Q37" s="371" t="s">
        <v>164</v>
      </c>
      <c r="R37" s="77"/>
    </row>
    <row r="38" spans="1:18" ht="12.75" customHeight="1">
      <c r="A38" s="136">
        <v>5</v>
      </c>
      <c r="B38" s="1254"/>
      <c r="C38" s="1254"/>
      <c r="D38" s="1254"/>
      <c r="E38" s="1255"/>
      <c r="F38" s="1255"/>
      <c r="G38" s="1255"/>
      <c r="H38" s="1255"/>
      <c r="I38" s="1255"/>
      <c r="J38" s="1255"/>
      <c r="K38" s="1255"/>
      <c r="L38" s="1255"/>
      <c r="M38" s="1255"/>
      <c r="N38" s="1255"/>
      <c r="O38" s="1256"/>
      <c r="P38" s="372"/>
      <c r="Q38" s="371" t="s">
        <v>164</v>
      </c>
      <c r="R38" s="77"/>
    </row>
    <row r="39" spans="1:18" ht="12.75" customHeight="1">
      <c r="A39" s="136">
        <v>6</v>
      </c>
      <c r="B39" s="1254"/>
      <c r="C39" s="1254"/>
      <c r="D39" s="1254"/>
      <c r="E39" s="1257"/>
      <c r="F39" s="1254"/>
      <c r="G39" s="1254"/>
      <c r="H39" s="1254"/>
      <c r="I39" s="1254"/>
      <c r="J39" s="1254"/>
      <c r="K39" s="1254"/>
      <c r="L39" s="1254"/>
      <c r="M39" s="1254"/>
      <c r="N39" s="1254"/>
      <c r="O39" s="1254"/>
      <c r="P39" s="372"/>
      <c r="Q39" s="371" t="s">
        <v>164</v>
      </c>
      <c r="R39" s="77"/>
    </row>
    <row r="40" spans="1:18" ht="12.75" customHeight="1">
      <c r="A40" s="136">
        <v>7</v>
      </c>
      <c r="B40" s="1254"/>
      <c r="C40" s="1254"/>
      <c r="D40" s="1254"/>
      <c r="E40" s="1255"/>
      <c r="F40" s="1255"/>
      <c r="G40" s="1255"/>
      <c r="H40" s="1255"/>
      <c r="I40" s="1255"/>
      <c r="J40" s="1255"/>
      <c r="K40" s="1255"/>
      <c r="L40" s="1255"/>
      <c r="M40" s="1255"/>
      <c r="N40" s="1255"/>
      <c r="O40" s="1256"/>
      <c r="P40" s="372"/>
      <c r="Q40" s="371" t="s">
        <v>164</v>
      </c>
      <c r="R40" s="77"/>
    </row>
    <row r="41" spans="1:18" ht="12.75" customHeight="1">
      <c r="A41" s="136">
        <v>8</v>
      </c>
      <c r="B41" s="1254"/>
      <c r="C41" s="1254"/>
      <c r="D41" s="1254"/>
      <c r="E41" s="1257"/>
      <c r="F41" s="1254"/>
      <c r="G41" s="1254"/>
      <c r="H41" s="1254"/>
      <c r="I41" s="1254"/>
      <c r="J41" s="1254"/>
      <c r="K41" s="1254"/>
      <c r="L41" s="1254"/>
      <c r="M41" s="1254"/>
      <c r="N41" s="1254"/>
      <c r="O41" s="1254"/>
      <c r="P41" s="372"/>
      <c r="Q41" s="371" t="s">
        <v>164</v>
      </c>
      <c r="R41" s="77"/>
    </row>
    <row r="42" spans="1:18" ht="12.75" customHeight="1">
      <c r="A42" s="136">
        <v>9</v>
      </c>
      <c r="B42" s="1254"/>
      <c r="C42" s="1254"/>
      <c r="D42" s="1254"/>
      <c r="E42" s="1255"/>
      <c r="F42" s="1255"/>
      <c r="G42" s="1255"/>
      <c r="H42" s="1255"/>
      <c r="I42" s="1255"/>
      <c r="J42" s="1255"/>
      <c r="K42" s="1255"/>
      <c r="L42" s="1255"/>
      <c r="M42" s="1255"/>
      <c r="N42" s="1255"/>
      <c r="O42" s="1256"/>
      <c r="P42" s="372"/>
      <c r="Q42" s="371" t="s">
        <v>164</v>
      </c>
      <c r="R42" s="77"/>
    </row>
    <row r="43" spans="1:18" ht="12.75" customHeight="1">
      <c r="A43" s="136">
        <v>10</v>
      </c>
      <c r="B43" s="1254"/>
      <c r="C43" s="1254"/>
      <c r="D43" s="1254"/>
      <c r="E43" s="1257"/>
      <c r="F43" s="1254"/>
      <c r="G43" s="1254"/>
      <c r="H43" s="1254"/>
      <c r="I43" s="1254"/>
      <c r="J43" s="1254"/>
      <c r="K43" s="1254"/>
      <c r="L43" s="1254"/>
      <c r="M43" s="1254"/>
      <c r="N43" s="1254"/>
      <c r="O43" s="1254"/>
      <c r="P43" s="372"/>
      <c r="Q43" s="371" t="s">
        <v>164</v>
      </c>
      <c r="R43" s="77"/>
    </row>
    <row r="44" spans="1:18" ht="3.75" customHeight="1">
      <c r="A44" s="77"/>
      <c r="B44" s="188"/>
      <c r="C44" s="188"/>
      <c r="D44" s="188"/>
      <c r="E44" s="376"/>
      <c r="F44" s="376"/>
      <c r="G44" s="376"/>
      <c r="H44" s="376"/>
      <c r="I44" s="376"/>
      <c r="J44" s="376"/>
      <c r="K44" s="376"/>
      <c r="L44" s="376"/>
      <c r="M44" s="376"/>
      <c r="N44" s="376"/>
      <c r="O44" s="376"/>
      <c r="P44" s="238"/>
      <c r="Q44" s="238"/>
      <c r="R44" s="77"/>
    </row>
    <row r="45" spans="1:18" ht="12.75" customHeight="1">
      <c r="A45" s="374" t="s">
        <v>1149</v>
      </c>
      <c r="B45" s="457">
        <f>B32+1</f>
        <v>6</v>
      </c>
      <c r="C45" s="456" t="s">
        <v>1096</v>
      </c>
      <c r="D45" s="188"/>
      <c r="E45" s="375"/>
      <c r="F45" s="375"/>
      <c r="G45" s="375"/>
      <c r="H45" s="375"/>
      <c r="I45" s="375"/>
      <c r="J45" s="375"/>
      <c r="K45" s="375"/>
      <c r="L45" s="375"/>
      <c r="M45" s="375"/>
      <c r="N45" s="375"/>
      <c r="O45" s="375"/>
      <c r="P45" s="240"/>
      <c r="Q45" s="240"/>
      <c r="R45" s="77"/>
    </row>
    <row r="46" spans="1:18" ht="12.75" customHeight="1">
      <c r="A46" s="136" t="s">
        <v>21</v>
      </c>
      <c r="B46" s="1175" t="s">
        <v>22</v>
      </c>
      <c r="C46" s="1175"/>
      <c r="D46" s="1175"/>
      <c r="E46" s="1172" t="s">
        <v>24</v>
      </c>
      <c r="F46" s="1175"/>
      <c r="G46" s="1175"/>
      <c r="H46" s="1175"/>
      <c r="I46" s="1175"/>
      <c r="J46" s="1175"/>
      <c r="K46" s="1175"/>
      <c r="L46" s="1175"/>
      <c r="M46" s="1175"/>
      <c r="N46" s="1175"/>
      <c r="O46" s="1175"/>
      <c r="P46" s="1175" t="s">
        <v>841</v>
      </c>
      <c r="Q46" s="1175"/>
      <c r="R46" s="77"/>
    </row>
    <row r="47" spans="1:18" ht="12.75" customHeight="1">
      <c r="A47" s="136">
        <v>1</v>
      </c>
      <c r="B47" s="1254"/>
      <c r="C47" s="1254"/>
      <c r="D47" s="1254"/>
      <c r="E47" s="1255"/>
      <c r="F47" s="1255"/>
      <c r="G47" s="1255"/>
      <c r="H47" s="1255"/>
      <c r="I47" s="1255"/>
      <c r="J47" s="1255"/>
      <c r="K47" s="1255"/>
      <c r="L47" s="1255"/>
      <c r="M47" s="1255"/>
      <c r="N47" s="1255"/>
      <c r="O47" s="1256"/>
      <c r="P47" s="372"/>
      <c r="Q47" s="371" t="s">
        <v>164</v>
      </c>
      <c r="R47" s="77"/>
    </row>
    <row r="48" spans="1:18" ht="12.75" customHeight="1">
      <c r="A48" s="136">
        <v>2</v>
      </c>
      <c r="B48" s="1254"/>
      <c r="C48" s="1254"/>
      <c r="D48" s="1254"/>
      <c r="E48" s="1257"/>
      <c r="F48" s="1254"/>
      <c r="G48" s="1254"/>
      <c r="H48" s="1254"/>
      <c r="I48" s="1254"/>
      <c r="J48" s="1254"/>
      <c r="K48" s="1254"/>
      <c r="L48" s="1254"/>
      <c r="M48" s="1254"/>
      <c r="N48" s="1254"/>
      <c r="O48" s="1254"/>
      <c r="P48" s="372"/>
      <c r="Q48" s="371" t="s">
        <v>164</v>
      </c>
      <c r="R48" s="77"/>
    </row>
    <row r="49" spans="1:18" ht="12.75" customHeight="1">
      <c r="A49" s="136">
        <v>3</v>
      </c>
      <c r="B49" s="1254"/>
      <c r="C49" s="1254"/>
      <c r="D49" s="1254"/>
      <c r="E49" s="1255"/>
      <c r="F49" s="1255"/>
      <c r="G49" s="1255"/>
      <c r="H49" s="1255"/>
      <c r="I49" s="1255"/>
      <c r="J49" s="1255"/>
      <c r="K49" s="1255"/>
      <c r="L49" s="1255"/>
      <c r="M49" s="1255"/>
      <c r="N49" s="1255"/>
      <c r="O49" s="1256"/>
      <c r="P49" s="372"/>
      <c r="Q49" s="371" t="s">
        <v>164</v>
      </c>
      <c r="R49" s="77"/>
    </row>
    <row r="50" spans="1:18" ht="12.75" customHeight="1">
      <c r="A50" s="136">
        <v>4</v>
      </c>
      <c r="B50" s="1254"/>
      <c r="C50" s="1254"/>
      <c r="D50" s="1254"/>
      <c r="E50" s="1257"/>
      <c r="F50" s="1254"/>
      <c r="G50" s="1254"/>
      <c r="H50" s="1254"/>
      <c r="I50" s="1254"/>
      <c r="J50" s="1254"/>
      <c r="K50" s="1254"/>
      <c r="L50" s="1254"/>
      <c r="M50" s="1254"/>
      <c r="N50" s="1254"/>
      <c r="O50" s="1254"/>
      <c r="P50" s="372"/>
      <c r="Q50" s="371" t="s">
        <v>164</v>
      </c>
      <c r="R50" s="77"/>
    </row>
    <row r="51" spans="1:18" ht="12.75" customHeight="1">
      <c r="A51" s="136">
        <v>5</v>
      </c>
      <c r="B51" s="1254"/>
      <c r="C51" s="1254"/>
      <c r="D51" s="1254"/>
      <c r="E51" s="1255"/>
      <c r="F51" s="1255"/>
      <c r="G51" s="1255"/>
      <c r="H51" s="1255"/>
      <c r="I51" s="1255"/>
      <c r="J51" s="1255"/>
      <c r="K51" s="1255"/>
      <c r="L51" s="1255"/>
      <c r="M51" s="1255"/>
      <c r="N51" s="1255"/>
      <c r="O51" s="1256"/>
      <c r="P51" s="372"/>
      <c r="Q51" s="371" t="s">
        <v>164</v>
      </c>
      <c r="R51" s="77"/>
    </row>
    <row r="52" spans="1:18" ht="12.75" customHeight="1">
      <c r="A52" s="136">
        <v>6</v>
      </c>
      <c r="B52" s="1254"/>
      <c r="C52" s="1254"/>
      <c r="D52" s="1254"/>
      <c r="E52" s="1257"/>
      <c r="F52" s="1254"/>
      <c r="G52" s="1254"/>
      <c r="H52" s="1254"/>
      <c r="I52" s="1254"/>
      <c r="J52" s="1254"/>
      <c r="K52" s="1254"/>
      <c r="L52" s="1254"/>
      <c r="M52" s="1254"/>
      <c r="N52" s="1254"/>
      <c r="O52" s="1254"/>
      <c r="P52" s="372"/>
      <c r="Q52" s="371" t="s">
        <v>164</v>
      </c>
      <c r="R52" s="77"/>
    </row>
    <row r="53" spans="1:18" ht="12.75" customHeight="1">
      <c r="A53" s="136">
        <v>7</v>
      </c>
      <c r="B53" s="1254"/>
      <c r="C53" s="1254"/>
      <c r="D53" s="1254"/>
      <c r="E53" s="1255"/>
      <c r="F53" s="1255"/>
      <c r="G53" s="1255"/>
      <c r="H53" s="1255"/>
      <c r="I53" s="1255"/>
      <c r="J53" s="1255"/>
      <c r="K53" s="1255"/>
      <c r="L53" s="1255"/>
      <c r="M53" s="1255"/>
      <c r="N53" s="1255"/>
      <c r="O53" s="1256"/>
      <c r="P53" s="372"/>
      <c r="Q53" s="371" t="s">
        <v>164</v>
      </c>
      <c r="R53" s="77"/>
    </row>
    <row r="54" spans="1:18" ht="12.75" customHeight="1">
      <c r="A54" s="136">
        <v>8</v>
      </c>
      <c r="B54" s="1254"/>
      <c r="C54" s="1254"/>
      <c r="D54" s="1254"/>
      <c r="E54" s="1257"/>
      <c r="F54" s="1254"/>
      <c r="G54" s="1254"/>
      <c r="H54" s="1254"/>
      <c r="I54" s="1254"/>
      <c r="J54" s="1254"/>
      <c r="K54" s="1254"/>
      <c r="L54" s="1254"/>
      <c r="M54" s="1254"/>
      <c r="N54" s="1254"/>
      <c r="O54" s="1254"/>
      <c r="P54" s="372"/>
      <c r="Q54" s="371" t="s">
        <v>164</v>
      </c>
      <c r="R54" s="77"/>
    </row>
    <row r="55" spans="1:18" ht="12.75" customHeight="1">
      <c r="A55" s="136">
        <v>9</v>
      </c>
      <c r="B55" s="1254"/>
      <c r="C55" s="1254"/>
      <c r="D55" s="1254"/>
      <c r="E55" s="1255"/>
      <c r="F55" s="1255"/>
      <c r="G55" s="1255"/>
      <c r="H55" s="1255"/>
      <c r="I55" s="1255"/>
      <c r="J55" s="1255"/>
      <c r="K55" s="1255"/>
      <c r="L55" s="1255"/>
      <c r="M55" s="1255"/>
      <c r="N55" s="1255"/>
      <c r="O55" s="1256"/>
      <c r="P55" s="372"/>
      <c r="Q55" s="371" t="s">
        <v>164</v>
      </c>
      <c r="R55" s="77"/>
    </row>
    <row r="56" spans="1:18" ht="12.75" customHeight="1">
      <c r="A56" s="136">
        <v>10</v>
      </c>
      <c r="B56" s="1254"/>
      <c r="C56" s="1254"/>
      <c r="D56" s="1254"/>
      <c r="E56" s="1257"/>
      <c r="F56" s="1254"/>
      <c r="G56" s="1254"/>
      <c r="H56" s="1254"/>
      <c r="I56" s="1254"/>
      <c r="J56" s="1254"/>
      <c r="K56" s="1254"/>
      <c r="L56" s="1254"/>
      <c r="M56" s="1254"/>
      <c r="N56" s="1254"/>
      <c r="O56" s="1254"/>
      <c r="P56" s="372"/>
      <c r="Q56" s="371" t="s">
        <v>164</v>
      </c>
      <c r="R56" s="77"/>
    </row>
    <row r="57" spans="1:18" ht="3.75" customHeight="1">
      <c r="A57" s="77"/>
      <c r="B57" s="188"/>
      <c r="C57" s="188"/>
      <c r="D57" s="188"/>
      <c r="E57" s="376"/>
      <c r="F57" s="376"/>
      <c r="G57" s="376"/>
      <c r="H57" s="376"/>
      <c r="I57" s="376"/>
      <c r="J57" s="376"/>
      <c r="K57" s="376"/>
      <c r="L57" s="376"/>
      <c r="M57" s="376"/>
      <c r="N57" s="376"/>
      <c r="O57" s="376"/>
      <c r="P57" s="238"/>
      <c r="Q57" s="238"/>
      <c r="R57" s="77"/>
    </row>
    <row r="58" spans="1:18" ht="12.75" customHeight="1">
      <c r="A58" s="374" t="s">
        <v>1149</v>
      </c>
      <c r="B58" s="457">
        <f>B45+1</f>
        <v>7</v>
      </c>
      <c r="C58" s="456" t="s">
        <v>1096</v>
      </c>
      <c r="D58" s="188"/>
      <c r="E58" s="375"/>
      <c r="F58" s="375"/>
      <c r="G58" s="375"/>
      <c r="H58" s="375"/>
      <c r="I58" s="375"/>
      <c r="J58" s="375"/>
      <c r="K58" s="375"/>
      <c r="L58" s="375"/>
      <c r="M58" s="375"/>
      <c r="N58" s="375"/>
      <c r="O58" s="375"/>
      <c r="P58" s="240"/>
      <c r="Q58" s="240"/>
      <c r="R58" s="77"/>
    </row>
    <row r="59" spans="1:18" ht="12.75" customHeight="1">
      <c r="A59" s="136" t="s">
        <v>21</v>
      </c>
      <c r="B59" s="1175" t="s">
        <v>22</v>
      </c>
      <c r="C59" s="1175"/>
      <c r="D59" s="1175"/>
      <c r="E59" s="1172" t="s">
        <v>24</v>
      </c>
      <c r="F59" s="1175"/>
      <c r="G59" s="1175"/>
      <c r="H59" s="1175"/>
      <c r="I59" s="1175"/>
      <c r="J59" s="1175"/>
      <c r="K59" s="1175"/>
      <c r="L59" s="1175"/>
      <c r="M59" s="1175"/>
      <c r="N59" s="1175"/>
      <c r="O59" s="1175"/>
      <c r="P59" s="1175" t="s">
        <v>841</v>
      </c>
      <c r="Q59" s="1175"/>
      <c r="R59" s="77"/>
    </row>
    <row r="60" spans="1:18" ht="12.75" customHeight="1">
      <c r="A60" s="136">
        <v>1</v>
      </c>
      <c r="B60" s="1254"/>
      <c r="C60" s="1254"/>
      <c r="D60" s="1254"/>
      <c r="E60" s="1255"/>
      <c r="F60" s="1255"/>
      <c r="G60" s="1255"/>
      <c r="H60" s="1255"/>
      <c r="I60" s="1255"/>
      <c r="J60" s="1255"/>
      <c r="K60" s="1255"/>
      <c r="L60" s="1255"/>
      <c r="M60" s="1255"/>
      <c r="N60" s="1255"/>
      <c r="O60" s="1256"/>
      <c r="P60" s="372"/>
      <c r="Q60" s="371" t="s">
        <v>164</v>
      </c>
      <c r="R60" s="77"/>
    </row>
    <row r="61" spans="1:18" ht="12.75" customHeight="1">
      <c r="A61" s="136">
        <v>2</v>
      </c>
      <c r="B61" s="1254"/>
      <c r="C61" s="1254"/>
      <c r="D61" s="1254"/>
      <c r="E61" s="1257"/>
      <c r="F61" s="1254"/>
      <c r="G61" s="1254"/>
      <c r="H61" s="1254"/>
      <c r="I61" s="1254"/>
      <c r="J61" s="1254"/>
      <c r="K61" s="1254"/>
      <c r="L61" s="1254"/>
      <c r="M61" s="1254"/>
      <c r="N61" s="1254"/>
      <c r="O61" s="1254"/>
      <c r="P61" s="372"/>
      <c r="Q61" s="371" t="s">
        <v>164</v>
      </c>
      <c r="R61" s="77"/>
    </row>
    <row r="62" spans="1:18" ht="12.75" customHeight="1">
      <c r="A62" s="136">
        <v>3</v>
      </c>
      <c r="B62" s="1254"/>
      <c r="C62" s="1254"/>
      <c r="D62" s="1254"/>
      <c r="E62" s="1255"/>
      <c r="F62" s="1255"/>
      <c r="G62" s="1255"/>
      <c r="H62" s="1255"/>
      <c r="I62" s="1255"/>
      <c r="J62" s="1255"/>
      <c r="K62" s="1255"/>
      <c r="L62" s="1255"/>
      <c r="M62" s="1255"/>
      <c r="N62" s="1255"/>
      <c r="O62" s="1256"/>
      <c r="P62" s="372"/>
      <c r="Q62" s="371" t="s">
        <v>164</v>
      </c>
      <c r="R62" s="77"/>
    </row>
    <row r="63" spans="1:18" ht="12.75" customHeight="1">
      <c r="A63" s="136">
        <v>4</v>
      </c>
      <c r="B63" s="1254"/>
      <c r="C63" s="1254"/>
      <c r="D63" s="1254"/>
      <c r="E63" s="1257"/>
      <c r="F63" s="1254"/>
      <c r="G63" s="1254"/>
      <c r="H63" s="1254"/>
      <c r="I63" s="1254"/>
      <c r="J63" s="1254"/>
      <c r="K63" s="1254"/>
      <c r="L63" s="1254"/>
      <c r="M63" s="1254"/>
      <c r="N63" s="1254"/>
      <c r="O63" s="1254"/>
      <c r="P63" s="372"/>
      <c r="Q63" s="371" t="s">
        <v>164</v>
      </c>
      <c r="R63" s="77"/>
    </row>
    <row r="64" spans="1:18" ht="12.75" customHeight="1">
      <c r="A64" s="136">
        <v>5</v>
      </c>
      <c r="B64" s="1254"/>
      <c r="C64" s="1254"/>
      <c r="D64" s="1254"/>
      <c r="E64" s="1255"/>
      <c r="F64" s="1255"/>
      <c r="G64" s="1255"/>
      <c r="H64" s="1255"/>
      <c r="I64" s="1255"/>
      <c r="J64" s="1255"/>
      <c r="K64" s="1255"/>
      <c r="L64" s="1255"/>
      <c r="M64" s="1255"/>
      <c r="N64" s="1255"/>
      <c r="O64" s="1256"/>
      <c r="P64" s="372"/>
      <c r="Q64" s="371" t="s">
        <v>164</v>
      </c>
      <c r="R64" s="77"/>
    </row>
    <row r="65" spans="1:18" ht="12.75" customHeight="1">
      <c r="A65" s="136">
        <v>6</v>
      </c>
      <c r="B65" s="1254"/>
      <c r="C65" s="1254"/>
      <c r="D65" s="1254"/>
      <c r="E65" s="1257"/>
      <c r="F65" s="1254"/>
      <c r="G65" s="1254"/>
      <c r="H65" s="1254"/>
      <c r="I65" s="1254"/>
      <c r="J65" s="1254"/>
      <c r="K65" s="1254"/>
      <c r="L65" s="1254"/>
      <c r="M65" s="1254"/>
      <c r="N65" s="1254"/>
      <c r="O65" s="1254"/>
      <c r="P65" s="372"/>
      <c r="Q65" s="371" t="s">
        <v>164</v>
      </c>
      <c r="R65" s="77"/>
    </row>
    <row r="66" spans="1:18" ht="12.75" customHeight="1">
      <c r="A66" s="136">
        <v>7</v>
      </c>
      <c r="B66" s="1254"/>
      <c r="C66" s="1254"/>
      <c r="D66" s="1254"/>
      <c r="E66" s="1255"/>
      <c r="F66" s="1255"/>
      <c r="G66" s="1255"/>
      <c r="H66" s="1255"/>
      <c r="I66" s="1255"/>
      <c r="J66" s="1255"/>
      <c r="K66" s="1255"/>
      <c r="L66" s="1255"/>
      <c r="M66" s="1255"/>
      <c r="N66" s="1255"/>
      <c r="O66" s="1256"/>
      <c r="P66" s="372"/>
      <c r="Q66" s="371" t="s">
        <v>164</v>
      </c>
      <c r="R66" s="77"/>
    </row>
    <row r="67" spans="1:18" ht="12.75" customHeight="1">
      <c r="A67" s="136">
        <v>8</v>
      </c>
      <c r="B67" s="1254"/>
      <c r="C67" s="1254"/>
      <c r="D67" s="1254"/>
      <c r="E67" s="1257"/>
      <c r="F67" s="1254"/>
      <c r="G67" s="1254"/>
      <c r="H67" s="1254"/>
      <c r="I67" s="1254"/>
      <c r="J67" s="1254"/>
      <c r="K67" s="1254"/>
      <c r="L67" s="1254"/>
      <c r="M67" s="1254"/>
      <c r="N67" s="1254"/>
      <c r="O67" s="1254"/>
      <c r="P67" s="372"/>
      <c r="Q67" s="371" t="s">
        <v>164</v>
      </c>
      <c r="R67" s="77"/>
    </row>
    <row r="68" spans="1:18" ht="12.75" customHeight="1">
      <c r="A68" s="136">
        <v>9</v>
      </c>
      <c r="B68" s="1254"/>
      <c r="C68" s="1254"/>
      <c r="D68" s="1254"/>
      <c r="E68" s="1255"/>
      <c r="F68" s="1255"/>
      <c r="G68" s="1255"/>
      <c r="H68" s="1255"/>
      <c r="I68" s="1255"/>
      <c r="J68" s="1255"/>
      <c r="K68" s="1255"/>
      <c r="L68" s="1255"/>
      <c r="M68" s="1255"/>
      <c r="N68" s="1255"/>
      <c r="O68" s="1256"/>
      <c r="P68" s="372"/>
      <c r="Q68" s="371" t="s">
        <v>164</v>
      </c>
      <c r="R68" s="77"/>
    </row>
    <row r="69" spans="1:18" ht="12.75" customHeight="1">
      <c r="A69" s="136">
        <v>10</v>
      </c>
      <c r="B69" s="1254"/>
      <c r="C69" s="1254"/>
      <c r="D69" s="1254"/>
      <c r="E69" s="1257"/>
      <c r="F69" s="1254"/>
      <c r="G69" s="1254"/>
      <c r="H69" s="1254"/>
      <c r="I69" s="1254"/>
      <c r="J69" s="1254"/>
      <c r="K69" s="1254"/>
      <c r="L69" s="1254"/>
      <c r="M69" s="1254"/>
      <c r="N69" s="1254"/>
      <c r="O69" s="1254"/>
      <c r="P69" s="370"/>
      <c r="Q69" s="250" t="s">
        <v>164</v>
      </c>
      <c r="R69" s="77"/>
    </row>
    <row r="70" spans="1:18">
      <c r="A70" s="134" t="s">
        <v>114</v>
      </c>
      <c r="B70" s="1258" t="s">
        <v>842</v>
      </c>
      <c r="C70" s="1258"/>
      <c r="D70" s="1258"/>
      <c r="E70" s="1258"/>
      <c r="F70" s="1258"/>
      <c r="G70" s="1258"/>
      <c r="H70" s="1258"/>
      <c r="I70" s="1258"/>
      <c r="J70" s="1258"/>
      <c r="K70" s="1258"/>
      <c r="L70" s="1258"/>
      <c r="M70" s="1258"/>
      <c r="N70" s="1258"/>
      <c r="O70" s="1258"/>
      <c r="P70" s="1258"/>
      <c r="Q70" s="373"/>
      <c r="R70" s="77"/>
    </row>
    <row r="71" spans="1:18">
      <c r="R71" s="77"/>
    </row>
    <row r="72" spans="1:18">
      <c r="R72" s="77"/>
    </row>
    <row r="73" spans="1:18">
      <c r="R73" s="77"/>
    </row>
    <row r="74" spans="1:18">
      <c r="R74" s="77"/>
    </row>
    <row r="75" spans="1:18">
      <c r="R75" s="77"/>
    </row>
    <row r="76" spans="1:18">
      <c r="R76" s="77"/>
    </row>
    <row r="77" spans="1:18">
      <c r="R77" s="77"/>
    </row>
    <row r="78" spans="1:18">
      <c r="R78" s="77"/>
    </row>
    <row r="79" spans="1:18">
      <c r="R79" s="77"/>
    </row>
    <row r="80" spans="1:18">
      <c r="R80" s="77"/>
    </row>
    <row r="81" spans="18:18">
      <c r="R81" s="77"/>
    </row>
    <row r="82" spans="18:18">
      <c r="R82" s="77"/>
    </row>
    <row r="83" spans="18:18">
      <c r="R83" s="77"/>
    </row>
    <row r="84" spans="18:18">
      <c r="R84" s="77"/>
    </row>
    <row r="85" spans="18:18">
      <c r="R85" s="77"/>
    </row>
    <row r="86" spans="18:18">
      <c r="R86" s="77"/>
    </row>
    <row r="87" spans="18:18">
      <c r="R87" s="77"/>
    </row>
    <row r="88" spans="18:18">
      <c r="R88" s="77"/>
    </row>
    <row r="89" spans="18:18">
      <c r="R89" s="77"/>
    </row>
    <row r="90" spans="18:18">
      <c r="R90" s="77"/>
    </row>
    <row r="91" spans="18:18">
      <c r="R91" s="77"/>
    </row>
    <row r="92" spans="18:18">
      <c r="R92" s="77"/>
    </row>
    <row r="93" spans="18:18">
      <c r="R93" s="77"/>
    </row>
    <row r="94" spans="18:18">
      <c r="R94" s="77"/>
    </row>
    <row r="95" spans="18:18">
      <c r="R95" s="77"/>
    </row>
    <row r="96" spans="18:18">
      <c r="R96" s="77"/>
    </row>
    <row r="97" spans="18:18">
      <c r="R97" s="77"/>
    </row>
    <row r="98" spans="18:18">
      <c r="R98" s="77"/>
    </row>
    <row r="99" spans="18:18">
      <c r="R99" s="77"/>
    </row>
    <row r="100" spans="18:18">
      <c r="R100" s="77"/>
    </row>
    <row r="101" spans="18:18">
      <c r="R101" s="77"/>
    </row>
    <row r="102" spans="18:18">
      <c r="R102" s="77"/>
    </row>
    <row r="103" spans="18:18">
      <c r="R103" s="77"/>
    </row>
    <row r="104" spans="18:18">
      <c r="R104" s="77"/>
    </row>
    <row r="105" spans="18:18">
      <c r="R105" s="77"/>
    </row>
    <row r="106" spans="18:18">
      <c r="R106" s="77"/>
    </row>
    <row r="107" spans="18:18">
      <c r="R107" s="77"/>
    </row>
    <row r="108" spans="18:18">
      <c r="R108" s="77"/>
    </row>
    <row r="109" spans="18:18">
      <c r="R109" s="77"/>
    </row>
    <row r="110" spans="18:18">
      <c r="R110" s="77"/>
    </row>
    <row r="111" spans="18:18">
      <c r="R111" s="77"/>
    </row>
    <row r="112" spans="18:18">
      <c r="R112" s="189"/>
    </row>
    <row r="113" spans="18:18">
      <c r="R113" s="189"/>
    </row>
  </sheetData>
  <mergeCells count="125">
    <mergeCell ref="B69:D69"/>
    <mergeCell ref="E69:O69"/>
    <mergeCell ref="B70:P70"/>
    <mergeCell ref="F2:G2"/>
    <mergeCell ref="H2:Q2"/>
    <mergeCell ref="K6:Q6"/>
    <mergeCell ref="B66:D66"/>
    <mergeCell ref="E66:O66"/>
    <mergeCell ref="B67:D67"/>
    <mergeCell ref="E67:O67"/>
    <mergeCell ref="B68:D68"/>
    <mergeCell ref="E68:O68"/>
    <mergeCell ref="B63:D63"/>
    <mergeCell ref="E63:O63"/>
    <mergeCell ref="B64:D64"/>
    <mergeCell ref="E64:O64"/>
    <mergeCell ref="B65:D65"/>
    <mergeCell ref="E65:O65"/>
    <mergeCell ref="P59:Q59"/>
    <mergeCell ref="B60:D60"/>
    <mergeCell ref="E60:O60"/>
    <mergeCell ref="B61:D61"/>
    <mergeCell ref="E61:O61"/>
    <mergeCell ref="B62:D62"/>
    <mergeCell ref="E62:O62"/>
    <mergeCell ref="B55:D55"/>
    <mergeCell ref="E55:O55"/>
    <mergeCell ref="B56:D56"/>
    <mergeCell ref="E56:O56"/>
    <mergeCell ref="B59:D59"/>
    <mergeCell ref="E59:O59"/>
    <mergeCell ref="B52:D52"/>
    <mergeCell ref="E52:O52"/>
    <mergeCell ref="B53:D53"/>
    <mergeCell ref="E53:O53"/>
    <mergeCell ref="B54:D54"/>
    <mergeCell ref="E54:O54"/>
    <mergeCell ref="B49:D49"/>
    <mergeCell ref="E49:O49"/>
    <mergeCell ref="B50:D50"/>
    <mergeCell ref="E50:O50"/>
    <mergeCell ref="B51:D51"/>
    <mergeCell ref="E51:O51"/>
    <mergeCell ref="B46:D46"/>
    <mergeCell ref="E46:O46"/>
    <mergeCell ref="P46:Q46"/>
    <mergeCell ref="B47:D47"/>
    <mergeCell ref="E47:O47"/>
    <mergeCell ref="B48:D48"/>
    <mergeCell ref="E48:O48"/>
    <mergeCell ref="B41:D41"/>
    <mergeCell ref="E41:O41"/>
    <mergeCell ref="B42:D42"/>
    <mergeCell ref="E42:O42"/>
    <mergeCell ref="B43:D43"/>
    <mergeCell ref="E43:O43"/>
    <mergeCell ref="B38:D38"/>
    <mergeCell ref="E38:O38"/>
    <mergeCell ref="B39:D39"/>
    <mergeCell ref="E39:O39"/>
    <mergeCell ref="B40:D40"/>
    <mergeCell ref="E40:O40"/>
    <mergeCell ref="B35:D35"/>
    <mergeCell ref="E35:O35"/>
    <mergeCell ref="B36:D36"/>
    <mergeCell ref="E36:O36"/>
    <mergeCell ref="B37:D37"/>
    <mergeCell ref="E37:O37"/>
    <mergeCell ref="B30:D30"/>
    <mergeCell ref="E30:O30"/>
    <mergeCell ref="B33:D33"/>
    <mergeCell ref="E33:O33"/>
    <mergeCell ref="P33:Q33"/>
    <mergeCell ref="B34:D34"/>
    <mergeCell ref="E34:O34"/>
    <mergeCell ref="B27:D27"/>
    <mergeCell ref="E27:O27"/>
    <mergeCell ref="B28:D28"/>
    <mergeCell ref="E28:O28"/>
    <mergeCell ref="B29:D29"/>
    <mergeCell ref="E29:O29"/>
    <mergeCell ref="B24:D24"/>
    <mergeCell ref="E24:O24"/>
    <mergeCell ref="B25:D25"/>
    <mergeCell ref="E25:O25"/>
    <mergeCell ref="B26:D26"/>
    <mergeCell ref="E26:O26"/>
    <mergeCell ref="P20:Q20"/>
    <mergeCell ref="B21:D21"/>
    <mergeCell ref="E21:O21"/>
    <mergeCell ref="B22:D22"/>
    <mergeCell ref="E22:O22"/>
    <mergeCell ref="B23:D23"/>
    <mergeCell ref="E23:O23"/>
    <mergeCell ref="B16:D16"/>
    <mergeCell ref="E16:O16"/>
    <mergeCell ref="B17:D17"/>
    <mergeCell ref="E17:O17"/>
    <mergeCell ref="B20:D20"/>
    <mergeCell ref="E20:O20"/>
    <mergeCell ref="B13:D13"/>
    <mergeCell ref="E13:O13"/>
    <mergeCell ref="B14:D14"/>
    <mergeCell ref="E14:O14"/>
    <mergeCell ref="B15:D15"/>
    <mergeCell ref="E15:O15"/>
    <mergeCell ref="B12:D12"/>
    <mergeCell ref="E12:O12"/>
    <mergeCell ref="B7:D7"/>
    <mergeCell ref="E7:O7"/>
    <mergeCell ref="P7:Q7"/>
    <mergeCell ref="B8:D8"/>
    <mergeCell ref="E8:O8"/>
    <mergeCell ref="B9:D9"/>
    <mergeCell ref="E9:O9"/>
    <mergeCell ref="A1:F1"/>
    <mergeCell ref="A2:E2"/>
    <mergeCell ref="A4:C4"/>
    <mergeCell ref="D4:H4"/>
    <mergeCell ref="I4:K4"/>
    <mergeCell ref="L4:Q4"/>
    <mergeCell ref="B10:D10"/>
    <mergeCell ref="E10:O10"/>
    <mergeCell ref="B11:D11"/>
    <mergeCell ref="E11:O11"/>
  </mergeCells>
  <phoneticPr fontId="2"/>
  <printOptions horizontalCentered="1"/>
  <pageMargins left="0.70866141732283472" right="0.70866141732283472" top="0.74803149606299213" bottom="0.55118110236220474" header="0.31496062992125984" footer="0.31496062992125984"/>
  <pageSetup paperSize="9" scale="94" orientation="portrait" blackAndWhite="1"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
    <tabColor rgb="FFFF66FF"/>
    <pageSetUpPr fitToPage="1"/>
  </sheetPr>
  <dimension ref="A1:T113"/>
  <sheetViews>
    <sheetView view="pageBreakPreview" zoomScaleNormal="100" zoomScaleSheetLayoutView="100" workbookViewId="0">
      <selection activeCell="B7" sqref="B7:D7"/>
    </sheetView>
  </sheetViews>
  <sheetFormatPr defaultColWidth="9" defaultRowHeight="13"/>
  <cols>
    <col min="1" max="1" width="4.36328125" style="3" customWidth="1"/>
    <col min="2" max="4" width="5.7265625" style="3" customWidth="1"/>
    <col min="5" max="15" width="5.6328125" style="3" customWidth="1"/>
    <col min="16" max="17" width="4.36328125" style="3" customWidth="1"/>
    <col min="18" max="18" width="5.08984375" style="3" customWidth="1"/>
    <col min="19" max="16384" width="9" style="3"/>
  </cols>
  <sheetData>
    <row r="1" spans="1:20" ht="12.75" customHeight="1">
      <c r="A1" s="857" t="str">
        <f>CONCATENATE("（様式-",INDEX(発注者入力シート!$B$28:$G$32,MATCH(発注者入力シート!L6,発注者入力シート!$C$28:$C$32,0),4),"-２）")</f>
        <v>（様式-５-２）</v>
      </c>
      <c r="B1" s="857"/>
      <c r="C1" s="857"/>
      <c r="D1" s="857"/>
      <c r="E1" s="857"/>
      <c r="F1" s="857"/>
      <c r="H1" s="3" t="s">
        <v>839</v>
      </c>
      <c r="Q1" s="191" t="s">
        <v>844</v>
      </c>
      <c r="R1" s="191"/>
    </row>
    <row r="2" spans="1:20" ht="12.75" customHeight="1">
      <c r="A2" s="857" t="str">
        <f>CONCATENATE("評価項目",INDEX(発注者入力シート!$B$28:$G$32,MATCH(発注者入力シート!L6,発注者入力シート!$C$28:$C$32,0),5),"-",INDEX(発注者入力シート!$B$28:$G$32,MATCH(発注者入力シート!L6,発注者入力シート!$C$28:$C$32,0),6))</f>
        <v>評価項目（２）-①</v>
      </c>
      <c r="B2" s="857"/>
      <c r="C2" s="857"/>
      <c r="D2" s="857"/>
      <c r="E2" s="857"/>
      <c r="F2" s="854" t="s">
        <v>811</v>
      </c>
      <c r="G2" s="854"/>
      <c r="H2" s="1259" t="str">
        <f>IF(企業入力シート!C5="","",企業入力シート!C5)</f>
        <v/>
      </c>
      <c r="I2" s="1259"/>
      <c r="J2" s="1259"/>
      <c r="K2" s="1259"/>
      <c r="L2" s="1259"/>
      <c r="M2" s="1259"/>
      <c r="N2" s="1259"/>
      <c r="O2" s="1259"/>
      <c r="P2" s="1259"/>
      <c r="Q2" s="1259"/>
    </row>
    <row r="3" spans="1:20" ht="3.75" customHeight="1">
      <c r="H3" s="6"/>
      <c r="I3" s="6"/>
      <c r="J3" s="6"/>
      <c r="K3" s="2"/>
      <c r="L3" s="2"/>
      <c r="M3" s="2"/>
      <c r="N3" s="2"/>
      <c r="O3" s="2"/>
      <c r="P3" s="2"/>
      <c r="Q3" s="2"/>
      <c r="R3" s="2"/>
    </row>
    <row r="4" spans="1:20" ht="12.75" customHeight="1">
      <c r="A4" s="1171" t="s">
        <v>23</v>
      </c>
      <c r="B4" s="1250"/>
      <c r="C4" s="1172"/>
      <c r="D4" s="1251" t="str">
        <f>IF('企業成績評定点 (JV用) '!D9="","",'企業成績評定点 (JV用) '!D9)</f>
        <v>一般建築工事</v>
      </c>
      <c r="E4" s="1252"/>
      <c r="F4" s="1252"/>
      <c r="G4" s="1252"/>
      <c r="H4" s="1253"/>
      <c r="I4" s="1171" t="s">
        <v>774</v>
      </c>
      <c r="J4" s="1250"/>
      <c r="K4" s="1172"/>
      <c r="L4" s="1251" t="str">
        <f>IF('企業成績評定点 (JV用) '!D10="","",'企業成績評定点 (JV用) '!D10)</f>
        <v>建築一式工事</v>
      </c>
      <c r="M4" s="1252"/>
      <c r="N4" s="1252"/>
      <c r="O4" s="1252"/>
      <c r="P4" s="1252"/>
      <c r="Q4" s="1253"/>
    </row>
    <row r="5" spans="1:20" ht="3.75" customHeight="1">
      <c r="A5" s="238"/>
      <c r="B5" s="77"/>
      <c r="C5" s="77"/>
      <c r="H5" s="77"/>
      <c r="I5" s="77"/>
      <c r="J5" s="77"/>
      <c r="K5" s="2"/>
      <c r="L5" s="2"/>
      <c r="M5" s="2"/>
      <c r="N5" s="2"/>
      <c r="O5" s="2"/>
      <c r="P5" s="2"/>
      <c r="Q5" s="2"/>
    </row>
    <row r="6" spans="1:20" ht="12.75" customHeight="1">
      <c r="A6" s="374" t="s">
        <v>1149</v>
      </c>
      <c r="B6" s="455">
        <f>'評定点一覧(第1G用) '!B6</f>
        <v>3</v>
      </c>
      <c r="C6" s="374" t="s">
        <v>1096</v>
      </c>
      <c r="K6" s="1234" t="str">
        <f>IF(企業入力シート!C48="","",企業入力シート!C48)</f>
        <v>△△建設</v>
      </c>
      <c r="L6" s="1234"/>
      <c r="M6" s="1234"/>
      <c r="N6" s="1234"/>
      <c r="O6" s="1234"/>
      <c r="P6" s="1234"/>
      <c r="Q6" s="1234"/>
      <c r="R6" s="77"/>
      <c r="S6" s="3" t="s">
        <v>402</v>
      </c>
    </row>
    <row r="7" spans="1:20" ht="12.75" customHeight="1">
      <c r="A7" s="136" t="s">
        <v>21</v>
      </c>
      <c r="B7" s="1175" t="s">
        <v>22</v>
      </c>
      <c r="C7" s="1175"/>
      <c r="D7" s="1175"/>
      <c r="E7" s="1172" t="s">
        <v>24</v>
      </c>
      <c r="F7" s="1175"/>
      <c r="G7" s="1175"/>
      <c r="H7" s="1175"/>
      <c r="I7" s="1175"/>
      <c r="J7" s="1175"/>
      <c r="K7" s="1175"/>
      <c r="L7" s="1175"/>
      <c r="M7" s="1175"/>
      <c r="N7" s="1175"/>
      <c r="O7" s="1175"/>
      <c r="P7" s="1175" t="s">
        <v>840</v>
      </c>
      <c r="Q7" s="1175"/>
      <c r="R7" s="77"/>
      <c r="S7" s="3" t="s">
        <v>403</v>
      </c>
    </row>
    <row r="8" spans="1:20" ht="12.75" customHeight="1">
      <c r="A8" s="136">
        <v>1</v>
      </c>
      <c r="B8" s="1254"/>
      <c r="C8" s="1254"/>
      <c r="D8" s="1254"/>
      <c r="E8" s="1255"/>
      <c r="F8" s="1255"/>
      <c r="G8" s="1255"/>
      <c r="H8" s="1255"/>
      <c r="I8" s="1255"/>
      <c r="J8" s="1255"/>
      <c r="K8" s="1255"/>
      <c r="L8" s="1255"/>
      <c r="M8" s="1255"/>
      <c r="N8" s="1255"/>
      <c r="O8" s="1256"/>
      <c r="P8" s="372"/>
      <c r="Q8" s="371" t="s">
        <v>164</v>
      </c>
      <c r="R8" s="77"/>
      <c r="S8" s="103"/>
      <c r="T8" s="3" t="s">
        <v>410</v>
      </c>
    </row>
    <row r="9" spans="1:20" ht="12.75" customHeight="1">
      <c r="A9" s="136">
        <v>2</v>
      </c>
      <c r="B9" s="1254"/>
      <c r="C9" s="1254"/>
      <c r="D9" s="1254"/>
      <c r="E9" s="1257"/>
      <c r="F9" s="1254"/>
      <c r="G9" s="1254"/>
      <c r="H9" s="1254"/>
      <c r="I9" s="1254"/>
      <c r="J9" s="1254"/>
      <c r="K9" s="1254"/>
      <c r="L9" s="1254"/>
      <c r="M9" s="1254"/>
      <c r="N9" s="1254"/>
      <c r="O9" s="1254"/>
      <c r="P9" s="372"/>
      <c r="Q9" s="371" t="s">
        <v>164</v>
      </c>
      <c r="R9" s="77"/>
      <c r="S9" s="98"/>
      <c r="T9" s="3" t="s">
        <v>405</v>
      </c>
    </row>
    <row r="10" spans="1:20" ht="12.75" customHeight="1">
      <c r="A10" s="136">
        <v>3</v>
      </c>
      <c r="B10" s="1254"/>
      <c r="C10" s="1254"/>
      <c r="D10" s="1254"/>
      <c r="E10" s="1255"/>
      <c r="F10" s="1255"/>
      <c r="G10" s="1255"/>
      <c r="H10" s="1255"/>
      <c r="I10" s="1255"/>
      <c r="J10" s="1255"/>
      <c r="K10" s="1255"/>
      <c r="L10" s="1255"/>
      <c r="M10" s="1255"/>
      <c r="N10" s="1255"/>
      <c r="O10" s="1256"/>
      <c r="P10" s="372"/>
      <c r="Q10" s="371" t="s">
        <v>164</v>
      </c>
      <c r="R10" s="77"/>
      <c r="S10" s="3" t="s">
        <v>406</v>
      </c>
    </row>
    <row r="11" spans="1:20" ht="12.75" customHeight="1">
      <c r="A11" s="136">
        <v>4</v>
      </c>
      <c r="B11" s="1254"/>
      <c r="C11" s="1254"/>
      <c r="D11" s="1254"/>
      <c r="E11" s="1257"/>
      <c r="F11" s="1254"/>
      <c r="G11" s="1254"/>
      <c r="H11" s="1254"/>
      <c r="I11" s="1254"/>
      <c r="J11" s="1254"/>
      <c r="K11" s="1254"/>
      <c r="L11" s="1254"/>
      <c r="M11" s="1254"/>
      <c r="N11" s="1254"/>
      <c r="O11" s="1254"/>
      <c r="P11" s="372"/>
      <c r="Q11" s="371" t="s">
        <v>164</v>
      </c>
      <c r="R11" s="77"/>
      <c r="S11" s="100"/>
      <c r="T11" s="3" t="s">
        <v>407</v>
      </c>
    </row>
    <row r="12" spans="1:20" ht="12.75" customHeight="1">
      <c r="A12" s="136">
        <v>5</v>
      </c>
      <c r="B12" s="1254"/>
      <c r="C12" s="1254"/>
      <c r="D12" s="1254"/>
      <c r="E12" s="1255"/>
      <c r="F12" s="1255"/>
      <c r="G12" s="1255"/>
      <c r="H12" s="1255"/>
      <c r="I12" s="1255"/>
      <c r="J12" s="1255"/>
      <c r="K12" s="1255"/>
      <c r="L12" s="1255"/>
      <c r="M12" s="1255"/>
      <c r="N12" s="1255"/>
      <c r="O12" s="1256"/>
      <c r="P12" s="372"/>
      <c r="Q12" s="371" t="s">
        <v>164</v>
      </c>
      <c r="R12" s="77"/>
      <c r="S12" s="101"/>
      <c r="T12" s="3" t="s">
        <v>405</v>
      </c>
    </row>
    <row r="13" spans="1:20" ht="12.75" customHeight="1">
      <c r="A13" s="136">
        <v>6</v>
      </c>
      <c r="B13" s="1254"/>
      <c r="C13" s="1254"/>
      <c r="D13" s="1254"/>
      <c r="E13" s="1257"/>
      <c r="F13" s="1254"/>
      <c r="G13" s="1254"/>
      <c r="H13" s="1254"/>
      <c r="I13" s="1254"/>
      <c r="J13" s="1254"/>
      <c r="K13" s="1254"/>
      <c r="L13" s="1254"/>
      <c r="M13" s="1254"/>
      <c r="N13" s="1254"/>
      <c r="O13" s="1254"/>
      <c r="P13" s="372"/>
      <c r="Q13" s="371" t="s">
        <v>164</v>
      </c>
      <c r="R13" s="77"/>
    </row>
    <row r="14" spans="1:20" ht="12.75" customHeight="1">
      <c r="A14" s="136">
        <v>7</v>
      </c>
      <c r="B14" s="1254"/>
      <c r="C14" s="1254"/>
      <c r="D14" s="1254"/>
      <c r="E14" s="1255"/>
      <c r="F14" s="1255"/>
      <c r="G14" s="1255"/>
      <c r="H14" s="1255"/>
      <c r="I14" s="1255"/>
      <c r="J14" s="1255"/>
      <c r="K14" s="1255"/>
      <c r="L14" s="1255"/>
      <c r="M14" s="1255"/>
      <c r="N14" s="1255"/>
      <c r="O14" s="1256"/>
      <c r="P14" s="372"/>
      <c r="Q14" s="371" t="s">
        <v>164</v>
      </c>
      <c r="R14" s="77"/>
      <c r="S14" s="105" t="s">
        <v>408</v>
      </c>
    </row>
    <row r="15" spans="1:20" ht="12.75" customHeight="1">
      <c r="A15" s="136">
        <v>8</v>
      </c>
      <c r="B15" s="1254"/>
      <c r="C15" s="1254"/>
      <c r="D15" s="1254"/>
      <c r="E15" s="1257"/>
      <c r="F15" s="1254"/>
      <c r="G15" s="1254"/>
      <c r="H15" s="1254"/>
      <c r="I15" s="1254"/>
      <c r="J15" s="1254"/>
      <c r="K15" s="1254"/>
      <c r="L15" s="1254"/>
      <c r="M15" s="1254"/>
      <c r="N15" s="1254"/>
      <c r="O15" s="1254"/>
      <c r="P15" s="372"/>
      <c r="Q15" s="371" t="s">
        <v>164</v>
      </c>
      <c r="R15" s="77"/>
      <c r="S15" s="105" t="s">
        <v>409</v>
      </c>
    </row>
    <row r="16" spans="1:20" ht="12.75" customHeight="1">
      <c r="A16" s="136">
        <v>9</v>
      </c>
      <c r="B16" s="1254"/>
      <c r="C16" s="1254"/>
      <c r="D16" s="1254"/>
      <c r="E16" s="1255"/>
      <c r="F16" s="1255"/>
      <c r="G16" s="1255"/>
      <c r="H16" s="1255"/>
      <c r="I16" s="1255"/>
      <c r="J16" s="1255"/>
      <c r="K16" s="1255"/>
      <c r="L16" s="1255"/>
      <c r="M16" s="1255"/>
      <c r="N16" s="1255"/>
      <c r="O16" s="1256"/>
      <c r="P16" s="372"/>
      <c r="Q16" s="371" t="s">
        <v>164</v>
      </c>
      <c r="R16" s="77"/>
      <c r="S16" s="105" t="s">
        <v>873</v>
      </c>
    </row>
    <row r="17" spans="1:18" ht="12.75" customHeight="1">
      <c r="A17" s="136">
        <v>10</v>
      </c>
      <c r="B17" s="1254"/>
      <c r="C17" s="1254"/>
      <c r="D17" s="1254"/>
      <c r="E17" s="1257"/>
      <c r="F17" s="1254"/>
      <c r="G17" s="1254"/>
      <c r="H17" s="1254"/>
      <c r="I17" s="1254"/>
      <c r="J17" s="1254"/>
      <c r="K17" s="1254"/>
      <c r="L17" s="1254"/>
      <c r="M17" s="1254"/>
      <c r="N17" s="1254"/>
      <c r="O17" s="1254"/>
      <c r="P17" s="370"/>
      <c r="Q17" s="250" t="s">
        <v>164</v>
      </c>
      <c r="R17" s="77"/>
    </row>
    <row r="18" spans="1:18" ht="3.75" customHeight="1">
      <c r="A18" s="77"/>
      <c r="B18" s="77"/>
      <c r="C18" s="77"/>
      <c r="H18" s="77"/>
      <c r="I18" s="77"/>
      <c r="J18" s="77"/>
      <c r="K18" s="2"/>
      <c r="L18" s="2"/>
      <c r="M18" s="2"/>
      <c r="N18" s="2"/>
      <c r="O18" s="2"/>
      <c r="P18" s="2"/>
      <c r="Q18" s="2"/>
    </row>
    <row r="19" spans="1:18" ht="12.75" customHeight="1">
      <c r="A19" s="374" t="s">
        <v>1149</v>
      </c>
      <c r="B19" s="457">
        <f>B6+1</f>
        <v>4</v>
      </c>
      <c r="C19" s="456" t="s">
        <v>1096</v>
      </c>
      <c r="D19" s="188"/>
      <c r="E19" s="375"/>
      <c r="F19" s="375"/>
      <c r="G19" s="375"/>
      <c r="H19" s="375"/>
      <c r="I19" s="375"/>
      <c r="J19" s="375"/>
      <c r="K19" s="375"/>
      <c r="L19" s="375"/>
      <c r="M19" s="375"/>
      <c r="N19" s="375"/>
      <c r="O19" s="375"/>
      <c r="P19" s="240"/>
      <c r="Q19" s="240"/>
      <c r="R19" s="77"/>
    </row>
    <row r="20" spans="1:18" ht="12.75" customHeight="1">
      <c r="A20" s="136" t="s">
        <v>21</v>
      </c>
      <c r="B20" s="1175" t="s">
        <v>1353</v>
      </c>
      <c r="C20" s="1175"/>
      <c r="D20" s="1175"/>
      <c r="E20" s="1172" t="s">
        <v>24</v>
      </c>
      <c r="F20" s="1175"/>
      <c r="G20" s="1175"/>
      <c r="H20" s="1175"/>
      <c r="I20" s="1175"/>
      <c r="J20" s="1175"/>
      <c r="K20" s="1175"/>
      <c r="L20" s="1175"/>
      <c r="M20" s="1175"/>
      <c r="N20" s="1175"/>
      <c r="O20" s="1175"/>
      <c r="P20" s="1175" t="s">
        <v>841</v>
      </c>
      <c r="Q20" s="1175"/>
      <c r="R20" s="77"/>
    </row>
    <row r="21" spans="1:18" ht="12.75" customHeight="1">
      <c r="A21" s="136">
        <v>1</v>
      </c>
      <c r="B21" s="1254"/>
      <c r="C21" s="1254"/>
      <c r="D21" s="1254"/>
      <c r="E21" s="1255"/>
      <c r="F21" s="1255"/>
      <c r="G21" s="1255"/>
      <c r="H21" s="1255"/>
      <c r="I21" s="1255"/>
      <c r="J21" s="1255"/>
      <c r="K21" s="1255"/>
      <c r="L21" s="1255"/>
      <c r="M21" s="1255"/>
      <c r="N21" s="1255"/>
      <c r="O21" s="1256"/>
      <c r="P21" s="372"/>
      <c r="Q21" s="371" t="s">
        <v>164</v>
      </c>
      <c r="R21" s="77"/>
    </row>
    <row r="22" spans="1:18" ht="12.75" customHeight="1">
      <c r="A22" s="136">
        <v>2</v>
      </c>
      <c r="B22" s="1254"/>
      <c r="C22" s="1254"/>
      <c r="D22" s="1254"/>
      <c r="E22" s="1257"/>
      <c r="F22" s="1254"/>
      <c r="G22" s="1254"/>
      <c r="H22" s="1254"/>
      <c r="I22" s="1254"/>
      <c r="J22" s="1254"/>
      <c r="K22" s="1254"/>
      <c r="L22" s="1254"/>
      <c r="M22" s="1254"/>
      <c r="N22" s="1254"/>
      <c r="O22" s="1254"/>
      <c r="P22" s="372"/>
      <c r="Q22" s="371" t="s">
        <v>164</v>
      </c>
      <c r="R22" s="77"/>
    </row>
    <row r="23" spans="1:18" ht="12.75" customHeight="1">
      <c r="A23" s="136">
        <v>3</v>
      </c>
      <c r="B23" s="1254"/>
      <c r="C23" s="1254"/>
      <c r="D23" s="1254"/>
      <c r="E23" s="1255"/>
      <c r="F23" s="1255"/>
      <c r="G23" s="1255"/>
      <c r="H23" s="1255"/>
      <c r="I23" s="1255"/>
      <c r="J23" s="1255"/>
      <c r="K23" s="1255"/>
      <c r="L23" s="1255"/>
      <c r="M23" s="1255"/>
      <c r="N23" s="1255"/>
      <c r="O23" s="1256"/>
      <c r="P23" s="372"/>
      <c r="Q23" s="371" t="s">
        <v>164</v>
      </c>
      <c r="R23" s="77"/>
    </row>
    <row r="24" spans="1:18" ht="12.75" customHeight="1">
      <c r="A24" s="136">
        <v>4</v>
      </c>
      <c r="B24" s="1254"/>
      <c r="C24" s="1254"/>
      <c r="D24" s="1254"/>
      <c r="E24" s="1257"/>
      <c r="F24" s="1254"/>
      <c r="G24" s="1254"/>
      <c r="H24" s="1254"/>
      <c r="I24" s="1254"/>
      <c r="J24" s="1254"/>
      <c r="K24" s="1254"/>
      <c r="L24" s="1254"/>
      <c r="M24" s="1254"/>
      <c r="N24" s="1254"/>
      <c r="O24" s="1254"/>
      <c r="P24" s="372"/>
      <c r="Q24" s="371" t="s">
        <v>164</v>
      </c>
      <c r="R24" s="77"/>
    </row>
    <row r="25" spans="1:18" ht="12.75" customHeight="1">
      <c r="A25" s="136">
        <v>5</v>
      </c>
      <c r="B25" s="1254"/>
      <c r="C25" s="1254"/>
      <c r="D25" s="1254"/>
      <c r="E25" s="1255"/>
      <c r="F25" s="1255"/>
      <c r="G25" s="1255"/>
      <c r="H25" s="1255"/>
      <c r="I25" s="1255"/>
      <c r="J25" s="1255"/>
      <c r="K25" s="1255"/>
      <c r="L25" s="1255"/>
      <c r="M25" s="1255"/>
      <c r="N25" s="1255"/>
      <c r="O25" s="1256"/>
      <c r="P25" s="372"/>
      <c r="Q25" s="371" t="s">
        <v>164</v>
      </c>
      <c r="R25" s="77"/>
    </row>
    <row r="26" spans="1:18" ht="12.75" customHeight="1">
      <c r="A26" s="136">
        <v>6</v>
      </c>
      <c r="B26" s="1254"/>
      <c r="C26" s="1254"/>
      <c r="D26" s="1254"/>
      <c r="E26" s="1257"/>
      <c r="F26" s="1254"/>
      <c r="G26" s="1254"/>
      <c r="H26" s="1254"/>
      <c r="I26" s="1254"/>
      <c r="J26" s="1254"/>
      <c r="K26" s="1254"/>
      <c r="L26" s="1254"/>
      <c r="M26" s="1254"/>
      <c r="N26" s="1254"/>
      <c r="O26" s="1254"/>
      <c r="P26" s="372"/>
      <c r="Q26" s="371" t="s">
        <v>164</v>
      </c>
      <c r="R26" s="77"/>
    </row>
    <row r="27" spans="1:18" ht="12.75" customHeight="1">
      <c r="A27" s="136">
        <v>7</v>
      </c>
      <c r="B27" s="1254"/>
      <c r="C27" s="1254"/>
      <c r="D27" s="1254"/>
      <c r="E27" s="1255"/>
      <c r="F27" s="1255"/>
      <c r="G27" s="1255"/>
      <c r="H27" s="1255"/>
      <c r="I27" s="1255"/>
      <c r="J27" s="1255"/>
      <c r="K27" s="1255"/>
      <c r="L27" s="1255"/>
      <c r="M27" s="1255"/>
      <c r="N27" s="1255"/>
      <c r="O27" s="1256"/>
      <c r="P27" s="372"/>
      <c r="Q27" s="371" t="s">
        <v>164</v>
      </c>
      <c r="R27" s="77"/>
    </row>
    <row r="28" spans="1:18" ht="12.75" customHeight="1">
      <c r="A28" s="136">
        <v>8</v>
      </c>
      <c r="B28" s="1254"/>
      <c r="C28" s="1254"/>
      <c r="D28" s="1254"/>
      <c r="E28" s="1257"/>
      <c r="F28" s="1254"/>
      <c r="G28" s="1254"/>
      <c r="H28" s="1254"/>
      <c r="I28" s="1254"/>
      <c r="J28" s="1254"/>
      <c r="K28" s="1254"/>
      <c r="L28" s="1254"/>
      <c r="M28" s="1254"/>
      <c r="N28" s="1254"/>
      <c r="O28" s="1254"/>
      <c r="P28" s="372"/>
      <c r="Q28" s="371" t="s">
        <v>164</v>
      </c>
      <c r="R28" s="77"/>
    </row>
    <row r="29" spans="1:18" ht="12.75" customHeight="1">
      <c r="A29" s="136">
        <v>9</v>
      </c>
      <c r="B29" s="1254"/>
      <c r="C29" s="1254"/>
      <c r="D29" s="1254"/>
      <c r="E29" s="1255"/>
      <c r="F29" s="1255"/>
      <c r="G29" s="1255"/>
      <c r="H29" s="1255"/>
      <c r="I29" s="1255"/>
      <c r="J29" s="1255"/>
      <c r="K29" s="1255"/>
      <c r="L29" s="1255"/>
      <c r="M29" s="1255"/>
      <c r="N29" s="1255"/>
      <c r="O29" s="1256"/>
      <c r="P29" s="372"/>
      <c r="Q29" s="371" t="s">
        <v>164</v>
      </c>
      <c r="R29" s="77"/>
    </row>
    <row r="30" spans="1:18" ht="12.75" customHeight="1">
      <c r="A30" s="136">
        <v>10</v>
      </c>
      <c r="B30" s="1254"/>
      <c r="C30" s="1254"/>
      <c r="D30" s="1254"/>
      <c r="E30" s="1257"/>
      <c r="F30" s="1254"/>
      <c r="G30" s="1254"/>
      <c r="H30" s="1254"/>
      <c r="I30" s="1254"/>
      <c r="J30" s="1254"/>
      <c r="K30" s="1254"/>
      <c r="L30" s="1254"/>
      <c r="M30" s="1254"/>
      <c r="N30" s="1254"/>
      <c r="O30" s="1254"/>
      <c r="P30" s="370"/>
      <c r="Q30" s="250" t="s">
        <v>164</v>
      </c>
      <c r="R30" s="77"/>
    </row>
    <row r="31" spans="1:18" ht="3.75" customHeight="1">
      <c r="A31" s="77"/>
      <c r="B31" s="77"/>
      <c r="C31" s="77"/>
      <c r="H31" s="77"/>
      <c r="I31" s="77"/>
      <c r="J31" s="77"/>
      <c r="K31" s="2"/>
      <c r="L31" s="2"/>
      <c r="M31" s="2"/>
      <c r="N31" s="2"/>
      <c r="O31" s="2"/>
      <c r="P31" s="2"/>
      <c r="Q31" s="2"/>
    </row>
    <row r="32" spans="1:18" ht="12.75" customHeight="1">
      <c r="A32" s="374" t="s">
        <v>1149</v>
      </c>
      <c r="B32" s="457">
        <f>B19+1</f>
        <v>5</v>
      </c>
      <c r="C32" s="456" t="s">
        <v>1096</v>
      </c>
      <c r="D32" s="188"/>
      <c r="E32" s="375"/>
      <c r="F32" s="375"/>
      <c r="G32" s="375"/>
      <c r="H32" s="375"/>
      <c r="I32" s="375"/>
      <c r="J32" s="375"/>
      <c r="K32" s="375"/>
      <c r="L32" s="375"/>
      <c r="M32" s="375"/>
      <c r="N32" s="375"/>
      <c r="O32" s="375"/>
      <c r="P32" s="240"/>
      <c r="Q32" s="240"/>
      <c r="R32" s="77"/>
    </row>
    <row r="33" spans="1:18" ht="12.75" customHeight="1">
      <c r="A33" s="136" t="s">
        <v>21</v>
      </c>
      <c r="B33" s="1175" t="s">
        <v>22</v>
      </c>
      <c r="C33" s="1175"/>
      <c r="D33" s="1175"/>
      <c r="E33" s="1172" t="s">
        <v>24</v>
      </c>
      <c r="F33" s="1175"/>
      <c r="G33" s="1175"/>
      <c r="H33" s="1175"/>
      <c r="I33" s="1175"/>
      <c r="J33" s="1175"/>
      <c r="K33" s="1175"/>
      <c r="L33" s="1175"/>
      <c r="M33" s="1175"/>
      <c r="N33" s="1175"/>
      <c r="O33" s="1175"/>
      <c r="P33" s="1175" t="s">
        <v>841</v>
      </c>
      <c r="Q33" s="1175"/>
      <c r="R33" s="77"/>
    </row>
    <row r="34" spans="1:18" ht="12.75" customHeight="1">
      <c r="A34" s="136">
        <v>1</v>
      </c>
      <c r="B34" s="1254"/>
      <c r="C34" s="1254"/>
      <c r="D34" s="1254"/>
      <c r="E34" s="1255"/>
      <c r="F34" s="1255"/>
      <c r="G34" s="1255"/>
      <c r="H34" s="1255"/>
      <c r="I34" s="1255"/>
      <c r="J34" s="1255"/>
      <c r="K34" s="1255"/>
      <c r="L34" s="1255"/>
      <c r="M34" s="1255"/>
      <c r="N34" s="1255"/>
      <c r="O34" s="1256"/>
      <c r="P34" s="372"/>
      <c r="Q34" s="371" t="s">
        <v>164</v>
      </c>
      <c r="R34" s="77"/>
    </row>
    <row r="35" spans="1:18" ht="12.75" customHeight="1">
      <c r="A35" s="136">
        <v>2</v>
      </c>
      <c r="B35" s="1254"/>
      <c r="C35" s="1254"/>
      <c r="D35" s="1254"/>
      <c r="E35" s="1257"/>
      <c r="F35" s="1254"/>
      <c r="G35" s="1254"/>
      <c r="H35" s="1254"/>
      <c r="I35" s="1254"/>
      <c r="J35" s="1254"/>
      <c r="K35" s="1254"/>
      <c r="L35" s="1254"/>
      <c r="M35" s="1254"/>
      <c r="N35" s="1254"/>
      <c r="O35" s="1254"/>
      <c r="P35" s="372"/>
      <c r="Q35" s="371" t="s">
        <v>164</v>
      </c>
      <c r="R35" s="77"/>
    </row>
    <row r="36" spans="1:18" ht="12.75" customHeight="1">
      <c r="A36" s="136">
        <v>3</v>
      </c>
      <c r="B36" s="1254"/>
      <c r="C36" s="1254"/>
      <c r="D36" s="1254"/>
      <c r="E36" s="1255"/>
      <c r="F36" s="1255"/>
      <c r="G36" s="1255"/>
      <c r="H36" s="1255"/>
      <c r="I36" s="1255"/>
      <c r="J36" s="1255"/>
      <c r="K36" s="1255"/>
      <c r="L36" s="1255"/>
      <c r="M36" s="1255"/>
      <c r="N36" s="1255"/>
      <c r="O36" s="1256"/>
      <c r="P36" s="372"/>
      <c r="Q36" s="371" t="s">
        <v>164</v>
      </c>
      <c r="R36" s="77"/>
    </row>
    <row r="37" spans="1:18" ht="12.75" customHeight="1">
      <c r="A37" s="136">
        <v>4</v>
      </c>
      <c r="B37" s="1254"/>
      <c r="C37" s="1254"/>
      <c r="D37" s="1254"/>
      <c r="E37" s="1257"/>
      <c r="F37" s="1254"/>
      <c r="G37" s="1254"/>
      <c r="H37" s="1254"/>
      <c r="I37" s="1254"/>
      <c r="J37" s="1254"/>
      <c r="K37" s="1254"/>
      <c r="L37" s="1254"/>
      <c r="M37" s="1254"/>
      <c r="N37" s="1254"/>
      <c r="O37" s="1254"/>
      <c r="P37" s="372"/>
      <c r="Q37" s="371" t="s">
        <v>164</v>
      </c>
      <c r="R37" s="77"/>
    </row>
    <row r="38" spans="1:18" ht="12.75" customHeight="1">
      <c r="A38" s="136">
        <v>5</v>
      </c>
      <c r="B38" s="1254"/>
      <c r="C38" s="1254"/>
      <c r="D38" s="1254"/>
      <c r="E38" s="1255"/>
      <c r="F38" s="1255"/>
      <c r="G38" s="1255"/>
      <c r="H38" s="1255"/>
      <c r="I38" s="1255"/>
      <c r="J38" s="1255"/>
      <c r="K38" s="1255"/>
      <c r="L38" s="1255"/>
      <c r="M38" s="1255"/>
      <c r="N38" s="1255"/>
      <c r="O38" s="1256"/>
      <c r="P38" s="372"/>
      <c r="Q38" s="371" t="s">
        <v>164</v>
      </c>
      <c r="R38" s="77"/>
    </row>
    <row r="39" spans="1:18" ht="12.75" customHeight="1">
      <c r="A39" s="136">
        <v>6</v>
      </c>
      <c r="B39" s="1254"/>
      <c r="C39" s="1254"/>
      <c r="D39" s="1254"/>
      <c r="E39" s="1257"/>
      <c r="F39" s="1254"/>
      <c r="G39" s="1254"/>
      <c r="H39" s="1254"/>
      <c r="I39" s="1254"/>
      <c r="J39" s="1254"/>
      <c r="K39" s="1254"/>
      <c r="L39" s="1254"/>
      <c r="M39" s="1254"/>
      <c r="N39" s="1254"/>
      <c r="O39" s="1254"/>
      <c r="P39" s="372"/>
      <c r="Q39" s="371" t="s">
        <v>164</v>
      </c>
      <c r="R39" s="77"/>
    </row>
    <row r="40" spans="1:18" ht="12.75" customHeight="1">
      <c r="A40" s="136">
        <v>7</v>
      </c>
      <c r="B40" s="1254"/>
      <c r="C40" s="1254"/>
      <c r="D40" s="1254"/>
      <c r="E40" s="1255"/>
      <c r="F40" s="1255"/>
      <c r="G40" s="1255"/>
      <c r="H40" s="1255"/>
      <c r="I40" s="1255"/>
      <c r="J40" s="1255"/>
      <c r="K40" s="1255"/>
      <c r="L40" s="1255"/>
      <c r="M40" s="1255"/>
      <c r="N40" s="1255"/>
      <c r="O40" s="1256"/>
      <c r="P40" s="372"/>
      <c r="Q40" s="371" t="s">
        <v>164</v>
      </c>
      <c r="R40" s="77"/>
    </row>
    <row r="41" spans="1:18" ht="12.75" customHeight="1">
      <c r="A41" s="136">
        <v>8</v>
      </c>
      <c r="B41" s="1254"/>
      <c r="C41" s="1254"/>
      <c r="D41" s="1254"/>
      <c r="E41" s="1257"/>
      <c r="F41" s="1254"/>
      <c r="G41" s="1254"/>
      <c r="H41" s="1254"/>
      <c r="I41" s="1254"/>
      <c r="J41" s="1254"/>
      <c r="K41" s="1254"/>
      <c r="L41" s="1254"/>
      <c r="M41" s="1254"/>
      <c r="N41" s="1254"/>
      <c r="O41" s="1254"/>
      <c r="P41" s="372"/>
      <c r="Q41" s="371" t="s">
        <v>164</v>
      </c>
      <c r="R41" s="77"/>
    </row>
    <row r="42" spans="1:18" ht="12.75" customHeight="1">
      <c r="A42" s="136">
        <v>9</v>
      </c>
      <c r="B42" s="1254"/>
      <c r="C42" s="1254"/>
      <c r="D42" s="1254"/>
      <c r="E42" s="1255"/>
      <c r="F42" s="1255"/>
      <c r="G42" s="1255"/>
      <c r="H42" s="1255"/>
      <c r="I42" s="1255"/>
      <c r="J42" s="1255"/>
      <c r="K42" s="1255"/>
      <c r="L42" s="1255"/>
      <c r="M42" s="1255"/>
      <c r="N42" s="1255"/>
      <c r="O42" s="1256"/>
      <c r="P42" s="372"/>
      <c r="Q42" s="371" t="s">
        <v>164</v>
      </c>
      <c r="R42" s="77"/>
    </row>
    <row r="43" spans="1:18" ht="12.75" customHeight="1">
      <c r="A43" s="136">
        <v>10</v>
      </c>
      <c r="B43" s="1254"/>
      <c r="C43" s="1254"/>
      <c r="D43" s="1254"/>
      <c r="E43" s="1257"/>
      <c r="F43" s="1254"/>
      <c r="G43" s="1254"/>
      <c r="H43" s="1254"/>
      <c r="I43" s="1254"/>
      <c r="J43" s="1254"/>
      <c r="K43" s="1254"/>
      <c r="L43" s="1254"/>
      <c r="M43" s="1254"/>
      <c r="N43" s="1254"/>
      <c r="O43" s="1254"/>
      <c r="P43" s="372"/>
      <c r="Q43" s="371" t="s">
        <v>164</v>
      </c>
      <c r="R43" s="77"/>
    </row>
    <row r="44" spans="1:18" ht="3.75" customHeight="1">
      <c r="A44" s="77"/>
      <c r="B44" s="188"/>
      <c r="C44" s="188"/>
      <c r="D44" s="188"/>
      <c r="E44" s="376"/>
      <c r="F44" s="376"/>
      <c r="G44" s="376"/>
      <c r="H44" s="376"/>
      <c r="I44" s="376"/>
      <c r="J44" s="376"/>
      <c r="K44" s="376"/>
      <c r="L44" s="376"/>
      <c r="M44" s="376"/>
      <c r="N44" s="376"/>
      <c r="O44" s="376"/>
      <c r="P44" s="238"/>
      <c r="Q44" s="238"/>
      <c r="R44" s="77"/>
    </row>
    <row r="45" spans="1:18" ht="12.75" customHeight="1">
      <c r="A45" s="374" t="s">
        <v>1149</v>
      </c>
      <c r="B45" s="457">
        <f>B32+1</f>
        <v>6</v>
      </c>
      <c r="C45" s="456" t="s">
        <v>1096</v>
      </c>
      <c r="D45" s="188"/>
      <c r="E45" s="375"/>
      <c r="F45" s="375"/>
      <c r="G45" s="375"/>
      <c r="H45" s="375"/>
      <c r="I45" s="375"/>
      <c r="J45" s="375"/>
      <c r="K45" s="375"/>
      <c r="L45" s="375"/>
      <c r="M45" s="375"/>
      <c r="N45" s="375"/>
      <c r="O45" s="375"/>
      <c r="P45" s="240"/>
      <c r="Q45" s="240"/>
      <c r="R45" s="77"/>
    </row>
    <row r="46" spans="1:18" ht="12.75" customHeight="1">
      <c r="A46" s="136" t="s">
        <v>21</v>
      </c>
      <c r="B46" s="1175" t="s">
        <v>22</v>
      </c>
      <c r="C46" s="1175"/>
      <c r="D46" s="1175"/>
      <c r="E46" s="1172" t="s">
        <v>24</v>
      </c>
      <c r="F46" s="1175"/>
      <c r="G46" s="1175"/>
      <c r="H46" s="1175"/>
      <c r="I46" s="1175"/>
      <c r="J46" s="1175"/>
      <c r="K46" s="1175"/>
      <c r="L46" s="1175"/>
      <c r="M46" s="1175"/>
      <c r="N46" s="1175"/>
      <c r="O46" s="1175"/>
      <c r="P46" s="1175" t="s">
        <v>841</v>
      </c>
      <c r="Q46" s="1175"/>
      <c r="R46" s="77"/>
    </row>
    <row r="47" spans="1:18" ht="12.75" customHeight="1">
      <c r="A47" s="136">
        <v>1</v>
      </c>
      <c r="B47" s="1254"/>
      <c r="C47" s="1254"/>
      <c r="D47" s="1254"/>
      <c r="E47" s="1255"/>
      <c r="F47" s="1255"/>
      <c r="G47" s="1255"/>
      <c r="H47" s="1255"/>
      <c r="I47" s="1255"/>
      <c r="J47" s="1255"/>
      <c r="K47" s="1255"/>
      <c r="L47" s="1255"/>
      <c r="M47" s="1255"/>
      <c r="N47" s="1255"/>
      <c r="O47" s="1256"/>
      <c r="P47" s="372"/>
      <c r="Q47" s="371" t="s">
        <v>164</v>
      </c>
      <c r="R47" s="77"/>
    </row>
    <row r="48" spans="1:18" ht="12.75" customHeight="1">
      <c r="A48" s="136">
        <v>2</v>
      </c>
      <c r="B48" s="1254"/>
      <c r="C48" s="1254"/>
      <c r="D48" s="1254"/>
      <c r="E48" s="1257"/>
      <c r="F48" s="1254"/>
      <c r="G48" s="1254"/>
      <c r="H48" s="1254"/>
      <c r="I48" s="1254"/>
      <c r="J48" s="1254"/>
      <c r="K48" s="1254"/>
      <c r="L48" s="1254"/>
      <c r="M48" s="1254"/>
      <c r="N48" s="1254"/>
      <c r="O48" s="1254"/>
      <c r="P48" s="372"/>
      <c r="Q48" s="371" t="s">
        <v>164</v>
      </c>
      <c r="R48" s="77"/>
    </row>
    <row r="49" spans="1:18" ht="12.75" customHeight="1">
      <c r="A49" s="136">
        <v>3</v>
      </c>
      <c r="B49" s="1254"/>
      <c r="C49" s="1254"/>
      <c r="D49" s="1254"/>
      <c r="E49" s="1255"/>
      <c r="F49" s="1255"/>
      <c r="G49" s="1255"/>
      <c r="H49" s="1255"/>
      <c r="I49" s="1255"/>
      <c r="J49" s="1255"/>
      <c r="K49" s="1255"/>
      <c r="L49" s="1255"/>
      <c r="M49" s="1255"/>
      <c r="N49" s="1255"/>
      <c r="O49" s="1256"/>
      <c r="P49" s="372"/>
      <c r="Q49" s="371" t="s">
        <v>164</v>
      </c>
      <c r="R49" s="77"/>
    </row>
    <row r="50" spans="1:18" ht="12.75" customHeight="1">
      <c r="A50" s="136">
        <v>4</v>
      </c>
      <c r="B50" s="1254"/>
      <c r="C50" s="1254"/>
      <c r="D50" s="1254"/>
      <c r="E50" s="1257"/>
      <c r="F50" s="1254"/>
      <c r="G50" s="1254"/>
      <c r="H50" s="1254"/>
      <c r="I50" s="1254"/>
      <c r="J50" s="1254"/>
      <c r="K50" s="1254"/>
      <c r="L50" s="1254"/>
      <c r="M50" s="1254"/>
      <c r="N50" s="1254"/>
      <c r="O50" s="1254"/>
      <c r="P50" s="372"/>
      <c r="Q50" s="371" t="s">
        <v>164</v>
      </c>
      <c r="R50" s="77"/>
    </row>
    <row r="51" spans="1:18" ht="12.75" customHeight="1">
      <c r="A51" s="136">
        <v>5</v>
      </c>
      <c r="B51" s="1254"/>
      <c r="C51" s="1254"/>
      <c r="D51" s="1254"/>
      <c r="E51" s="1255"/>
      <c r="F51" s="1255"/>
      <c r="G51" s="1255"/>
      <c r="H51" s="1255"/>
      <c r="I51" s="1255"/>
      <c r="J51" s="1255"/>
      <c r="K51" s="1255"/>
      <c r="L51" s="1255"/>
      <c r="M51" s="1255"/>
      <c r="N51" s="1255"/>
      <c r="O51" s="1256"/>
      <c r="P51" s="372"/>
      <c r="Q51" s="371" t="s">
        <v>164</v>
      </c>
      <c r="R51" s="77"/>
    </row>
    <row r="52" spans="1:18" ht="12.75" customHeight="1">
      <c r="A52" s="136">
        <v>6</v>
      </c>
      <c r="B52" s="1254"/>
      <c r="C52" s="1254"/>
      <c r="D52" s="1254"/>
      <c r="E52" s="1257"/>
      <c r="F52" s="1254"/>
      <c r="G52" s="1254"/>
      <c r="H52" s="1254"/>
      <c r="I52" s="1254"/>
      <c r="J52" s="1254"/>
      <c r="K52" s="1254"/>
      <c r="L52" s="1254"/>
      <c r="M52" s="1254"/>
      <c r="N52" s="1254"/>
      <c r="O52" s="1254"/>
      <c r="P52" s="372"/>
      <c r="Q52" s="371" t="s">
        <v>164</v>
      </c>
      <c r="R52" s="77"/>
    </row>
    <row r="53" spans="1:18" ht="12.75" customHeight="1">
      <c r="A53" s="136">
        <v>7</v>
      </c>
      <c r="B53" s="1254"/>
      <c r="C53" s="1254"/>
      <c r="D53" s="1254"/>
      <c r="E53" s="1255"/>
      <c r="F53" s="1255"/>
      <c r="G53" s="1255"/>
      <c r="H53" s="1255"/>
      <c r="I53" s="1255"/>
      <c r="J53" s="1255"/>
      <c r="K53" s="1255"/>
      <c r="L53" s="1255"/>
      <c r="M53" s="1255"/>
      <c r="N53" s="1255"/>
      <c r="O53" s="1256"/>
      <c r="P53" s="372"/>
      <c r="Q53" s="371" t="s">
        <v>164</v>
      </c>
      <c r="R53" s="77"/>
    </row>
    <row r="54" spans="1:18" ht="12.75" customHeight="1">
      <c r="A54" s="136">
        <v>8</v>
      </c>
      <c r="B54" s="1254"/>
      <c r="C54" s="1254"/>
      <c r="D54" s="1254"/>
      <c r="E54" s="1257"/>
      <c r="F54" s="1254"/>
      <c r="G54" s="1254"/>
      <c r="H54" s="1254"/>
      <c r="I54" s="1254"/>
      <c r="J54" s="1254"/>
      <c r="K54" s="1254"/>
      <c r="L54" s="1254"/>
      <c r="M54" s="1254"/>
      <c r="N54" s="1254"/>
      <c r="O54" s="1254"/>
      <c r="P54" s="372"/>
      <c r="Q54" s="371" t="s">
        <v>164</v>
      </c>
      <c r="R54" s="77"/>
    </row>
    <row r="55" spans="1:18" ht="12.75" customHeight="1">
      <c r="A55" s="136">
        <v>9</v>
      </c>
      <c r="B55" s="1254"/>
      <c r="C55" s="1254"/>
      <c r="D55" s="1254"/>
      <c r="E55" s="1255"/>
      <c r="F55" s="1255"/>
      <c r="G55" s="1255"/>
      <c r="H55" s="1255"/>
      <c r="I55" s="1255"/>
      <c r="J55" s="1255"/>
      <c r="K55" s="1255"/>
      <c r="L55" s="1255"/>
      <c r="M55" s="1255"/>
      <c r="N55" s="1255"/>
      <c r="O55" s="1256"/>
      <c r="P55" s="372"/>
      <c r="Q55" s="371" t="s">
        <v>164</v>
      </c>
      <c r="R55" s="77"/>
    </row>
    <row r="56" spans="1:18" ht="12.75" customHeight="1">
      <c r="A56" s="136">
        <v>10</v>
      </c>
      <c r="B56" s="1254"/>
      <c r="C56" s="1254"/>
      <c r="D56" s="1254"/>
      <c r="E56" s="1257"/>
      <c r="F56" s="1254"/>
      <c r="G56" s="1254"/>
      <c r="H56" s="1254"/>
      <c r="I56" s="1254"/>
      <c r="J56" s="1254"/>
      <c r="K56" s="1254"/>
      <c r="L56" s="1254"/>
      <c r="M56" s="1254"/>
      <c r="N56" s="1254"/>
      <c r="O56" s="1254"/>
      <c r="P56" s="372"/>
      <c r="Q56" s="371" t="s">
        <v>164</v>
      </c>
      <c r="R56" s="77"/>
    </row>
    <row r="57" spans="1:18" ht="3.75" customHeight="1">
      <c r="A57" s="77"/>
      <c r="B57" s="188"/>
      <c r="C57" s="188"/>
      <c r="D57" s="188"/>
      <c r="E57" s="376"/>
      <c r="F57" s="376"/>
      <c r="G57" s="376"/>
      <c r="H57" s="376"/>
      <c r="I57" s="376"/>
      <c r="J57" s="376"/>
      <c r="K57" s="376"/>
      <c r="L57" s="376"/>
      <c r="M57" s="376"/>
      <c r="N57" s="376"/>
      <c r="O57" s="376"/>
      <c r="P57" s="238"/>
      <c r="Q57" s="238"/>
      <c r="R57" s="77"/>
    </row>
    <row r="58" spans="1:18" ht="12.75" customHeight="1">
      <c r="A58" s="374" t="s">
        <v>1149</v>
      </c>
      <c r="B58" s="457">
        <f>B45+1</f>
        <v>7</v>
      </c>
      <c r="C58" s="456" t="s">
        <v>1096</v>
      </c>
      <c r="D58" s="188"/>
      <c r="E58" s="375"/>
      <c r="F58" s="375"/>
      <c r="G58" s="375"/>
      <c r="H58" s="375"/>
      <c r="I58" s="375"/>
      <c r="J58" s="375"/>
      <c r="K58" s="375"/>
      <c r="L58" s="375"/>
      <c r="M58" s="375"/>
      <c r="N58" s="375"/>
      <c r="O58" s="375"/>
      <c r="P58" s="240"/>
      <c r="Q58" s="240"/>
      <c r="R58" s="77"/>
    </row>
    <row r="59" spans="1:18" ht="12.75" customHeight="1">
      <c r="A59" s="136" t="s">
        <v>21</v>
      </c>
      <c r="B59" s="1175" t="s">
        <v>22</v>
      </c>
      <c r="C59" s="1175"/>
      <c r="D59" s="1175"/>
      <c r="E59" s="1172" t="s">
        <v>24</v>
      </c>
      <c r="F59" s="1175"/>
      <c r="G59" s="1175"/>
      <c r="H59" s="1175"/>
      <c r="I59" s="1175"/>
      <c r="J59" s="1175"/>
      <c r="K59" s="1175"/>
      <c r="L59" s="1175"/>
      <c r="M59" s="1175"/>
      <c r="N59" s="1175"/>
      <c r="O59" s="1175"/>
      <c r="P59" s="1175" t="s">
        <v>841</v>
      </c>
      <c r="Q59" s="1175"/>
      <c r="R59" s="77"/>
    </row>
    <row r="60" spans="1:18" ht="12.75" customHeight="1">
      <c r="A60" s="136">
        <v>1</v>
      </c>
      <c r="B60" s="1254"/>
      <c r="C60" s="1254"/>
      <c r="D60" s="1254"/>
      <c r="E60" s="1255"/>
      <c r="F60" s="1255"/>
      <c r="G60" s="1255"/>
      <c r="H60" s="1255"/>
      <c r="I60" s="1255"/>
      <c r="J60" s="1255"/>
      <c r="K60" s="1255"/>
      <c r="L60" s="1255"/>
      <c r="M60" s="1255"/>
      <c r="N60" s="1255"/>
      <c r="O60" s="1256"/>
      <c r="P60" s="372"/>
      <c r="Q60" s="371" t="s">
        <v>164</v>
      </c>
      <c r="R60" s="77"/>
    </row>
    <row r="61" spans="1:18" ht="12.75" customHeight="1">
      <c r="A61" s="136">
        <v>2</v>
      </c>
      <c r="B61" s="1254"/>
      <c r="C61" s="1254"/>
      <c r="D61" s="1254"/>
      <c r="E61" s="1257"/>
      <c r="F61" s="1254"/>
      <c r="G61" s="1254"/>
      <c r="H61" s="1254"/>
      <c r="I61" s="1254"/>
      <c r="J61" s="1254"/>
      <c r="K61" s="1254"/>
      <c r="L61" s="1254"/>
      <c r="M61" s="1254"/>
      <c r="N61" s="1254"/>
      <c r="O61" s="1254"/>
      <c r="P61" s="372"/>
      <c r="Q61" s="371" t="s">
        <v>164</v>
      </c>
      <c r="R61" s="77"/>
    </row>
    <row r="62" spans="1:18" ht="12.75" customHeight="1">
      <c r="A62" s="136">
        <v>3</v>
      </c>
      <c r="B62" s="1254"/>
      <c r="C62" s="1254"/>
      <c r="D62" s="1254"/>
      <c r="E62" s="1255"/>
      <c r="F62" s="1255"/>
      <c r="G62" s="1255"/>
      <c r="H62" s="1255"/>
      <c r="I62" s="1255"/>
      <c r="J62" s="1255"/>
      <c r="K62" s="1255"/>
      <c r="L62" s="1255"/>
      <c r="M62" s="1255"/>
      <c r="N62" s="1255"/>
      <c r="O62" s="1256"/>
      <c r="P62" s="372"/>
      <c r="Q62" s="371" t="s">
        <v>164</v>
      </c>
      <c r="R62" s="77"/>
    </row>
    <row r="63" spans="1:18" ht="12.75" customHeight="1">
      <c r="A63" s="136">
        <v>4</v>
      </c>
      <c r="B63" s="1254"/>
      <c r="C63" s="1254"/>
      <c r="D63" s="1254"/>
      <c r="E63" s="1257"/>
      <c r="F63" s="1254"/>
      <c r="G63" s="1254"/>
      <c r="H63" s="1254"/>
      <c r="I63" s="1254"/>
      <c r="J63" s="1254"/>
      <c r="K63" s="1254"/>
      <c r="L63" s="1254"/>
      <c r="M63" s="1254"/>
      <c r="N63" s="1254"/>
      <c r="O63" s="1254"/>
      <c r="P63" s="372"/>
      <c r="Q63" s="371" t="s">
        <v>164</v>
      </c>
      <c r="R63" s="77"/>
    </row>
    <row r="64" spans="1:18" ht="12.75" customHeight="1">
      <c r="A64" s="136">
        <v>5</v>
      </c>
      <c r="B64" s="1254"/>
      <c r="C64" s="1254"/>
      <c r="D64" s="1254"/>
      <c r="E64" s="1255"/>
      <c r="F64" s="1255"/>
      <c r="G64" s="1255"/>
      <c r="H64" s="1255"/>
      <c r="I64" s="1255"/>
      <c r="J64" s="1255"/>
      <c r="K64" s="1255"/>
      <c r="L64" s="1255"/>
      <c r="M64" s="1255"/>
      <c r="N64" s="1255"/>
      <c r="O64" s="1256"/>
      <c r="P64" s="372"/>
      <c r="Q64" s="371" t="s">
        <v>164</v>
      </c>
      <c r="R64" s="77"/>
    </row>
    <row r="65" spans="1:18" ht="12.75" customHeight="1">
      <c r="A65" s="136">
        <v>6</v>
      </c>
      <c r="B65" s="1254"/>
      <c r="C65" s="1254"/>
      <c r="D65" s="1254"/>
      <c r="E65" s="1257"/>
      <c r="F65" s="1254"/>
      <c r="G65" s="1254"/>
      <c r="H65" s="1254"/>
      <c r="I65" s="1254"/>
      <c r="J65" s="1254"/>
      <c r="K65" s="1254"/>
      <c r="L65" s="1254"/>
      <c r="M65" s="1254"/>
      <c r="N65" s="1254"/>
      <c r="O65" s="1254"/>
      <c r="P65" s="372"/>
      <c r="Q65" s="371" t="s">
        <v>164</v>
      </c>
      <c r="R65" s="77"/>
    </row>
    <row r="66" spans="1:18" ht="12.75" customHeight="1">
      <c r="A66" s="136">
        <v>7</v>
      </c>
      <c r="B66" s="1254"/>
      <c r="C66" s="1254"/>
      <c r="D66" s="1254"/>
      <c r="E66" s="1255"/>
      <c r="F66" s="1255"/>
      <c r="G66" s="1255"/>
      <c r="H66" s="1255"/>
      <c r="I66" s="1255"/>
      <c r="J66" s="1255"/>
      <c r="K66" s="1255"/>
      <c r="L66" s="1255"/>
      <c r="M66" s="1255"/>
      <c r="N66" s="1255"/>
      <c r="O66" s="1256"/>
      <c r="P66" s="372"/>
      <c r="Q66" s="371" t="s">
        <v>164</v>
      </c>
      <c r="R66" s="77"/>
    </row>
    <row r="67" spans="1:18" ht="12.75" customHeight="1">
      <c r="A67" s="136">
        <v>8</v>
      </c>
      <c r="B67" s="1254"/>
      <c r="C67" s="1254"/>
      <c r="D67" s="1254"/>
      <c r="E67" s="1257"/>
      <c r="F67" s="1254"/>
      <c r="G67" s="1254"/>
      <c r="H67" s="1254"/>
      <c r="I67" s="1254"/>
      <c r="J67" s="1254"/>
      <c r="K67" s="1254"/>
      <c r="L67" s="1254"/>
      <c r="M67" s="1254"/>
      <c r="N67" s="1254"/>
      <c r="O67" s="1254"/>
      <c r="P67" s="372"/>
      <c r="Q67" s="371" t="s">
        <v>164</v>
      </c>
      <c r="R67" s="77"/>
    </row>
    <row r="68" spans="1:18" ht="12.75" customHeight="1">
      <c r="A68" s="136">
        <v>9</v>
      </c>
      <c r="B68" s="1254"/>
      <c r="C68" s="1254"/>
      <c r="D68" s="1254"/>
      <c r="E68" s="1255"/>
      <c r="F68" s="1255"/>
      <c r="G68" s="1255"/>
      <c r="H68" s="1255"/>
      <c r="I68" s="1255"/>
      <c r="J68" s="1255"/>
      <c r="K68" s="1255"/>
      <c r="L68" s="1255"/>
      <c r="M68" s="1255"/>
      <c r="N68" s="1255"/>
      <c r="O68" s="1256"/>
      <c r="P68" s="372"/>
      <c r="Q68" s="371" t="s">
        <v>164</v>
      </c>
      <c r="R68" s="77"/>
    </row>
    <row r="69" spans="1:18" ht="12.75" customHeight="1">
      <c r="A69" s="136">
        <v>10</v>
      </c>
      <c r="B69" s="1254"/>
      <c r="C69" s="1254"/>
      <c r="D69" s="1254"/>
      <c r="E69" s="1257"/>
      <c r="F69" s="1254"/>
      <c r="G69" s="1254"/>
      <c r="H69" s="1254"/>
      <c r="I69" s="1254"/>
      <c r="J69" s="1254"/>
      <c r="K69" s="1254"/>
      <c r="L69" s="1254"/>
      <c r="M69" s="1254"/>
      <c r="N69" s="1254"/>
      <c r="O69" s="1254"/>
      <c r="P69" s="370"/>
      <c r="Q69" s="250" t="s">
        <v>164</v>
      </c>
      <c r="R69" s="77"/>
    </row>
    <row r="70" spans="1:18">
      <c r="A70" s="134" t="s">
        <v>114</v>
      </c>
      <c r="B70" s="1258" t="s">
        <v>842</v>
      </c>
      <c r="C70" s="1258"/>
      <c r="D70" s="1258"/>
      <c r="E70" s="1258"/>
      <c r="F70" s="1258"/>
      <c r="G70" s="1258"/>
      <c r="H70" s="1258"/>
      <c r="I70" s="1258"/>
      <c r="J70" s="1258"/>
      <c r="K70" s="1258"/>
      <c r="L70" s="1258"/>
      <c r="M70" s="1258"/>
      <c r="N70" s="1258"/>
      <c r="O70" s="1258"/>
      <c r="P70" s="1258"/>
      <c r="Q70" s="373"/>
      <c r="R70" s="77"/>
    </row>
    <row r="71" spans="1:18">
      <c r="R71" s="77"/>
    </row>
    <row r="72" spans="1:18">
      <c r="R72" s="77"/>
    </row>
    <row r="73" spans="1:18">
      <c r="R73" s="77"/>
    </row>
    <row r="74" spans="1:18">
      <c r="R74" s="77"/>
    </row>
    <row r="75" spans="1:18">
      <c r="R75" s="77"/>
    </row>
    <row r="76" spans="1:18">
      <c r="R76" s="77"/>
    </row>
    <row r="77" spans="1:18">
      <c r="R77" s="77"/>
    </row>
    <row r="78" spans="1:18">
      <c r="R78" s="77"/>
    </row>
    <row r="79" spans="1:18">
      <c r="R79" s="77"/>
    </row>
    <row r="80" spans="1:18">
      <c r="R80" s="77"/>
    </row>
    <row r="81" spans="18:18">
      <c r="R81" s="77"/>
    </row>
    <row r="82" spans="18:18">
      <c r="R82" s="77"/>
    </row>
    <row r="83" spans="18:18">
      <c r="R83" s="77"/>
    </row>
    <row r="84" spans="18:18">
      <c r="R84" s="77"/>
    </row>
    <row r="85" spans="18:18">
      <c r="R85" s="77"/>
    </row>
    <row r="86" spans="18:18">
      <c r="R86" s="77"/>
    </row>
    <row r="87" spans="18:18">
      <c r="R87" s="77"/>
    </row>
    <row r="88" spans="18:18">
      <c r="R88" s="77"/>
    </row>
    <row r="89" spans="18:18">
      <c r="R89" s="77"/>
    </row>
    <row r="90" spans="18:18">
      <c r="R90" s="77"/>
    </row>
    <row r="91" spans="18:18">
      <c r="R91" s="77"/>
    </row>
    <row r="92" spans="18:18">
      <c r="R92" s="77"/>
    </row>
    <row r="93" spans="18:18">
      <c r="R93" s="77"/>
    </row>
    <row r="94" spans="18:18">
      <c r="R94" s="77"/>
    </row>
    <row r="95" spans="18:18">
      <c r="R95" s="77"/>
    </row>
    <row r="96" spans="18:18">
      <c r="R96" s="77"/>
    </row>
    <row r="97" spans="18:18">
      <c r="R97" s="77"/>
    </row>
    <row r="98" spans="18:18">
      <c r="R98" s="77"/>
    </row>
    <row r="99" spans="18:18">
      <c r="R99" s="77"/>
    </row>
    <row r="100" spans="18:18">
      <c r="R100" s="77"/>
    </row>
    <row r="101" spans="18:18">
      <c r="R101" s="77"/>
    </row>
    <row r="102" spans="18:18">
      <c r="R102" s="77"/>
    </row>
    <row r="103" spans="18:18">
      <c r="R103" s="77"/>
    </row>
    <row r="104" spans="18:18">
      <c r="R104" s="77"/>
    </row>
    <row r="105" spans="18:18">
      <c r="R105" s="77"/>
    </row>
    <row r="106" spans="18:18">
      <c r="R106" s="77"/>
    </row>
    <row r="107" spans="18:18">
      <c r="R107" s="77"/>
    </row>
    <row r="108" spans="18:18">
      <c r="R108" s="77"/>
    </row>
    <row r="109" spans="18:18">
      <c r="R109" s="77"/>
    </row>
    <row r="110" spans="18:18">
      <c r="R110" s="77"/>
    </row>
    <row r="111" spans="18:18">
      <c r="R111" s="77"/>
    </row>
    <row r="112" spans="18:18">
      <c r="R112" s="189"/>
    </row>
    <row r="113" spans="18:18">
      <c r="R113" s="189"/>
    </row>
  </sheetData>
  <mergeCells count="125">
    <mergeCell ref="B68:D68"/>
    <mergeCell ref="E68:O68"/>
    <mergeCell ref="B69:D69"/>
    <mergeCell ref="E69:O69"/>
    <mergeCell ref="B70:P70"/>
    <mergeCell ref="B65:D65"/>
    <mergeCell ref="E65:O65"/>
    <mergeCell ref="B66:D66"/>
    <mergeCell ref="E66:O66"/>
    <mergeCell ref="B67:D67"/>
    <mergeCell ref="E67:O67"/>
    <mergeCell ref="B62:D62"/>
    <mergeCell ref="E62:O62"/>
    <mergeCell ref="B63:D63"/>
    <mergeCell ref="E63:O63"/>
    <mergeCell ref="B64:D64"/>
    <mergeCell ref="E64:O64"/>
    <mergeCell ref="B59:D59"/>
    <mergeCell ref="E59:O59"/>
    <mergeCell ref="P59:Q59"/>
    <mergeCell ref="B60:D60"/>
    <mergeCell ref="E60:O60"/>
    <mergeCell ref="B61:D61"/>
    <mergeCell ref="E61:O61"/>
    <mergeCell ref="B54:D54"/>
    <mergeCell ref="E54:O54"/>
    <mergeCell ref="B55:D55"/>
    <mergeCell ref="E55:O55"/>
    <mergeCell ref="B56:D56"/>
    <mergeCell ref="E56:O56"/>
    <mergeCell ref="B51:D51"/>
    <mergeCell ref="E51:O51"/>
    <mergeCell ref="B52:D52"/>
    <mergeCell ref="E52:O52"/>
    <mergeCell ref="B53:D53"/>
    <mergeCell ref="E53:O53"/>
    <mergeCell ref="B48:D48"/>
    <mergeCell ref="E48:O48"/>
    <mergeCell ref="B49:D49"/>
    <mergeCell ref="E49:O49"/>
    <mergeCell ref="B50:D50"/>
    <mergeCell ref="E50:O50"/>
    <mergeCell ref="B43:D43"/>
    <mergeCell ref="E43:O43"/>
    <mergeCell ref="B46:D46"/>
    <mergeCell ref="E46:O46"/>
    <mergeCell ref="P46:Q46"/>
    <mergeCell ref="B47:D47"/>
    <mergeCell ref="E47:O47"/>
    <mergeCell ref="B40:D40"/>
    <mergeCell ref="E40:O40"/>
    <mergeCell ref="B41:D41"/>
    <mergeCell ref="E41:O41"/>
    <mergeCell ref="B42:D42"/>
    <mergeCell ref="E42:O42"/>
    <mergeCell ref="B37:D37"/>
    <mergeCell ref="E37:O37"/>
    <mergeCell ref="B38:D38"/>
    <mergeCell ref="E38:O38"/>
    <mergeCell ref="B39:D39"/>
    <mergeCell ref="E39:O39"/>
    <mergeCell ref="P33:Q33"/>
    <mergeCell ref="B34:D34"/>
    <mergeCell ref="E34:O34"/>
    <mergeCell ref="B35:D35"/>
    <mergeCell ref="E35:O35"/>
    <mergeCell ref="B36:D36"/>
    <mergeCell ref="E36:O36"/>
    <mergeCell ref="B29:D29"/>
    <mergeCell ref="E29:O29"/>
    <mergeCell ref="B30:D30"/>
    <mergeCell ref="E30:O30"/>
    <mergeCell ref="B33:D33"/>
    <mergeCell ref="E33:O33"/>
    <mergeCell ref="B26:D26"/>
    <mergeCell ref="E26:O26"/>
    <mergeCell ref="B27:D27"/>
    <mergeCell ref="E27:O27"/>
    <mergeCell ref="B28:D28"/>
    <mergeCell ref="E28:O28"/>
    <mergeCell ref="B23:D23"/>
    <mergeCell ref="E23:O23"/>
    <mergeCell ref="B24:D24"/>
    <mergeCell ref="E24:O24"/>
    <mergeCell ref="B25:D25"/>
    <mergeCell ref="E25:O25"/>
    <mergeCell ref="B20:D20"/>
    <mergeCell ref="E20:O20"/>
    <mergeCell ref="P20:Q20"/>
    <mergeCell ref="B21:D21"/>
    <mergeCell ref="E21:O21"/>
    <mergeCell ref="B22:D22"/>
    <mergeCell ref="E22:O22"/>
    <mergeCell ref="B15:D15"/>
    <mergeCell ref="E15:O15"/>
    <mergeCell ref="B16:D16"/>
    <mergeCell ref="E16:O16"/>
    <mergeCell ref="B17:D17"/>
    <mergeCell ref="E17:O17"/>
    <mergeCell ref="B12:D12"/>
    <mergeCell ref="E12:O12"/>
    <mergeCell ref="B13:D13"/>
    <mergeCell ref="E13:O13"/>
    <mergeCell ref="B14:D14"/>
    <mergeCell ref="E14:O14"/>
    <mergeCell ref="B10:D10"/>
    <mergeCell ref="E10:O10"/>
    <mergeCell ref="B11:D11"/>
    <mergeCell ref="E11:O11"/>
    <mergeCell ref="K6:Q6"/>
    <mergeCell ref="B7:D7"/>
    <mergeCell ref="E7:O7"/>
    <mergeCell ref="P7:Q7"/>
    <mergeCell ref="B8:D8"/>
    <mergeCell ref="E8:O8"/>
    <mergeCell ref="A1:F1"/>
    <mergeCell ref="A2:E2"/>
    <mergeCell ref="F2:G2"/>
    <mergeCell ref="H2:Q2"/>
    <mergeCell ref="A4:C4"/>
    <mergeCell ref="D4:H4"/>
    <mergeCell ref="I4:K4"/>
    <mergeCell ref="L4:Q4"/>
    <mergeCell ref="B9:D9"/>
    <mergeCell ref="E9:O9"/>
  </mergeCells>
  <phoneticPr fontId="2"/>
  <printOptions horizontalCentered="1"/>
  <pageMargins left="0.70866141732283472" right="0.70866141732283472" top="0.74803149606299213" bottom="0.55118110236220474" header="0.31496062992125984" footer="0.31496062992125984"/>
  <pageSetup paperSize="9" scale="94" orientation="portrait" blackAndWhite="1"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
    <tabColor rgb="FFFF66FF"/>
    <pageSetUpPr fitToPage="1"/>
  </sheetPr>
  <dimension ref="A1:T113"/>
  <sheetViews>
    <sheetView view="pageBreakPreview" zoomScaleNormal="100" zoomScaleSheetLayoutView="100" workbookViewId="0">
      <selection activeCell="B7" sqref="B7:D7"/>
    </sheetView>
  </sheetViews>
  <sheetFormatPr defaultColWidth="9" defaultRowHeight="13"/>
  <cols>
    <col min="1" max="1" width="4.36328125" style="3" customWidth="1"/>
    <col min="2" max="4" width="5.7265625" style="3" customWidth="1"/>
    <col min="5" max="15" width="5.6328125" style="3" customWidth="1"/>
    <col min="16" max="17" width="4.36328125" style="3" customWidth="1"/>
    <col min="18" max="18" width="5.08984375" style="3" customWidth="1"/>
    <col min="19" max="16384" width="9" style="3"/>
  </cols>
  <sheetData>
    <row r="1" spans="1:20" ht="12.75" customHeight="1">
      <c r="A1" s="857" t="str">
        <f>CONCATENATE("（様式-",INDEX(発注者入力シート!$B$28:$G$32,MATCH(発注者入力シート!L6,発注者入力シート!$C$28:$C$32,0),4),"-２）")</f>
        <v>（様式-５-２）</v>
      </c>
      <c r="B1" s="857"/>
      <c r="C1" s="857"/>
      <c r="D1" s="857"/>
      <c r="E1" s="857"/>
      <c r="F1" s="857"/>
      <c r="H1" s="3" t="s">
        <v>839</v>
      </c>
      <c r="Q1" s="191" t="s">
        <v>845</v>
      </c>
      <c r="R1" s="191"/>
    </row>
    <row r="2" spans="1:20" ht="12.75" customHeight="1">
      <c r="A2" s="857" t="str">
        <f>CONCATENATE("評価項目",INDEX(発注者入力シート!$B$28:$G$32,MATCH(発注者入力シート!L6,発注者入力シート!$C$28:$C$32,0),5),"-",INDEX(発注者入力シート!$B$28:$G$32,MATCH(発注者入力シート!L6,発注者入力シート!$C$28:$C$32,0),6))</f>
        <v>評価項目（２）-①</v>
      </c>
      <c r="B2" s="857"/>
      <c r="C2" s="857"/>
      <c r="D2" s="857"/>
      <c r="E2" s="857"/>
      <c r="F2" s="854" t="s">
        <v>811</v>
      </c>
      <c r="G2" s="854"/>
      <c r="H2" s="1259" t="str">
        <f>IF(企業入力シート!C5="","",企業入力シート!C5)</f>
        <v/>
      </c>
      <c r="I2" s="1259"/>
      <c r="J2" s="1259"/>
      <c r="K2" s="1259"/>
      <c r="L2" s="1259"/>
      <c r="M2" s="1259"/>
      <c r="N2" s="1259"/>
      <c r="O2" s="1259"/>
      <c r="P2" s="1259"/>
      <c r="Q2" s="1259"/>
    </row>
    <row r="3" spans="1:20" ht="3.75" customHeight="1">
      <c r="H3" s="6"/>
      <c r="I3" s="6"/>
      <c r="J3" s="6"/>
      <c r="K3" s="2"/>
      <c r="L3" s="2"/>
      <c r="M3" s="2"/>
      <c r="N3" s="2"/>
      <c r="O3" s="2"/>
      <c r="P3" s="2"/>
      <c r="Q3" s="2"/>
      <c r="R3" s="2"/>
    </row>
    <row r="4" spans="1:20" ht="12.75" customHeight="1">
      <c r="A4" s="1171" t="s">
        <v>23</v>
      </c>
      <c r="B4" s="1250"/>
      <c r="C4" s="1172"/>
      <c r="D4" s="1251" t="str">
        <f>IF('企業成績評定点 (JV用) '!D9="","",'企業成績評定点 (JV用) '!D9)</f>
        <v>一般建築工事</v>
      </c>
      <c r="E4" s="1252"/>
      <c r="F4" s="1252"/>
      <c r="G4" s="1252"/>
      <c r="H4" s="1253"/>
      <c r="I4" s="1171" t="s">
        <v>774</v>
      </c>
      <c r="J4" s="1250"/>
      <c r="K4" s="1172"/>
      <c r="L4" s="1251" t="str">
        <f>IF('企業成績評定点 (JV用) '!D10="","",'企業成績評定点 (JV用) '!D10)</f>
        <v>建築一式工事</v>
      </c>
      <c r="M4" s="1252"/>
      <c r="N4" s="1252"/>
      <c r="O4" s="1252"/>
      <c r="P4" s="1252"/>
      <c r="Q4" s="1253"/>
    </row>
    <row r="5" spans="1:20" ht="3.75" customHeight="1">
      <c r="A5" s="238"/>
      <c r="B5" s="77"/>
      <c r="C5" s="77"/>
      <c r="H5" s="77"/>
      <c r="I5" s="77"/>
      <c r="J5" s="77"/>
      <c r="K5" s="2"/>
      <c r="L5" s="2"/>
      <c r="M5" s="2"/>
      <c r="N5" s="2"/>
      <c r="O5" s="2"/>
      <c r="P5" s="2"/>
      <c r="Q5" s="2"/>
    </row>
    <row r="6" spans="1:20" ht="12.75" customHeight="1">
      <c r="A6" s="374" t="s">
        <v>1149</v>
      </c>
      <c r="B6" s="455">
        <f>'評定点一覧(第1G用) '!B6</f>
        <v>3</v>
      </c>
      <c r="C6" s="374" t="s">
        <v>1097</v>
      </c>
      <c r="K6" s="1234" t="str">
        <f>IF(企業入力シート!C77="","",企業入力シート!C77)</f>
        <v>□□建設</v>
      </c>
      <c r="L6" s="1234"/>
      <c r="M6" s="1234"/>
      <c r="N6" s="1234"/>
      <c r="O6" s="1234"/>
      <c r="P6" s="1234"/>
      <c r="Q6" s="1234"/>
      <c r="R6" s="77"/>
      <c r="S6" s="3" t="s">
        <v>402</v>
      </c>
    </row>
    <row r="7" spans="1:20" ht="12.75" customHeight="1">
      <c r="A7" s="136" t="s">
        <v>21</v>
      </c>
      <c r="B7" s="1175" t="s">
        <v>22</v>
      </c>
      <c r="C7" s="1175"/>
      <c r="D7" s="1175"/>
      <c r="E7" s="1172" t="s">
        <v>24</v>
      </c>
      <c r="F7" s="1175"/>
      <c r="G7" s="1175"/>
      <c r="H7" s="1175"/>
      <c r="I7" s="1175"/>
      <c r="J7" s="1175"/>
      <c r="K7" s="1175"/>
      <c r="L7" s="1175"/>
      <c r="M7" s="1175"/>
      <c r="N7" s="1175"/>
      <c r="O7" s="1175"/>
      <c r="P7" s="1175" t="s">
        <v>840</v>
      </c>
      <c r="Q7" s="1175"/>
      <c r="R7" s="77"/>
      <c r="S7" s="3" t="s">
        <v>403</v>
      </c>
    </row>
    <row r="8" spans="1:20" ht="12.75" customHeight="1">
      <c r="A8" s="136">
        <v>1</v>
      </c>
      <c r="B8" s="1254"/>
      <c r="C8" s="1254"/>
      <c r="D8" s="1254"/>
      <c r="E8" s="1255"/>
      <c r="F8" s="1255"/>
      <c r="G8" s="1255"/>
      <c r="H8" s="1255"/>
      <c r="I8" s="1255"/>
      <c r="J8" s="1255"/>
      <c r="K8" s="1255"/>
      <c r="L8" s="1255"/>
      <c r="M8" s="1255"/>
      <c r="N8" s="1255"/>
      <c r="O8" s="1256"/>
      <c r="P8" s="372"/>
      <c r="Q8" s="371" t="s">
        <v>164</v>
      </c>
      <c r="R8" s="77"/>
      <c r="S8" s="103"/>
      <c r="T8" s="3" t="s">
        <v>410</v>
      </c>
    </row>
    <row r="9" spans="1:20" ht="12.75" customHeight="1">
      <c r="A9" s="136">
        <v>2</v>
      </c>
      <c r="B9" s="1254"/>
      <c r="C9" s="1254"/>
      <c r="D9" s="1254"/>
      <c r="E9" s="1257"/>
      <c r="F9" s="1254"/>
      <c r="G9" s="1254"/>
      <c r="H9" s="1254"/>
      <c r="I9" s="1254"/>
      <c r="J9" s="1254"/>
      <c r="K9" s="1254"/>
      <c r="L9" s="1254"/>
      <c r="M9" s="1254"/>
      <c r="N9" s="1254"/>
      <c r="O9" s="1254"/>
      <c r="P9" s="372"/>
      <c r="Q9" s="371" t="s">
        <v>164</v>
      </c>
      <c r="R9" s="77"/>
      <c r="S9" s="98"/>
      <c r="T9" s="3" t="s">
        <v>405</v>
      </c>
    </row>
    <row r="10" spans="1:20" ht="12.75" customHeight="1">
      <c r="A10" s="136">
        <v>3</v>
      </c>
      <c r="B10" s="1254"/>
      <c r="C10" s="1254"/>
      <c r="D10" s="1254"/>
      <c r="E10" s="1255"/>
      <c r="F10" s="1255"/>
      <c r="G10" s="1255"/>
      <c r="H10" s="1255"/>
      <c r="I10" s="1255"/>
      <c r="J10" s="1255"/>
      <c r="K10" s="1255"/>
      <c r="L10" s="1255"/>
      <c r="M10" s="1255"/>
      <c r="N10" s="1255"/>
      <c r="O10" s="1256"/>
      <c r="P10" s="372"/>
      <c r="Q10" s="371" t="s">
        <v>164</v>
      </c>
      <c r="R10" s="77"/>
      <c r="S10" s="3" t="s">
        <v>406</v>
      </c>
    </row>
    <row r="11" spans="1:20" ht="12.75" customHeight="1">
      <c r="A11" s="136">
        <v>4</v>
      </c>
      <c r="B11" s="1254"/>
      <c r="C11" s="1254"/>
      <c r="D11" s="1254"/>
      <c r="E11" s="1257"/>
      <c r="F11" s="1254"/>
      <c r="G11" s="1254"/>
      <c r="H11" s="1254"/>
      <c r="I11" s="1254"/>
      <c r="J11" s="1254"/>
      <c r="K11" s="1254"/>
      <c r="L11" s="1254"/>
      <c r="M11" s="1254"/>
      <c r="N11" s="1254"/>
      <c r="O11" s="1254"/>
      <c r="P11" s="372"/>
      <c r="Q11" s="371" t="s">
        <v>164</v>
      </c>
      <c r="R11" s="77"/>
      <c r="S11" s="100"/>
      <c r="T11" s="3" t="s">
        <v>407</v>
      </c>
    </row>
    <row r="12" spans="1:20" ht="12.75" customHeight="1">
      <c r="A12" s="136">
        <v>5</v>
      </c>
      <c r="B12" s="1254"/>
      <c r="C12" s="1254"/>
      <c r="D12" s="1254"/>
      <c r="E12" s="1255"/>
      <c r="F12" s="1255"/>
      <c r="G12" s="1255"/>
      <c r="H12" s="1255"/>
      <c r="I12" s="1255"/>
      <c r="J12" s="1255"/>
      <c r="K12" s="1255"/>
      <c r="L12" s="1255"/>
      <c r="M12" s="1255"/>
      <c r="N12" s="1255"/>
      <c r="O12" s="1256"/>
      <c r="P12" s="372"/>
      <c r="Q12" s="371" t="s">
        <v>164</v>
      </c>
      <c r="R12" s="77"/>
      <c r="S12" s="101"/>
      <c r="T12" s="3" t="s">
        <v>405</v>
      </c>
    </row>
    <row r="13" spans="1:20" ht="12.75" customHeight="1">
      <c r="A13" s="136">
        <v>6</v>
      </c>
      <c r="B13" s="1254"/>
      <c r="C13" s="1254"/>
      <c r="D13" s="1254"/>
      <c r="E13" s="1257"/>
      <c r="F13" s="1254"/>
      <c r="G13" s="1254"/>
      <c r="H13" s="1254"/>
      <c r="I13" s="1254"/>
      <c r="J13" s="1254"/>
      <c r="K13" s="1254"/>
      <c r="L13" s="1254"/>
      <c r="M13" s="1254"/>
      <c r="N13" s="1254"/>
      <c r="O13" s="1254"/>
      <c r="P13" s="372"/>
      <c r="Q13" s="371" t="s">
        <v>164</v>
      </c>
      <c r="R13" s="77"/>
    </row>
    <row r="14" spans="1:20" ht="12.75" customHeight="1">
      <c r="A14" s="136">
        <v>7</v>
      </c>
      <c r="B14" s="1254"/>
      <c r="C14" s="1254"/>
      <c r="D14" s="1254"/>
      <c r="E14" s="1255"/>
      <c r="F14" s="1255"/>
      <c r="G14" s="1255"/>
      <c r="H14" s="1255"/>
      <c r="I14" s="1255"/>
      <c r="J14" s="1255"/>
      <c r="K14" s="1255"/>
      <c r="L14" s="1255"/>
      <c r="M14" s="1255"/>
      <c r="N14" s="1255"/>
      <c r="O14" s="1256"/>
      <c r="P14" s="372"/>
      <c r="Q14" s="371" t="s">
        <v>164</v>
      </c>
      <c r="R14" s="77"/>
      <c r="S14" s="105" t="s">
        <v>408</v>
      </c>
    </row>
    <row r="15" spans="1:20" ht="12.75" customHeight="1">
      <c r="A15" s="136">
        <v>8</v>
      </c>
      <c r="B15" s="1254"/>
      <c r="C15" s="1254"/>
      <c r="D15" s="1254"/>
      <c r="E15" s="1257"/>
      <c r="F15" s="1254"/>
      <c r="G15" s="1254"/>
      <c r="H15" s="1254"/>
      <c r="I15" s="1254"/>
      <c r="J15" s="1254"/>
      <c r="K15" s="1254"/>
      <c r="L15" s="1254"/>
      <c r="M15" s="1254"/>
      <c r="N15" s="1254"/>
      <c r="O15" s="1254"/>
      <c r="P15" s="372"/>
      <c r="Q15" s="371" t="s">
        <v>164</v>
      </c>
      <c r="R15" s="77"/>
      <c r="S15" s="105" t="s">
        <v>409</v>
      </c>
    </row>
    <row r="16" spans="1:20" ht="12.75" customHeight="1">
      <c r="A16" s="136">
        <v>9</v>
      </c>
      <c r="B16" s="1254"/>
      <c r="C16" s="1254"/>
      <c r="D16" s="1254"/>
      <c r="E16" s="1255"/>
      <c r="F16" s="1255"/>
      <c r="G16" s="1255"/>
      <c r="H16" s="1255"/>
      <c r="I16" s="1255"/>
      <c r="J16" s="1255"/>
      <c r="K16" s="1255"/>
      <c r="L16" s="1255"/>
      <c r="M16" s="1255"/>
      <c r="N16" s="1255"/>
      <c r="O16" s="1256"/>
      <c r="P16" s="372"/>
      <c r="Q16" s="371" t="s">
        <v>164</v>
      </c>
      <c r="R16" s="77"/>
      <c r="S16" s="105" t="s">
        <v>873</v>
      </c>
    </row>
    <row r="17" spans="1:18" ht="12.75" customHeight="1">
      <c r="A17" s="136">
        <v>10</v>
      </c>
      <c r="B17" s="1254"/>
      <c r="C17" s="1254"/>
      <c r="D17" s="1254"/>
      <c r="E17" s="1257"/>
      <c r="F17" s="1254"/>
      <c r="G17" s="1254"/>
      <c r="H17" s="1254"/>
      <c r="I17" s="1254"/>
      <c r="J17" s="1254"/>
      <c r="K17" s="1254"/>
      <c r="L17" s="1254"/>
      <c r="M17" s="1254"/>
      <c r="N17" s="1254"/>
      <c r="O17" s="1254"/>
      <c r="P17" s="370"/>
      <c r="Q17" s="250" t="s">
        <v>164</v>
      </c>
      <c r="R17" s="77"/>
    </row>
    <row r="18" spans="1:18" ht="3.75" customHeight="1">
      <c r="A18" s="77"/>
      <c r="B18" s="77"/>
      <c r="C18" s="77"/>
      <c r="H18" s="77"/>
      <c r="I18" s="77"/>
      <c r="J18" s="77"/>
      <c r="K18" s="2"/>
      <c r="L18" s="2"/>
      <c r="M18" s="2"/>
      <c r="N18" s="2"/>
      <c r="O18" s="2"/>
      <c r="P18" s="2"/>
      <c r="Q18" s="2"/>
    </row>
    <row r="19" spans="1:18" ht="12.75" customHeight="1">
      <c r="A19" s="374" t="s">
        <v>1149</v>
      </c>
      <c r="B19" s="457">
        <f>B6+1</f>
        <v>4</v>
      </c>
      <c r="C19" s="456" t="s">
        <v>1096</v>
      </c>
      <c r="D19" s="188"/>
      <c r="E19" s="375"/>
      <c r="F19" s="375"/>
      <c r="G19" s="375"/>
      <c r="H19" s="375"/>
      <c r="I19" s="375"/>
      <c r="J19" s="375"/>
      <c r="K19" s="375"/>
      <c r="L19" s="375"/>
      <c r="M19" s="375"/>
      <c r="N19" s="375"/>
      <c r="O19" s="375"/>
      <c r="P19" s="240"/>
      <c r="Q19" s="240"/>
      <c r="R19" s="77"/>
    </row>
    <row r="20" spans="1:18" ht="12.75" customHeight="1">
      <c r="A20" s="136" t="s">
        <v>21</v>
      </c>
      <c r="B20" s="1175" t="s">
        <v>22</v>
      </c>
      <c r="C20" s="1175"/>
      <c r="D20" s="1175"/>
      <c r="E20" s="1172" t="s">
        <v>24</v>
      </c>
      <c r="F20" s="1175"/>
      <c r="G20" s="1175"/>
      <c r="H20" s="1175"/>
      <c r="I20" s="1175"/>
      <c r="J20" s="1175"/>
      <c r="K20" s="1175"/>
      <c r="L20" s="1175"/>
      <c r="M20" s="1175"/>
      <c r="N20" s="1175"/>
      <c r="O20" s="1175"/>
      <c r="P20" s="1175" t="s">
        <v>841</v>
      </c>
      <c r="Q20" s="1175"/>
      <c r="R20" s="77"/>
    </row>
    <row r="21" spans="1:18" ht="12.75" customHeight="1">
      <c r="A21" s="136">
        <v>1</v>
      </c>
      <c r="B21" s="1254"/>
      <c r="C21" s="1254"/>
      <c r="D21" s="1254"/>
      <c r="E21" s="1255"/>
      <c r="F21" s="1255"/>
      <c r="G21" s="1255"/>
      <c r="H21" s="1255"/>
      <c r="I21" s="1255"/>
      <c r="J21" s="1255"/>
      <c r="K21" s="1255"/>
      <c r="L21" s="1255"/>
      <c r="M21" s="1255"/>
      <c r="N21" s="1255"/>
      <c r="O21" s="1256"/>
      <c r="P21" s="372"/>
      <c r="Q21" s="371" t="s">
        <v>164</v>
      </c>
      <c r="R21" s="77"/>
    </row>
    <row r="22" spans="1:18" ht="12.75" customHeight="1">
      <c r="A22" s="136">
        <v>2</v>
      </c>
      <c r="B22" s="1254"/>
      <c r="C22" s="1254"/>
      <c r="D22" s="1254"/>
      <c r="E22" s="1257"/>
      <c r="F22" s="1254"/>
      <c r="G22" s="1254"/>
      <c r="H22" s="1254"/>
      <c r="I22" s="1254"/>
      <c r="J22" s="1254"/>
      <c r="K22" s="1254"/>
      <c r="L22" s="1254"/>
      <c r="M22" s="1254"/>
      <c r="N22" s="1254"/>
      <c r="O22" s="1254"/>
      <c r="P22" s="372"/>
      <c r="Q22" s="371" t="s">
        <v>164</v>
      </c>
      <c r="R22" s="77"/>
    </row>
    <row r="23" spans="1:18" ht="12.75" customHeight="1">
      <c r="A23" s="136">
        <v>3</v>
      </c>
      <c r="B23" s="1254"/>
      <c r="C23" s="1254"/>
      <c r="D23" s="1254"/>
      <c r="E23" s="1255"/>
      <c r="F23" s="1255"/>
      <c r="G23" s="1255"/>
      <c r="H23" s="1255"/>
      <c r="I23" s="1255"/>
      <c r="J23" s="1255"/>
      <c r="K23" s="1255"/>
      <c r="L23" s="1255"/>
      <c r="M23" s="1255"/>
      <c r="N23" s="1255"/>
      <c r="O23" s="1256"/>
      <c r="P23" s="372"/>
      <c r="Q23" s="371" t="s">
        <v>164</v>
      </c>
      <c r="R23" s="77"/>
    </row>
    <row r="24" spans="1:18" ht="12.75" customHeight="1">
      <c r="A24" s="136">
        <v>4</v>
      </c>
      <c r="B24" s="1254"/>
      <c r="C24" s="1254"/>
      <c r="D24" s="1254"/>
      <c r="E24" s="1257"/>
      <c r="F24" s="1254"/>
      <c r="G24" s="1254"/>
      <c r="H24" s="1254"/>
      <c r="I24" s="1254"/>
      <c r="J24" s="1254"/>
      <c r="K24" s="1254"/>
      <c r="L24" s="1254"/>
      <c r="M24" s="1254"/>
      <c r="N24" s="1254"/>
      <c r="O24" s="1254"/>
      <c r="P24" s="372"/>
      <c r="Q24" s="371" t="s">
        <v>164</v>
      </c>
      <c r="R24" s="77"/>
    </row>
    <row r="25" spans="1:18" ht="12.75" customHeight="1">
      <c r="A25" s="136">
        <v>5</v>
      </c>
      <c r="B25" s="1254"/>
      <c r="C25" s="1254"/>
      <c r="D25" s="1254"/>
      <c r="E25" s="1255"/>
      <c r="F25" s="1255"/>
      <c r="G25" s="1255"/>
      <c r="H25" s="1255"/>
      <c r="I25" s="1255"/>
      <c r="J25" s="1255"/>
      <c r="K25" s="1255"/>
      <c r="L25" s="1255"/>
      <c r="M25" s="1255"/>
      <c r="N25" s="1255"/>
      <c r="O25" s="1256"/>
      <c r="P25" s="372"/>
      <c r="Q25" s="371" t="s">
        <v>164</v>
      </c>
      <c r="R25" s="77"/>
    </row>
    <row r="26" spans="1:18" ht="12.75" customHeight="1">
      <c r="A26" s="136">
        <v>6</v>
      </c>
      <c r="B26" s="1254"/>
      <c r="C26" s="1254"/>
      <c r="D26" s="1254"/>
      <c r="E26" s="1257"/>
      <c r="F26" s="1254"/>
      <c r="G26" s="1254"/>
      <c r="H26" s="1254"/>
      <c r="I26" s="1254"/>
      <c r="J26" s="1254"/>
      <c r="K26" s="1254"/>
      <c r="L26" s="1254"/>
      <c r="M26" s="1254"/>
      <c r="N26" s="1254"/>
      <c r="O26" s="1254"/>
      <c r="P26" s="372"/>
      <c r="Q26" s="371" t="s">
        <v>164</v>
      </c>
      <c r="R26" s="77"/>
    </row>
    <row r="27" spans="1:18" ht="12.75" customHeight="1">
      <c r="A27" s="136">
        <v>7</v>
      </c>
      <c r="B27" s="1254"/>
      <c r="C27" s="1254"/>
      <c r="D27" s="1254"/>
      <c r="E27" s="1255"/>
      <c r="F27" s="1255"/>
      <c r="G27" s="1255"/>
      <c r="H27" s="1255"/>
      <c r="I27" s="1255"/>
      <c r="J27" s="1255"/>
      <c r="K27" s="1255"/>
      <c r="L27" s="1255"/>
      <c r="M27" s="1255"/>
      <c r="N27" s="1255"/>
      <c r="O27" s="1256"/>
      <c r="P27" s="372"/>
      <c r="Q27" s="371" t="s">
        <v>164</v>
      </c>
      <c r="R27" s="77"/>
    </row>
    <row r="28" spans="1:18" ht="12.75" customHeight="1">
      <c r="A28" s="136">
        <v>8</v>
      </c>
      <c r="B28" s="1254"/>
      <c r="C28" s="1254"/>
      <c r="D28" s="1254"/>
      <c r="E28" s="1257"/>
      <c r="F28" s="1254"/>
      <c r="G28" s="1254"/>
      <c r="H28" s="1254"/>
      <c r="I28" s="1254"/>
      <c r="J28" s="1254"/>
      <c r="K28" s="1254"/>
      <c r="L28" s="1254"/>
      <c r="M28" s="1254"/>
      <c r="N28" s="1254"/>
      <c r="O28" s="1254"/>
      <c r="P28" s="372"/>
      <c r="Q28" s="371" t="s">
        <v>164</v>
      </c>
      <c r="R28" s="77"/>
    </row>
    <row r="29" spans="1:18" ht="12.75" customHeight="1">
      <c r="A29" s="136">
        <v>9</v>
      </c>
      <c r="B29" s="1254"/>
      <c r="C29" s="1254"/>
      <c r="D29" s="1254"/>
      <c r="E29" s="1255"/>
      <c r="F29" s="1255"/>
      <c r="G29" s="1255"/>
      <c r="H29" s="1255"/>
      <c r="I29" s="1255"/>
      <c r="J29" s="1255"/>
      <c r="K29" s="1255"/>
      <c r="L29" s="1255"/>
      <c r="M29" s="1255"/>
      <c r="N29" s="1255"/>
      <c r="O29" s="1256"/>
      <c r="P29" s="372"/>
      <c r="Q29" s="371" t="s">
        <v>164</v>
      </c>
      <c r="R29" s="77"/>
    </row>
    <row r="30" spans="1:18" ht="12.75" customHeight="1">
      <c r="A30" s="136">
        <v>10</v>
      </c>
      <c r="B30" s="1254"/>
      <c r="C30" s="1254"/>
      <c r="D30" s="1254"/>
      <c r="E30" s="1257"/>
      <c r="F30" s="1254"/>
      <c r="G30" s="1254"/>
      <c r="H30" s="1254"/>
      <c r="I30" s="1254"/>
      <c r="J30" s="1254"/>
      <c r="K30" s="1254"/>
      <c r="L30" s="1254"/>
      <c r="M30" s="1254"/>
      <c r="N30" s="1254"/>
      <c r="O30" s="1254"/>
      <c r="P30" s="370"/>
      <c r="Q30" s="250" t="s">
        <v>164</v>
      </c>
      <c r="R30" s="77"/>
    </row>
    <row r="31" spans="1:18" ht="3.75" customHeight="1">
      <c r="A31" s="77"/>
      <c r="B31" s="77"/>
      <c r="C31" s="77"/>
      <c r="H31" s="77"/>
      <c r="I31" s="77"/>
      <c r="J31" s="77"/>
      <c r="K31" s="2"/>
      <c r="L31" s="2"/>
      <c r="M31" s="2"/>
      <c r="N31" s="2"/>
      <c r="O31" s="2"/>
      <c r="P31" s="2"/>
      <c r="Q31" s="2"/>
    </row>
    <row r="32" spans="1:18" ht="12.75" customHeight="1">
      <c r="A32" s="374" t="s">
        <v>1149</v>
      </c>
      <c r="B32" s="457">
        <f>B19+1</f>
        <v>5</v>
      </c>
      <c r="C32" s="456" t="s">
        <v>1096</v>
      </c>
      <c r="D32" s="188"/>
      <c r="E32" s="375"/>
      <c r="F32" s="375"/>
      <c r="G32" s="375"/>
      <c r="H32" s="375"/>
      <c r="I32" s="375"/>
      <c r="J32" s="375"/>
      <c r="K32" s="375"/>
      <c r="L32" s="375"/>
      <c r="M32" s="375"/>
      <c r="N32" s="375"/>
      <c r="O32" s="375"/>
      <c r="P32" s="240"/>
      <c r="Q32" s="240"/>
      <c r="R32" s="77"/>
    </row>
    <row r="33" spans="1:18" ht="12.75" customHeight="1">
      <c r="A33" s="136" t="s">
        <v>21</v>
      </c>
      <c r="B33" s="1175" t="s">
        <v>22</v>
      </c>
      <c r="C33" s="1175"/>
      <c r="D33" s="1175"/>
      <c r="E33" s="1172" t="s">
        <v>24</v>
      </c>
      <c r="F33" s="1175"/>
      <c r="G33" s="1175"/>
      <c r="H33" s="1175"/>
      <c r="I33" s="1175"/>
      <c r="J33" s="1175"/>
      <c r="K33" s="1175"/>
      <c r="L33" s="1175"/>
      <c r="M33" s="1175"/>
      <c r="N33" s="1175"/>
      <c r="O33" s="1175"/>
      <c r="P33" s="1175" t="s">
        <v>841</v>
      </c>
      <c r="Q33" s="1175"/>
      <c r="R33" s="77"/>
    </row>
    <row r="34" spans="1:18" ht="12.75" customHeight="1">
      <c r="A34" s="136">
        <v>1</v>
      </c>
      <c r="B34" s="1254"/>
      <c r="C34" s="1254"/>
      <c r="D34" s="1254"/>
      <c r="E34" s="1255"/>
      <c r="F34" s="1255"/>
      <c r="G34" s="1255"/>
      <c r="H34" s="1255"/>
      <c r="I34" s="1255"/>
      <c r="J34" s="1255"/>
      <c r="K34" s="1255"/>
      <c r="L34" s="1255"/>
      <c r="M34" s="1255"/>
      <c r="N34" s="1255"/>
      <c r="O34" s="1256"/>
      <c r="P34" s="372"/>
      <c r="Q34" s="371" t="s">
        <v>164</v>
      </c>
      <c r="R34" s="77"/>
    </row>
    <row r="35" spans="1:18" ht="12.75" customHeight="1">
      <c r="A35" s="136">
        <v>2</v>
      </c>
      <c r="B35" s="1254"/>
      <c r="C35" s="1254"/>
      <c r="D35" s="1254"/>
      <c r="E35" s="1257"/>
      <c r="F35" s="1254"/>
      <c r="G35" s="1254"/>
      <c r="H35" s="1254"/>
      <c r="I35" s="1254"/>
      <c r="J35" s="1254"/>
      <c r="K35" s="1254"/>
      <c r="L35" s="1254"/>
      <c r="M35" s="1254"/>
      <c r="N35" s="1254"/>
      <c r="O35" s="1254"/>
      <c r="P35" s="372"/>
      <c r="Q35" s="371" t="s">
        <v>164</v>
      </c>
      <c r="R35" s="77"/>
    </row>
    <row r="36" spans="1:18" ht="12.75" customHeight="1">
      <c r="A36" s="136">
        <v>3</v>
      </c>
      <c r="B36" s="1254"/>
      <c r="C36" s="1254"/>
      <c r="D36" s="1254"/>
      <c r="E36" s="1255"/>
      <c r="F36" s="1255"/>
      <c r="G36" s="1255"/>
      <c r="H36" s="1255"/>
      <c r="I36" s="1255"/>
      <c r="J36" s="1255"/>
      <c r="K36" s="1255"/>
      <c r="L36" s="1255"/>
      <c r="M36" s="1255"/>
      <c r="N36" s="1255"/>
      <c r="O36" s="1256"/>
      <c r="P36" s="372"/>
      <c r="Q36" s="371" t="s">
        <v>164</v>
      </c>
      <c r="R36" s="77"/>
    </row>
    <row r="37" spans="1:18" ht="12.75" customHeight="1">
      <c r="A37" s="136">
        <v>4</v>
      </c>
      <c r="B37" s="1254"/>
      <c r="C37" s="1254"/>
      <c r="D37" s="1254"/>
      <c r="E37" s="1257"/>
      <c r="F37" s="1254"/>
      <c r="G37" s="1254"/>
      <c r="H37" s="1254"/>
      <c r="I37" s="1254"/>
      <c r="J37" s="1254"/>
      <c r="K37" s="1254"/>
      <c r="L37" s="1254"/>
      <c r="M37" s="1254"/>
      <c r="N37" s="1254"/>
      <c r="O37" s="1254"/>
      <c r="P37" s="372"/>
      <c r="Q37" s="371" t="s">
        <v>164</v>
      </c>
      <c r="R37" s="77"/>
    </row>
    <row r="38" spans="1:18" ht="12.75" customHeight="1">
      <c r="A38" s="136">
        <v>5</v>
      </c>
      <c r="B38" s="1254"/>
      <c r="C38" s="1254"/>
      <c r="D38" s="1254"/>
      <c r="E38" s="1255"/>
      <c r="F38" s="1255"/>
      <c r="G38" s="1255"/>
      <c r="H38" s="1255"/>
      <c r="I38" s="1255"/>
      <c r="J38" s="1255"/>
      <c r="K38" s="1255"/>
      <c r="L38" s="1255"/>
      <c r="M38" s="1255"/>
      <c r="N38" s="1255"/>
      <c r="O38" s="1256"/>
      <c r="P38" s="372"/>
      <c r="Q38" s="371" t="s">
        <v>164</v>
      </c>
      <c r="R38" s="77"/>
    </row>
    <row r="39" spans="1:18" ht="12.75" customHeight="1">
      <c r="A39" s="136">
        <v>6</v>
      </c>
      <c r="B39" s="1254"/>
      <c r="C39" s="1254"/>
      <c r="D39" s="1254"/>
      <c r="E39" s="1257"/>
      <c r="F39" s="1254"/>
      <c r="G39" s="1254"/>
      <c r="H39" s="1254"/>
      <c r="I39" s="1254"/>
      <c r="J39" s="1254"/>
      <c r="K39" s="1254"/>
      <c r="L39" s="1254"/>
      <c r="M39" s="1254"/>
      <c r="N39" s="1254"/>
      <c r="O39" s="1254"/>
      <c r="P39" s="372"/>
      <c r="Q39" s="371" t="s">
        <v>164</v>
      </c>
      <c r="R39" s="77"/>
    </row>
    <row r="40" spans="1:18" ht="12.75" customHeight="1">
      <c r="A40" s="136">
        <v>7</v>
      </c>
      <c r="B40" s="1254"/>
      <c r="C40" s="1254"/>
      <c r="D40" s="1254"/>
      <c r="E40" s="1255"/>
      <c r="F40" s="1255"/>
      <c r="G40" s="1255"/>
      <c r="H40" s="1255"/>
      <c r="I40" s="1255"/>
      <c r="J40" s="1255"/>
      <c r="K40" s="1255"/>
      <c r="L40" s="1255"/>
      <c r="M40" s="1255"/>
      <c r="N40" s="1255"/>
      <c r="O40" s="1256"/>
      <c r="P40" s="372"/>
      <c r="Q40" s="371" t="s">
        <v>164</v>
      </c>
      <c r="R40" s="77"/>
    </row>
    <row r="41" spans="1:18" ht="12.75" customHeight="1">
      <c r="A41" s="136">
        <v>8</v>
      </c>
      <c r="B41" s="1254"/>
      <c r="C41" s="1254"/>
      <c r="D41" s="1254"/>
      <c r="E41" s="1257"/>
      <c r="F41" s="1254"/>
      <c r="G41" s="1254"/>
      <c r="H41" s="1254"/>
      <c r="I41" s="1254"/>
      <c r="J41" s="1254"/>
      <c r="K41" s="1254"/>
      <c r="L41" s="1254"/>
      <c r="M41" s="1254"/>
      <c r="N41" s="1254"/>
      <c r="O41" s="1254"/>
      <c r="P41" s="372"/>
      <c r="Q41" s="371" t="s">
        <v>164</v>
      </c>
      <c r="R41" s="77"/>
    </row>
    <row r="42" spans="1:18" ht="12.75" customHeight="1">
      <c r="A42" s="136">
        <v>9</v>
      </c>
      <c r="B42" s="1254"/>
      <c r="C42" s="1254"/>
      <c r="D42" s="1254"/>
      <c r="E42" s="1255"/>
      <c r="F42" s="1255"/>
      <c r="G42" s="1255"/>
      <c r="H42" s="1255"/>
      <c r="I42" s="1255"/>
      <c r="J42" s="1255"/>
      <c r="K42" s="1255"/>
      <c r="L42" s="1255"/>
      <c r="M42" s="1255"/>
      <c r="N42" s="1255"/>
      <c r="O42" s="1256"/>
      <c r="P42" s="372"/>
      <c r="Q42" s="371" t="s">
        <v>164</v>
      </c>
      <c r="R42" s="77"/>
    </row>
    <row r="43" spans="1:18" ht="12.75" customHeight="1">
      <c r="A43" s="136">
        <v>10</v>
      </c>
      <c r="B43" s="1254"/>
      <c r="C43" s="1254"/>
      <c r="D43" s="1254"/>
      <c r="E43" s="1257"/>
      <c r="F43" s="1254"/>
      <c r="G43" s="1254"/>
      <c r="H43" s="1254"/>
      <c r="I43" s="1254"/>
      <c r="J43" s="1254"/>
      <c r="K43" s="1254"/>
      <c r="L43" s="1254"/>
      <c r="M43" s="1254"/>
      <c r="N43" s="1254"/>
      <c r="O43" s="1254"/>
      <c r="P43" s="372"/>
      <c r="Q43" s="371" t="s">
        <v>164</v>
      </c>
      <c r="R43" s="77"/>
    </row>
    <row r="44" spans="1:18" ht="3.75" customHeight="1">
      <c r="A44" s="77"/>
      <c r="B44" s="188"/>
      <c r="C44" s="188"/>
      <c r="D44" s="188"/>
      <c r="E44" s="376"/>
      <c r="F44" s="376"/>
      <c r="G44" s="376"/>
      <c r="H44" s="376"/>
      <c r="I44" s="376"/>
      <c r="J44" s="376"/>
      <c r="K44" s="376"/>
      <c r="L44" s="376"/>
      <c r="M44" s="376"/>
      <c r="N44" s="376"/>
      <c r="O44" s="376"/>
      <c r="P44" s="238"/>
      <c r="Q44" s="238"/>
      <c r="R44" s="77"/>
    </row>
    <row r="45" spans="1:18" ht="12.75" customHeight="1">
      <c r="A45" s="374" t="s">
        <v>1149</v>
      </c>
      <c r="B45" s="457">
        <f>B32+1</f>
        <v>6</v>
      </c>
      <c r="C45" s="456" t="s">
        <v>1096</v>
      </c>
      <c r="D45" s="188"/>
      <c r="E45" s="375"/>
      <c r="F45" s="375"/>
      <c r="G45" s="375"/>
      <c r="H45" s="375"/>
      <c r="I45" s="375"/>
      <c r="J45" s="375"/>
      <c r="K45" s="375"/>
      <c r="L45" s="375"/>
      <c r="M45" s="375"/>
      <c r="N45" s="375"/>
      <c r="O45" s="375"/>
      <c r="P45" s="240"/>
      <c r="Q45" s="240"/>
      <c r="R45" s="77"/>
    </row>
    <row r="46" spans="1:18" ht="12.75" customHeight="1">
      <c r="A46" s="136" t="s">
        <v>21</v>
      </c>
      <c r="B46" s="1175" t="s">
        <v>22</v>
      </c>
      <c r="C46" s="1175"/>
      <c r="D46" s="1175"/>
      <c r="E46" s="1172" t="s">
        <v>24</v>
      </c>
      <c r="F46" s="1175"/>
      <c r="G46" s="1175"/>
      <c r="H46" s="1175"/>
      <c r="I46" s="1175"/>
      <c r="J46" s="1175"/>
      <c r="K46" s="1175"/>
      <c r="L46" s="1175"/>
      <c r="M46" s="1175"/>
      <c r="N46" s="1175"/>
      <c r="O46" s="1175"/>
      <c r="P46" s="1175" t="s">
        <v>841</v>
      </c>
      <c r="Q46" s="1175"/>
      <c r="R46" s="77"/>
    </row>
    <row r="47" spans="1:18" ht="12.75" customHeight="1">
      <c r="A47" s="136">
        <v>1</v>
      </c>
      <c r="B47" s="1254"/>
      <c r="C47" s="1254"/>
      <c r="D47" s="1254"/>
      <c r="E47" s="1255"/>
      <c r="F47" s="1255"/>
      <c r="G47" s="1255"/>
      <c r="H47" s="1255"/>
      <c r="I47" s="1255"/>
      <c r="J47" s="1255"/>
      <c r="K47" s="1255"/>
      <c r="L47" s="1255"/>
      <c r="M47" s="1255"/>
      <c r="N47" s="1255"/>
      <c r="O47" s="1256"/>
      <c r="P47" s="372"/>
      <c r="Q47" s="371" t="s">
        <v>164</v>
      </c>
      <c r="R47" s="77"/>
    </row>
    <row r="48" spans="1:18" ht="12.75" customHeight="1">
      <c r="A48" s="136">
        <v>2</v>
      </c>
      <c r="B48" s="1254"/>
      <c r="C48" s="1254"/>
      <c r="D48" s="1254"/>
      <c r="E48" s="1257"/>
      <c r="F48" s="1254"/>
      <c r="G48" s="1254"/>
      <c r="H48" s="1254"/>
      <c r="I48" s="1254"/>
      <c r="J48" s="1254"/>
      <c r="K48" s="1254"/>
      <c r="L48" s="1254"/>
      <c r="M48" s="1254"/>
      <c r="N48" s="1254"/>
      <c r="O48" s="1254"/>
      <c r="P48" s="372"/>
      <c r="Q48" s="371" t="s">
        <v>164</v>
      </c>
      <c r="R48" s="77"/>
    </row>
    <row r="49" spans="1:18" ht="12.75" customHeight="1">
      <c r="A49" s="136">
        <v>3</v>
      </c>
      <c r="B49" s="1254"/>
      <c r="C49" s="1254"/>
      <c r="D49" s="1254"/>
      <c r="E49" s="1255"/>
      <c r="F49" s="1255"/>
      <c r="G49" s="1255"/>
      <c r="H49" s="1255"/>
      <c r="I49" s="1255"/>
      <c r="J49" s="1255"/>
      <c r="K49" s="1255"/>
      <c r="L49" s="1255"/>
      <c r="M49" s="1255"/>
      <c r="N49" s="1255"/>
      <c r="O49" s="1256"/>
      <c r="P49" s="372"/>
      <c r="Q49" s="371" t="s">
        <v>164</v>
      </c>
      <c r="R49" s="77"/>
    </row>
    <row r="50" spans="1:18" ht="12.75" customHeight="1">
      <c r="A50" s="136">
        <v>4</v>
      </c>
      <c r="B50" s="1254"/>
      <c r="C50" s="1254"/>
      <c r="D50" s="1254"/>
      <c r="E50" s="1257"/>
      <c r="F50" s="1254"/>
      <c r="G50" s="1254"/>
      <c r="H50" s="1254"/>
      <c r="I50" s="1254"/>
      <c r="J50" s="1254"/>
      <c r="K50" s="1254"/>
      <c r="L50" s="1254"/>
      <c r="M50" s="1254"/>
      <c r="N50" s="1254"/>
      <c r="O50" s="1254"/>
      <c r="P50" s="372"/>
      <c r="Q50" s="371" t="s">
        <v>164</v>
      </c>
      <c r="R50" s="77"/>
    </row>
    <row r="51" spans="1:18" ht="12.75" customHeight="1">
      <c r="A51" s="136">
        <v>5</v>
      </c>
      <c r="B51" s="1254"/>
      <c r="C51" s="1254"/>
      <c r="D51" s="1254"/>
      <c r="E51" s="1255"/>
      <c r="F51" s="1255"/>
      <c r="G51" s="1255"/>
      <c r="H51" s="1255"/>
      <c r="I51" s="1255"/>
      <c r="J51" s="1255"/>
      <c r="K51" s="1255"/>
      <c r="L51" s="1255"/>
      <c r="M51" s="1255"/>
      <c r="N51" s="1255"/>
      <c r="O51" s="1256"/>
      <c r="P51" s="372"/>
      <c r="Q51" s="371" t="s">
        <v>164</v>
      </c>
      <c r="R51" s="77"/>
    </row>
    <row r="52" spans="1:18" ht="12.75" customHeight="1">
      <c r="A52" s="136">
        <v>6</v>
      </c>
      <c r="B52" s="1254"/>
      <c r="C52" s="1254"/>
      <c r="D52" s="1254"/>
      <c r="E52" s="1257"/>
      <c r="F52" s="1254"/>
      <c r="G52" s="1254"/>
      <c r="H52" s="1254"/>
      <c r="I52" s="1254"/>
      <c r="J52" s="1254"/>
      <c r="K52" s="1254"/>
      <c r="L52" s="1254"/>
      <c r="M52" s="1254"/>
      <c r="N52" s="1254"/>
      <c r="O52" s="1254"/>
      <c r="P52" s="372"/>
      <c r="Q52" s="371" t="s">
        <v>164</v>
      </c>
      <c r="R52" s="77"/>
    </row>
    <row r="53" spans="1:18" ht="12.75" customHeight="1">
      <c r="A53" s="136">
        <v>7</v>
      </c>
      <c r="B53" s="1254"/>
      <c r="C53" s="1254"/>
      <c r="D53" s="1254"/>
      <c r="E53" s="1255"/>
      <c r="F53" s="1255"/>
      <c r="G53" s="1255"/>
      <c r="H53" s="1255"/>
      <c r="I53" s="1255"/>
      <c r="J53" s="1255"/>
      <c r="K53" s="1255"/>
      <c r="L53" s="1255"/>
      <c r="M53" s="1255"/>
      <c r="N53" s="1255"/>
      <c r="O53" s="1256"/>
      <c r="P53" s="372"/>
      <c r="Q53" s="371" t="s">
        <v>164</v>
      </c>
      <c r="R53" s="77"/>
    </row>
    <row r="54" spans="1:18" ht="12.75" customHeight="1">
      <c r="A54" s="136">
        <v>8</v>
      </c>
      <c r="B54" s="1254"/>
      <c r="C54" s="1254"/>
      <c r="D54" s="1254"/>
      <c r="E54" s="1257"/>
      <c r="F54" s="1254"/>
      <c r="G54" s="1254"/>
      <c r="H54" s="1254"/>
      <c r="I54" s="1254"/>
      <c r="J54" s="1254"/>
      <c r="K54" s="1254"/>
      <c r="L54" s="1254"/>
      <c r="M54" s="1254"/>
      <c r="N54" s="1254"/>
      <c r="O54" s="1254"/>
      <c r="P54" s="372"/>
      <c r="Q54" s="371" t="s">
        <v>164</v>
      </c>
      <c r="R54" s="77"/>
    </row>
    <row r="55" spans="1:18" ht="12.75" customHeight="1">
      <c r="A55" s="136">
        <v>9</v>
      </c>
      <c r="B55" s="1254"/>
      <c r="C55" s="1254"/>
      <c r="D55" s="1254"/>
      <c r="E55" s="1255"/>
      <c r="F55" s="1255"/>
      <c r="G55" s="1255"/>
      <c r="H55" s="1255"/>
      <c r="I55" s="1255"/>
      <c r="J55" s="1255"/>
      <c r="K55" s="1255"/>
      <c r="L55" s="1255"/>
      <c r="M55" s="1255"/>
      <c r="N55" s="1255"/>
      <c r="O55" s="1256"/>
      <c r="P55" s="372"/>
      <c r="Q55" s="371" t="s">
        <v>164</v>
      </c>
      <c r="R55" s="77"/>
    </row>
    <row r="56" spans="1:18" ht="12.75" customHeight="1">
      <c r="A56" s="136">
        <v>10</v>
      </c>
      <c r="B56" s="1254"/>
      <c r="C56" s="1254"/>
      <c r="D56" s="1254"/>
      <c r="E56" s="1257"/>
      <c r="F56" s="1254"/>
      <c r="G56" s="1254"/>
      <c r="H56" s="1254"/>
      <c r="I56" s="1254"/>
      <c r="J56" s="1254"/>
      <c r="K56" s="1254"/>
      <c r="L56" s="1254"/>
      <c r="M56" s="1254"/>
      <c r="N56" s="1254"/>
      <c r="O56" s="1254"/>
      <c r="P56" s="372"/>
      <c r="Q56" s="371" t="s">
        <v>164</v>
      </c>
      <c r="R56" s="77"/>
    </row>
    <row r="57" spans="1:18" ht="3.75" customHeight="1">
      <c r="A57" s="77"/>
      <c r="B57" s="188"/>
      <c r="C57" s="188"/>
      <c r="D57" s="188"/>
      <c r="E57" s="376"/>
      <c r="F57" s="376"/>
      <c r="G57" s="376"/>
      <c r="H57" s="376"/>
      <c r="I57" s="376"/>
      <c r="J57" s="376"/>
      <c r="K57" s="376"/>
      <c r="L57" s="376"/>
      <c r="M57" s="376"/>
      <c r="N57" s="376"/>
      <c r="O57" s="376"/>
      <c r="P57" s="238"/>
      <c r="Q57" s="238"/>
      <c r="R57" s="77"/>
    </row>
    <row r="58" spans="1:18" ht="12.75" customHeight="1">
      <c r="A58" s="374" t="s">
        <v>1149</v>
      </c>
      <c r="B58" s="457">
        <f>B45+1</f>
        <v>7</v>
      </c>
      <c r="C58" s="456" t="s">
        <v>1096</v>
      </c>
      <c r="D58" s="188"/>
      <c r="E58" s="375"/>
      <c r="F58" s="375"/>
      <c r="G58" s="375"/>
      <c r="H58" s="375"/>
      <c r="I58" s="375"/>
      <c r="J58" s="375"/>
      <c r="K58" s="375"/>
      <c r="L58" s="375"/>
      <c r="M58" s="375"/>
      <c r="N58" s="375"/>
      <c r="O58" s="375"/>
      <c r="P58" s="240"/>
      <c r="Q58" s="240"/>
      <c r="R58" s="77"/>
    </row>
    <row r="59" spans="1:18" ht="12.75" customHeight="1">
      <c r="A59" s="136" t="s">
        <v>21</v>
      </c>
      <c r="B59" s="1175" t="s">
        <v>22</v>
      </c>
      <c r="C59" s="1175"/>
      <c r="D59" s="1175"/>
      <c r="E59" s="1172" t="s">
        <v>24</v>
      </c>
      <c r="F59" s="1175"/>
      <c r="G59" s="1175"/>
      <c r="H59" s="1175"/>
      <c r="I59" s="1175"/>
      <c r="J59" s="1175"/>
      <c r="K59" s="1175"/>
      <c r="L59" s="1175"/>
      <c r="M59" s="1175"/>
      <c r="N59" s="1175"/>
      <c r="O59" s="1175"/>
      <c r="P59" s="1175" t="s">
        <v>841</v>
      </c>
      <c r="Q59" s="1175"/>
      <c r="R59" s="77"/>
    </row>
    <row r="60" spans="1:18" ht="12.75" customHeight="1">
      <c r="A60" s="136">
        <v>1</v>
      </c>
      <c r="B60" s="1254"/>
      <c r="C60" s="1254"/>
      <c r="D60" s="1254"/>
      <c r="E60" s="1255"/>
      <c r="F60" s="1255"/>
      <c r="G60" s="1255"/>
      <c r="H60" s="1255"/>
      <c r="I60" s="1255"/>
      <c r="J60" s="1255"/>
      <c r="K60" s="1255"/>
      <c r="L60" s="1255"/>
      <c r="M60" s="1255"/>
      <c r="N60" s="1255"/>
      <c r="O60" s="1256"/>
      <c r="P60" s="372"/>
      <c r="Q60" s="371" t="s">
        <v>164</v>
      </c>
      <c r="R60" s="77"/>
    </row>
    <row r="61" spans="1:18" ht="12.75" customHeight="1">
      <c r="A61" s="136">
        <v>2</v>
      </c>
      <c r="B61" s="1254"/>
      <c r="C61" s="1254"/>
      <c r="D61" s="1254"/>
      <c r="E61" s="1257"/>
      <c r="F61" s="1254"/>
      <c r="G61" s="1254"/>
      <c r="H61" s="1254"/>
      <c r="I61" s="1254"/>
      <c r="J61" s="1254"/>
      <c r="K61" s="1254"/>
      <c r="L61" s="1254"/>
      <c r="M61" s="1254"/>
      <c r="N61" s="1254"/>
      <c r="O61" s="1254"/>
      <c r="P61" s="372"/>
      <c r="Q61" s="371" t="s">
        <v>164</v>
      </c>
      <c r="R61" s="77"/>
    </row>
    <row r="62" spans="1:18" ht="12.75" customHeight="1">
      <c r="A62" s="136">
        <v>3</v>
      </c>
      <c r="B62" s="1254"/>
      <c r="C62" s="1254"/>
      <c r="D62" s="1254"/>
      <c r="E62" s="1255"/>
      <c r="F62" s="1255"/>
      <c r="G62" s="1255"/>
      <c r="H62" s="1255"/>
      <c r="I62" s="1255"/>
      <c r="J62" s="1255"/>
      <c r="K62" s="1255"/>
      <c r="L62" s="1255"/>
      <c r="M62" s="1255"/>
      <c r="N62" s="1255"/>
      <c r="O62" s="1256"/>
      <c r="P62" s="372"/>
      <c r="Q62" s="371" t="s">
        <v>164</v>
      </c>
      <c r="R62" s="77"/>
    </row>
    <row r="63" spans="1:18" ht="12.75" customHeight="1">
      <c r="A63" s="136">
        <v>4</v>
      </c>
      <c r="B63" s="1254"/>
      <c r="C63" s="1254"/>
      <c r="D63" s="1254"/>
      <c r="E63" s="1257"/>
      <c r="F63" s="1254"/>
      <c r="G63" s="1254"/>
      <c r="H63" s="1254"/>
      <c r="I63" s="1254"/>
      <c r="J63" s="1254"/>
      <c r="K63" s="1254"/>
      <c r="L63" s="1254"/>
      <c r="M63" s="1254"/>
      <c r="N63" s="1254"/>
      <c r="O63" s="1254"/>
      <c r="P63" s="372"/>
      <c r="Q63" s="371" t="s">
        <v>164</v>
      </c>
      <c r="R63" s="77"/>
    </row>
    <row r="64" spans="1:18" ht="12.75" customHeight="1">
      <c r="A64" s="136">
        <v>5</v>
      </c>
      <c r="B64" s="1254"/>
      <c r="C64" s="1254"/>
      <c r="D64" s="1254"/>
      <c r="E64" s="1255"/>
      <c r="F64" s="1255"/>
      <c r="G64" s="1255"/>
      <c r="H64" s="1255"/>
      <c r="I64" s="1255"/>
      <c r="J64" s="1255"/>
      <c r="K64" s="1255"/>
      <c r="L64" s="1255"/>
      <c r="M64" s="1255"/>
      <c r="N64" s="1255"/>
      <c r="O64" s="1256"/>
      <c r="P64" s="372"/>
      <c r="Q64" s="371" t="s">
        <v>164</v>
      </c>
      <c r="R64" s="77"/>
    </row>
    <row r="65" spans="1:18" ht="12.75" customHeight="1">
      <c r="A65" s="136">
        <v>6</v>
      </c>
      <c r="B65" s="1254"/>
      <c r="C65" s="1254"/>
      <c r="D65" s="1254"/>
      <c r="E65" s="1257"/>
      <c r="F65" s="1254"/>
      <c r="G65" s="1254"/>
      <c r="H65" s="1254"/>
      <c r="I65" s="1254"/>
      <c r="J65" s="1254"/>
      <c r="K65" s="1254"/>
      <c r="L65" s="1254"/>
      <c r="M65" s="1254"/>
      <c r="N65" s="1254"/>
      <c r="O65" s="1254"/>
      <c r="P65" s="372"/>
      <c r="Q65" s="371" t="s">
        <v>164</v>
      </c>
      <c r="R65" s="77"/>
    </row>
    <row r="66" spans="1:18" ht="12.75" customHeight="1">
      <c r="A66" s="136">
        <v>7</v>
      </c>
      <c r="B66" s="1254"/>
      <c r="C66" s="1254"/>
      <c r="D66" s="1254"/>
      <c r="E66" s="1255"/>
      <c r="F66" s="1255"/>
      <c r="G66" s="1255"/>
      <c r="H66" s="1255"/>
      <c r="I66" s="1255"/>
      <c r="J66" s="1255"/>
      <c r="K66" s="1255"/>
      <c r="L66" s="1255"/>
      <c r="M66" s="1255"/>
      <c r="N66" s="1255"/>
      <c r="O66" s="1256"/>
      <c r="P66" s="372"/>
      <c r="Q66" s="371" t="s">
        <v>164</v>
      </c>
      <c r="R66" s="77"/>
    </row>
    <row r="67" spans="1:18" ht="12.75" customHeight="1">
      <c r="A67" s="136">
        <v>8</v>
      </c>
      <c r="B67" s="1254"/>
      <c r="C67" s="1254"/>
      <c r="D67" s="1254"/>
      <c r="E67" s="1257"/>
      <c r="F67" s="1254"/>
      <c r="G67" s="1254"/>
      <c r="H67" s="1254"/>
      <c r="I67" s="1254"/>
      <c r="J67" s="1254"/>
      <c r="K67" s="1254"/>
      <c r="L67" s="1254"/>
      <c r="M67" s="1254"/>
      <c r="N67" s="1254"/>
      <c r="O67" s="1254"/>
      <c r="P67" s="372"/>
      <c r="Q67" s="371" t="s">
        <v>164</v>
      </c>
      <c r="R67" s="77"/>
    </row>
    <row r="68" spans="1:18" ht="12.75" customHeight="1">
      <c r="A68" s="136">
        <v>9</v>
      </c>
      <c r="B68" s="1254"/>
      <c r="C68" s="1254"/>
      <c r="D68" s="1254"/>
      <c r="E68" s="1255"/>
      <c r="F68" s="1255"/>
      <c r="G68" s="1255"/>
      <c r="H68" s="1255"/>
      <c r="I68" s="1255"/>
      <c r="J68" s="1255"/>
      <c r="K68" s="1255"/>
      <c r="L68" s="1255"/>
      <c r="M68" s="1255"/>
      <c r="N68" s="1255"/>
      <c r="O68" s="1256"/>
      <c r="P68" s="372"/>
      <c r="Q68" s="371" t="s">
        <v>164</v>
      </c>
      <c r="R68" s="77"/>
    </row>
    <row r="69" spans="1:18" ht="12.75" customHeight="1">
      <c r="A69" s="136">
        <v>10</v>
      </c>
      <c r="B69" s="1254"/>
      <c r="C69" s="1254"/>
      <c r="D69" s="1254"/>
      <c r="E69" s="1257"/>
      <c r="F69" s="1254"/>
      <c r="G69" s="1254"/>
      <c r="H69" s="1254"/>
      <c r="I69" s="1254"/>
      <c r="J69" s="1254"/>
      <c r="K69" s="1254"/>
      <c r="L69" s="1254"/>
      <c r="M69" s="1254"/>
      <c r="N69" s="1254"/>
      <c r="O69" s="1254"/>
      <c r="P69" s="370"/>
      <c r="Q69" s="250" t="s">
        <v>164</v>
      </c>
      <c r="R69" s="77"/>
    </row>
    <row r="70" spans="1:18">
      <c r="A70" s="134" t="s">
        <v>114</v>
      </c>
      <c r="B70" s="1258" t="s">
        <v>842</v>
      </c>
      <c r="C70" s="1258"/>
      <c r="D70" s="1258"/>
      <c r="E70" s="1258"/>
      <c r="F70" s="1258"/>
      <c r="G70" s="1258"/>
      <c r="H70" s="1258"/>
      <c r="I70" s="1258"/>
      <c r="J70" s="1258"/>
      <c r="K70" s="1258"/>
      <c r="L70" s="1258"/>
      <c r="M70" s="1258"/>
      <c r="N70" s="1258"/>
      <c r="O70" s="1258"/>
      <c r="P70" s="1258"/>
      <c r="Q70" s="373"/>
      <c r="R70" s="77"/>
    </row>
    <row r="71" spans="1:18">
      <c r="R71" s="77"/>
    </row>
    <row r="72" spans="1:18">
      <c r="R72" s="77"/>
    </row>
    <row r="73" spans="1:18">
      <c r="R73" s="77"/>
    </row>
    <row r="74" spans="1:18">
      <c r="R74" s="77"/>
    </row>
    <row r="75" spans="1:18">
      <c r="R75" s="77"/>
    </row>
    <row r="76" spans="1:18">
      <c r="R76" s="77"/>
    </row>
    <row r="77" spans="1:18">
      <c r="R77" s="77"/>
    </row>
    <row r="78" spans="1:18">
      <c r="R78" s="77"/>
    </row>
    <row r="79" spans="1:18">
      <c r="R79" s="77"/>
    </row>
    <row r="80" spans="1:18">
      <c r="R80" s="77"/>
    </row>
    <row r="81" spans="18:18">
      <c r="R81" s="77"/>
    </row>
    <row r="82" spans="18:18">
      <c r="R82" s="77"/>
    </row>
    <row r="83" spans="18:18">
      <c r="R83" s="77"/>
    </row>
    <row r="84" spans="18:18">
      <c r="R84" s="77"/>
    </row>
    <row r="85" spans="18:18">
      <c r="R85" s="77"/>
    </row>
    <row r="86" spans="18:18">
      <c r="R86" s="77"/>
    </row>
    <row r="87" spans="18:18">
      <c r="R87" s="77"/>
    </row>
    <row r="88" spans="18:18">
      <c r="R88" s="77"/>
    </row>
    <row r="89" spans="18:18">
      <c r="R89" s="77"/>
    </row>
    <row r="90" spans="18:18">
      <c r="R90" s="77"/>
    </row>
    <row r="91" spans="18:18">
      <c r="R91" s="77"/>
    </row>
    <row r="92" spans="18:18">
      <c r="R92" s="77"/>
    </row>
    <row r="93" spans="18:18">
      <c r="R93" s="77"/>
    </row>
    <row r="94" spans="18:18">
      <c r="R94" s="77"/>
    </row>
    <row r="95" spans="18:18">
      <c r="R95" s="77"/>
    </row>
    <row r="96" spans="18:18">
      <c r="R96" s="77"/>
    </row>
    <row r="97" spans="18:18">
      <c r="R97" s="77"/>
    </row>
    <row r="98" spans="18:18">
      <c r="R98" s="77"/>
    </row>
    <row r="99" spans="18:18">
      <c r="R99" s="77"/>
    </row>
    <row r="100" spans="18:18">
      <c r="R100" s="77"/>
    </row>
    <row r="101" spans="18:18">
      <c r="R101" s="77"/>
    </row>
    <row r="102" spans="18:18">
      <c r="R102" s="77"/>
    </row>
    <row r="103" spans="18:18">
      <c r="R103" s="77"/>
    </row>
    <row r="104" spans="18:18">
      <c r="R104" s="77"/>
    </row>
    <row r="105" spans="18:18">
      <c r="R105" s="77"/>
    </row>
    <row r="106" spans="18:18">
      <c r="R106" s="77"/>
    </row>
    <row r="107" spans="18:18">
      <c r="R107" s="77"/>
    </row>
    <row r="108" spans="18:18">
      <c r="R108" s="77"/>
    </row>
    <row r="109" spans="18:18">
      <c r="R109" s="77"/>
    </row>
    <row r="110" spans="18:18">
      <c r="R110" s="77"/>
    </row>
    <row r="111" spans="18:18">
      <c r="R111" s="77"/>
    </row>
    <row r="112" spans="18:18">
      <c r="R112" s="189"/>
    </row>
    <row r="113" spans="18:18">
      <c r="R113" s="189"/>
    </row>
  </sheetData>
  <mergeCells count="125">
    <mergeCell ref="B68:D68"/>
    <mergeCell ref="E68:O68"/>
    <mergeCell ref="B69:D69"/>
    <mergeCell ref="E69:O69"/>
    <mergeCell ref="B70:P70"/>
    <mergeCell ref="B65:D65"/>
    <mergeCell ref="E65:O65"/>
    <mergeCell ref="B66:D66"/>
    <mergeCell ref="E66:O66"/>
    <mergeCell ref="B67:D67"/>
    <mergeCell ref="E67:O67"/>
    <mergeCell ref="B62:D62"/>
    <mergeCell ref="E62:O62"/>
    <mergeCell ref="B63:D63"/>
    <mergeCell ref="E63:O63"/>
    <mergeCell ref="B64:D64"/>
    <mergeCell ref="E64:O64"/>
    <mergeCell ref="B59:D59"/>
    <mergeCell ref="E59:O59"/>
    <mergeCell ref="P59:Q59"/>
    <mergeCell ref="B60:D60"/>
    <mergeCell ref="E60:O60"/>
    <mergeCell ref="B61:D61"/>
    <mergeCell ref="E61:O61"/>
    <mergeCell ref="B54:D54"/>
    <mergeCell ref="E54:O54"/>
    <mergeCell ref="B55:D55"/>
    <mergeCell ref="E55:O55"/>
    <mergeCell ref="B56:D56"/>
    <mergeCell ref="E56:O56"/>
    <mergeCell ref="B51:D51"/>
    <mergeCell ref="E51:O51"/>
    <mergeCell ref="B52:D52"/>
    <mergeCell ref="E52:O52"/>
    <mergeCell ref="B53:D53"/>
    <mergeCell ref="E53:O53"/>
    <mergeCell ref="B48:D48"/>
    <mergeCell ref="E48:O48"/>
    <mergeCell ref="B49:D49"/>
    <mergeCell ref="E49:O49"/>
    <mergeCell ref="B50:D50"/>
    <mergeCell ref="E50:O50"/>
    <mergeCell ref="B43:D43"/>
    <mergeCell ref="E43:O43"/>
    <mergeCell ref="B46:D46"/>
    <mergeCell ref="E46:O46"/>
    <mergeCell ref="P46:Q46"/>
    <mergeCell ref="B47:D47"/>
    <mergeCell ref="E47:O47"/>
    <mergeCell ref="B40:D40"/>
    <mergeCell ref="E40:O40"/>
    <mergeCell ref="B41:D41"/>
    <mergeCell ref="E41:O41"/>
    <mergeCell ref="B42:D42"/>
    <mergeCell ref="E42:O42"/>
    <mergeCell ref="B37:D37"/>
    <mergeCell ref="E37:O37"/>
    <mergeCell ref="B38:D38"/>
    <mergeCell ref="E38:O38"/>
    <mergeCell ref="B39:D39"/>
    <mergeCell ref="E39:O39"/>
    <mergeCell ref="P33:Q33"/>
    <mergeCell ref="B34:D34"/>
    <mergeCell ref="E34:O34"/>
    <mergeCell ref="B35:D35"/>
    <mergeCell ref="E35:O35"/>
    <mergeCell ref="B36:D36"/>
    <mergeCell ref="E36:O36"/>
    <mergeCell ref="B29:D29"/>
    <mergeCell ref="E29:O29"/>
    <mergeCell ref="B30:D30"/>
    <mergeCell ref="E30:O30"/>
    <mergeCell ref="B33:D33"/>
    <mergeCell ref="E33:O33"/>
    <mergeCell ref="B26:D26"/>
    <mergeCell ref="E26:O26"/>
    <mergeCell ref="B27:D27"/>
    <mergeCell ref="E27:O27"/>
    <mergeCell ref="B28:D28"/>
    <mergeCell ref="E28:O28"/>
    <mergeCell ref="B23:D23"/>
    <mergeCell ref="E23:O23"/>
    <mergeCell ref="B24:D24"/>
    <mergeCell ref="E24:O24"/>
    <mergeCell ref="B25:D25"/>
    <mergeCell ref="E25:O25"/>
    <mergeCell ref="B20:D20"/>
    <mergeCell ref="E20:O20"/>
    <mergeCell ref="P20:Q20"/>
    <mergeCell ref="B21:D21"/>
    <mergeCell ref="E21:O21"/>
    <mergeCell ref="B22:D22"/>
    <mergeCell ref="E22:O22"/>
    <mergeCell ref="B15:D15"/>
    <mergeCell ref="E15:O15"/>
    <mergeCell ref="B16:D16"/>
    <mergeCell ref="E16:O16"/>
    <mergeCell ref="B17:D17"/>
    <mergeCell ref="E17:O17"/>
    <mergeCell ref="B12:D12"/>
    <mergeCell ref="E12:O12"/>
    <mergeCell ref="B13:D13"/>
    <mergeCell ref="E13:O13"/>
    <mergeCell ref="B14:D14"/>
    <mergeCell ref="E14:O14"/>
    <mergeCell ref="B10:D10"/>
    <mergeCell ref="E10:O10"/>
    <mergeCell ref="B11:D11"/>
    <mergeCell ref="E11:O11"/>
    <mergeCell ref="K6:Q6"/>
    <mergeCell ref="B7:D7"/>
    <mergeCell ref="E7:O7"/>
    <mergeCell ref="P7:Q7"/>
    <mergeCell ref="B8:D8"/>
    <mergeCell ref="E8:O8"/>
    <mergeCell ref="A1:F1"/>
    <mergeCell ref="A2:E2"/>
    <mergeCell ref="F2:G2"/>
    <mergeCell ref="H2:Q2"/>
    <mergeCell ref="A4:C4"/>
    <mergeCell ref="D4:H4"/>
    <mergeCell ref="I4:K4"/>
    <mergeCell ref="L4:Q4"/>
    <mergeCell ref="B9:D9"/>
    <mergeCell ref="E9:O9"/>
  </mergeCells>
  <phoneticPr fontId="2"/>
  <printOptions horizontalCentered="1"/>
  <pageMargins left="0.70866141732283472" right="0.70866141732283472" top="0.74803149606299213" bottom="0.55118110236220474" header="0.31496062992125984" footer="0.31496062992125984"/>
  <pageSetup paperSize="9" scale="94" orientation="portrait" blackAndWhite="1"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66FF"/>
  </sheetPr>
  <dimension ref="A1:AA113"/>
  <sheetViews>
    <sheetView view="pageBreakPreview" topLeftCell="A10" zoomScaleNormal="100" zoomScaleSheetLayoutView="100" workbookViewId="0">
      <selection activeCell="F13" sqref="F13:L13"/>
    </sheetView>
  </sheetViews>
  <sheetFormatPr defaultColWidth="9" defaultRowHeight="13"/>
  <cols>
    <col min="1" max="5" width="5.08984375" style="3" customWidth="1"/>
    <col min="6" max="20" width="4.453125" style="3" customWidth="1"/>
    <col min="21" max="21" width="3.26953125" style="3" customWidth="1"/>
    <col min="22" max="22" width="11.7265625" style="3" customWidth="1"/>
    <col min="23" max="16384" width="9" style="3"/>
  </cols>
  <sheetData>
    <row r="1" spans="1:23" ht="15.75" customHeight="1">
      <c r="A1" s="857" t="str">
        <f>CONCATENATE("（様式-",INDEX(発注者入力シート!$B$28:$G$32,MATCH(発注者入力シート!L7,発注者入力シート!$C$28:$C$32,0),4),"）")</f>
        <v>（様式-６）</v>
      </c>
      <c r="B1" s="857"/>
      <c r="C1" s="857"/>
      <c r="D1" s="857"/>
      <c r="E1" s="857"/>
      <c r="F1" s="857"/>
      <c r="Q1" s="857" t="str">
        <f>IF(INDEX(発注者入力シート!$B$24:$G$48,MATCH(発注者入力シート!L7,発注者入力シート!$C$24:$C$48,0),3)="","",INDEX(発注者入力シート!$B$24:$G$48,MATCH(発注者入力シート!L7,発注者入力シート!$C$24:$C$48,0),3))</f>
        <v/>
      </c>
      <c r="R1" s="857"/>
      <c r="S1" s="857"/>
      <c r="T1" s="857"/>
      <c r="V1" s="3" t="s">
        <v>402</v>
      </c>
    </row>
    <row r="2" spans="1:23" ht="15.75" customHeight="1">
      <c r="A2" s="857" t="str">
        <f>CONCATENATE("評価項目",INDEX(発注者入力シート!$B$28:$G$32,MATCH(発注者入力シート!L7,発注者入力シート!$C$28:$C$32,0),5),"-",INDEX(発注者入力シート!$B$28:$G$32,MATCH(発注者入力シート!L7,発注者入力シート!$C$28:$C$32,0),6))</f>
        <v>評価項目（２）-②</v>
      </c>
      <c r="B2" s="857"/>
      <c r="C2" s="857"/>
      <c r="D2" s="857"/>
      <c r="E2" s="857"/>
      <c r="V2" s="3" t="s">
        <v>403</v>
      </c>
    </row>
    <row r="3" spans="1:23" ht="15.75" customHeight="1">
      <c r="A3" s="858" t="s">
        <v>26</v>
      </c>
      <c r="B3" s="858"/>
      <c r="C3" s="858"/>
      <c r="D3" s="858"/>
      <c r="E3" s="858"/>
      <c r="F3" s="858"/>
      <c r="G3" s="858"/>
      <c r="H3" s="858"/>
      <c r="I3" s="858"/>
      <c r="J3" s="858"/>
      <c r="K3" s="858"/>
      <c r="L3" s="858"/>
      <c r="M3" s="858"/>
      <c r="N3" s="858"/>
      <c r="O3" s="858"/>
      <c r="P3" s="858"/>
      <c r="Q3" s="858"/>
      <c r="R3" s="858"/>
      <c r="S3" s="858"/>
      <c r="T3" s="858"/>
      <c r="V3" s="103"/>
      <c r="W3" s="3" t="s">
        <v>410</v>
      </c>
    </row>
    <row r="4" spans="1:23" ht="15.75" customHeight="1">
      <c r="A4" s="128"/>
      <c r="B4" s="128"/>
      <c r="C4" s="128"/>
      <c r="D4" s="128"/>
      <c r="E4" s="128"/>
      <c r="J4" s="128"/>
      <c r="K4" s="128"/>
      <c r="S4" s="128"/>
      <c r="V4" s="98"/>
      <c r="W4" s="3" t="s">
        <v>521</v>
      </c>
    </row>
    <row r="5" spans="1:23" ht="15.75" customHeight="1">
      <c r="D5" s="854" t="s">
        <v>811</v>
      </c>
      <c r="E5" s="854"/>
      <c r="F5" s="855" t="str">
        <f>IF(企業入力シート!C5="","",企業入力シート!C5)</f>
        <v/>
      </c>
      <c r="G5" s="855"/>
      <c r="H5" s="855"/>
      <c r="I5" s="855"/>
      <c r="J5" s="855"/>
      <c r="K5" s="855"/>
      <c r="L5" s="855"/>
      <c r="M5" s="855"/>
      <c r="N5" s="855"/>
      <c r="O5" s="855"/>
      <c r="P5" s="855"/>
      <c r="Q5" s="855"/>
      <c r="R5" s="855"/>
      <c r="S5" s="855"/>
      <c r="T5" s="855"/>
    </row>
    <row r="6" spans="1:23" ht="15.75" customHeight="1">
      <c r="V6" s="3" t="s">
        <v>406</v>
      </c>
    </row>
    <row r="7" spans="1:23" ht="15.75" customHeight="1">
      <c r="A7" s="1262" t="s">
        <v>227</v>
      </c>
      <c r="B7" s="1265" t="s">
        <v>1194</v>
      </c>
      <c r="C7" s="1266"/>
      <c r="D7" s="1266"/>
      <c r="E7" s="1267"/>
      <c r="F7" s="1261" t="s">
        <v>1354</v>
      </c>
      <c r="G7" s="1261"/>
      <c r="H7" s="1261"/>
      <c r="I7" s="1261"/>
      <c r="J7" s="1261"/>
      <c r="K7" s="1261"/>
      <c r="L7" s="1261"/>
      <c r="M7" s="1261"/>
      <c r="N7" s="1261"/>
      <c r="O7" s="1261"/>
      <c r="P7" s="1261"/>
      <c r="Q7" s="1261"/>
      <c r="R7" s="1261"/>
      <c r="S7" s="1261"/>
      <c r="T7" s="1261"/>
      <c r="V7" s="100"/>
      <c r="W7" s="3" t="s">
        <v>407</v>
      </c>
    </row>
    <row r="8" spans="1:23" ht="15.75" customHeight="1">
      <c r="A8" s="1263"/>
      <c r="B8" s="1268"/>
      <c r="C8" s="1269"/>
      <c r="D8" s="1269"/>
      <c r="E8" s="1270"/>
      <c r="F8" s="1261"/>
      <c r="G8" s="1261"/>
      <c r="H8" s="1261"/>
      <c r="I8" s="1261"/>
      <c r="J8" s="1261"/>
      <c r="K8" s="1261"/>
      <c r="L8" s="1261"/>
      <c r="M8" s="1261"/>
      <c r="N8" s="1261"/>
      <c r="O8" s="1261"/>
      <c r="P8" s="1261"/>
      <c r="Q8" s="1261"/>
      <c r="R8" s="1261"/>
      <c r="S8" s="1261"/>
      <c r="T8" s="1261"/>
      <c r="V8" s="101"/>
      <c r="W8" s="3" t="s">
        <v>405</v>
      </c>
    </row>
    <row r="9" spans="1:23" ht="15.75" customHeight="1">
      <c r="A9" s="1263"/>
      <c r="B9" s="1271" t="s">
        <v>155</v>
      </c>
      <c r="C9" s="1272"/>
      <c r="D9" s="1272"/>
      <c r="E9" s="1273"/>
      <c r="F9" s="1260" t="str">
        <f>INDEX(発注者入力シート!$AX$3:$BC$31,MATCH(発注者入力シート!$AY$2,発注者入力シート!$AZ$3:$AZ$31,0),4)</f>
        <v>一般建築工事</v>
      </c>
      <c r="G9" s="1260"/>
      <c r="H9" s="1260"/>
      <c r="I9" s="1260"/>
      <c r="J9" s="1260"/>
      <c r="K9" s="1260"/>
      <c r="L9" s="1260"/>
      <c r="M9" s="1260"/>
      <c r="N9" s="1260"/>
      <c r="O9" s="1260"/>
      <c r="P9" s="1260"/>
      <c r="Q9" s="1260"/>
      <c r="R9" s="1260"/>
      <c r="S9" s="1260"/>
      <c r="T9" s="1260"/>
      <c r="V9" s="101"/>
    </row>
    <row r="10" spans="1:23" ht="15.75" customHeight="1">
      <c r="A10" s="1263"/>
      <c r="B10" s="1271" t="s">
        <v>209</v>
      </c>
      <c r="C10" s="1272"/>
      <c r="D10" s="1272"/>
      <c r="E10" s="1273"/>
      <c r="F10" s="1260" t="str">
        <f>INDEX(発注者入力シート!$AX$3:$BC$31,MATCH(発注者入力シート!$AY$2,発注者入力シート!$AZ$3:$AZ$31,0),5)</f>
        <v>建築一式工事</v>
      </c>
      <c r="G10" s="1260"/>
      <c r="H10" s="1260"/>
      <c r="I10" s="1260"/>
      <c r="J10" s="1260"/>
      <c r="K10" s="1260"/>
      <c r="L10" s="1260"/>
      <c r="M10" s="1260"/>
      <c r="N10" s="1260"/>
      <c r="O10" s="1260"/>
      <c r="P10" s="1260"/>
      <c r="Q10" s="1260"/>
      <c r="R10" s="1260"/>
      <c r="S10" s="1260"/>
      <c r="T10" s="1260"/>
      <c r="V10" s="101"/>
    </row>
    <row r="11" spans="1:23" ht="15.75" customHeight="1">
      <c r="A11" s="1263"/>
      <c r="B11" s="859" t="s">
        <v>1195</v>
      </c>
      <c r="C11" s="860"/>
      <c r="D11" s="860"/>
      <c r="E11" s="861"/>
      <c r="F11" s="1261" t="s">
        <v>1452</v>
      </c>
      <c r="G11" s="1261"/>
      <c r="H11" s="1261"/>
      <c r="I11" s="1261"/>
      <c r="J11" s="1261"/>
      <c r="K11" s="1261"/>
      <c r="L11" s="1261"/>
      <c r="M11" s="1261"/>
      <c r="N11" s="1261"/>
      <c r="O11" s="1261"/>
      <c r="P11" s="1261"/>
      <c r="Q11" s="1261"/>
      <c r="R11" s="1261"/>
      <c r="S11" s="1261"/>
      <c r="T11" s="1261"/>
    </row>
    <row r="12" spans="1:23" ht="15.75" customHeight="1">
      <c r="A12" s="1264"/>
      <c r="B12" s="865"/>
      <c r="C12" s="866"/>
      <c r="D12" s="866"/>
      <c r="E12" s="867"/>
      <c r="F12" s="1261"/>
      <c r="G12" s="1261"/>
      <c r="H12" s="1261"/>
      <c r="I12" s="1261"/>
      <c r="J12" s="1261"/>
      <c r="K12" s="1261"/>
      <c r="L12" s="1261"/>
      <c r="M12" s="1261"/>
      <c r="N12" s="1261"/>
      <c r="O12" s="1261"/>
      <c r="P12" s="1261"/>
      <c r="Q12" s="1261"/>
      <c r="R12" s="1261"/>
      <c r="S12" s="1261"/>
      <c r="T12" s="1261"/>
    </row>
    <row r="13" spans="1:23">
      <c r="A13" s="1171" t="s">
        <v>903</v>
      </c>
      <c r="B13" s="1250"/>
      <c r="C13" s="1250"/>
      <c r="D13" s="1250"/>
      <c r="E13" s="1172"/>
      <c r="F13" s="1171" t="s">
        <v>904</v>
      </c>
      <c r="G13" s="1250"/>
      <c r="H13" s="1250"/>
      <c r="I13" s="1250"/>
      <c r="J13" s="1250"/>
      <c r="K13" s="1250"/>
      <c r="L13" s="1250"/>
      <c r="M13" s="1175" t="s">
        <v>905</v>
      </c>
      <c r="N13" s="1175"/>
      <c r="O13" s="1175"/>
      <c r="P13" s="1175"/>
      <c r="Q13" s="1175"/>
      <c r="R13" s="1175"/>
      <c r="S13" s="1175"/>
      <c r="V13" s="105" t="s">
        <v>408</v>
      </c>
    </row>
    <row r="14" spans="1:23" ht="15.75" customHeight="1">
      <c r="A14" s="1292" t="s">
        <v>27</v>
      </c>
      <c r="B14" s="859" t="s">
        <v>28</v>
      </c>
      <c r="C14" s="860"/>
      <c r="D14" s="860"/>
      <c r="E14" s="861"/>
      <c r="F14" s="1124"/>
      <c r="G14" s="1125"/>
      <c r="H14" s="1125"/>
      <c r="I14" s="1125"/>
      <c r="J14" s="1125"/>
      <c r="K14" s="1125"/>
      <c r="L14" s="1126"/>
      <c r="M14" s="1124"/>
      <c r="N14" s="1125"/>
      <c r="O14" s="1125"/>
      <c r="P14" s="1125"/>
      <c r="Q14" s="1125"/>
      <c r="R14" s="1125"/>
      <c r="S14" s="1126"/>
      <c r="V14" s="105" t="s">
        <v>409</v>
      </c>
    </row>
    <row r="15" spans="1:23" ht="15.75" customHeight="1">
      <c r="A15" s="1293"/>
      <c r="B15" s="862"/>
      <c r="C15" s="863"/>
      <c r="D15" s="863"/>
      <c r="E15" s="864"/>
      <c r="F15" s="1127"/>
      <c r="G15" s="1128"/>
      <c r="H15" s="1128"/>
      <c r="I15" s="1128"/>
      <c r="J15" s="1128"/>
      <c r="K15" s="1128"/>
      <c r="L15" s="1129"/>
      <c r="M15" s="1127"/>
      <c r="N15" s="1128"/>
      <c r="O15" s="1128"/>
      <c r="P15" s="1128"/>
      <c r="Q15" s="1128"/>
      <c r="R15" s="1128"/>
      <c r="S15" s="1129"/>
      <c r="V15" s="105" t="s">
        <v>873</v>
      </c>
    </row>
    <row r="16" spans="1:23" ht="15.75" customHeight="1">
      <c r="A16" s="1293"/>
      <c r="B16" s="862"/>
      <c r="C16" s="863"/>
      <c r="D16" s="863"/>
      <c r="E16" s="864"/>
      <c r="F16" s="1127"/>
      <c r="G16" s="1128"/>
      <c r="H16" s="1128"/>
      <c r="I16" s="1128"/>
      <c r="J16" s="1128"/>
      <c r="K16" s="1128"/>
      <c r="L16" s="1129"/>
      <c r="M16" s="1127"/>
      <c r="N16" s="1128"/>
      <c r="O16" s="1128"/>
      <c r="P16" s="1128"/>
      <c r="Q16" s="1128"/>
      <c r="R16" s="1128"/>
      <c r="S16" s="1129"/>
    </row>
    <row r="17" spans="1:27" ht="15.75" customHeight="1">
      <c r="A17" s="1293"/>
      <c r="B17" s="862"/>
      <c r="C17" s="863"/>
      <c r="D17" s="863"/>
      <c r="E17" s="864"/>
      <c r="F17" s="1130"/>
      <c r="G17" s="1131"/>
      <c r="H17" s="1131"/>
      <c r="I17" s="1131"/>
      <c r="J17" s="1131"/>
      <c r="K17" s="1131"/>
      <c r="L17" s="1132"/>
      <c r="M17" s="1130"/>
      <c r="N17" s="1131"/>
      <c r="O17" s="1131"/>
      <c r="P17" s="1131"/>
      <c r="Q17" s="1131"/>
      <c r="R17" s="1131"/>
      <c r="S17" s="1132"/>
    </row>
    <row r="18" spans="1:27" ht="19.5" customHeight="1">
      <c r="A18" s="1293"/>
      <c r="B18" s="1296" t="s">
        <v>527</v>
      </c>
      <c r="C18" s="1297"/>
      <c r="D18" s="1297"/>
      <c r="E18" s="1298"/>
      <c r="F18" s="1317"/>
      <c r="G18" s="1318"/>
      <c r="H18" s="1318"/>
      <c r="I18" s="1318"/>
      <c r="J18" s="1318"/>
      <c r="K18" s="1318"/>
      <c r="L18" s="1319"/>
      <c r="M18" s="1317"/>
      <c r="N18" s="1318"/>
      <c r="O18" s="1318"/>
      <c r="P18" s="1318"/>
      <c r="Q18" s="1318"/>
      <c r="R18" s="1318"/>
      <c r="S18" s="1319"/>
      <c r="U18" s="105"/>
      <c r="V18" s="105"/>
    </row>
    <row r="19" spans="1:27" ht="19.5" customHeight="1">
      <c r="A19" s="1293"/>
      <c r="B19" s="1171" t="s">
        <v>22</v>
      </c>
      <c r="C19" s="1250"/>
      <c r="D19" s="1250"/>
      <c r="E19" s="1172"/>
      <c r="F19" s="1289"/>
      <c r="G19" s="1290"/>
      <c r="H19" s="1290"/>
      <c r="I19" s="1290"/>
      <c r="J19" s="1290"/>
      <c r="K19" s="1290"/>
      <c r="L19" s="1291"/>
      <c r="M19" s="1289"/>
      <c r="N19" s="1290"/>
      <c r="O19" s="1290"/>
      <c r="P19" s="1290"/>
      <c r="Q19" s="1290"/>
      <c r="R19" s="1290"/>
      <c r="S19" s="1291"/>
      <c r="U19" s="3" t="s">
        <v>1146</v>
      </c>
      <c r="V19" s="3" t="s">
        <v>1148</v>
      </c>
    </row>
    <row r="20" spans="1:27" ht="19.5" customHeight="1">
      <c r="A20" s="1293"/>
      <c r="B20" s="1299" t="s">
        <v>155</v>
      </c>
      <c r="C20" s="1300"/>
      <c r="D20" s="1300"/>
      <c r="E20" s="1301"/>
      <c r="F20" s="1302"/>
      <c r="G20" s="1303"/>
      <c r="H20" s="1303"/>
      <c r="I20" s="1303"/>
      <c r="J20" s="1303"/>
      <c r="K20" s="1303"/>
      <c r="L20" s="1304"/>
      <c r="M20" s="1302"/>
      <c r="N20" s="1303"/>
      <c r="O20" s="1303"/>
      <c r="P20" s="1303"/>
      <c r="Q20" s="1303"/>
      <c r="R20" s="1303"/>
      <c r="S20" s="1304"/>
    </row>
    <row r="21" spans="1:27" ht="19.5" customHeight="1">
      <c r="A21" s="1293"/>
      <c r="B21" s="1299" t="s">
        <v>209</v>
      </c>
      <c r="C21" s="1300"/>
      <c r="D21" s="1300"/>
      <c r="E21" s="1301"/>
      <c r="F21" s="1302"/>
      <c r="G21" s="1303"/>
      <c r="H21" s="1303"/>
      <c r="I21" s="1303"/>
      <c r="J21" s="1303"/>
      <c r="K21" s="1303"/>
      <c r="L21" s="1304"/>
      <c r="M21" s="1302"/>
      <c r="N21" s="1303"/>
      <c r="O21" s="1303"/>
      <c r="P21" s="1303"/>
      <c r="Q21" s="1303"/>
      <c r="R21" s="1303"/>
      <c r="S21" s="1304"/>
    </row>
    <row r="22" spans="1:27" ht="15.75" customHeight="1">
      <c r="A22" s="1293"/>
      <c r="B22" s="862" t="s">
        <v>30</v>
      </c>
      <c r="C22" s="863"/>
      <c r="D22" s="863"/>
      <c r="E22" s="864"/>
      <c r="F22" s="1294"/>
      <c r="G22" s="1295"/>
      <c r="H22" s="1295"/>
      <c r="I22" s="1295"/>
      <c r="J22" s="1295"/>
      <c r="K22" s="1295"/>
      <c r="L22" s="1295"/>
      <c r="M22" s="1294"/>
      <c r="N22" s="1295"/>
      <c r="O22" s="1295"/>
      <c r="P22" s="1295"/>
      <c r="Q22" s="1295"/>
      <c r="R22" s="1295"/>
      <c r="S22" s="1313"/>
    </row>
    <row r="23" spans="1:27" ht="15.75" customHeight="1">
      <c r="A23" s="1293"/>
      <c r="B23" s="862"/>
      <c r="C23" s="863"/>
      <c r="D23" s="863"/>
      <c r="E23" s="864"/>
      <c r="F23" s="1294"/>
      <c r="G23" s="1295"/>
      <c r="H23" s="1295"/>
      <c r="I23" s="1295"/>
      <c r="J23" s="1295"/>
      <c r="K23" s="1295"/>
      <c r="L23" s="1295"/>
      <c r="M23" s="1314"/>
      <c r="N23" s="1315"/>
      <c r="O23" s="1315"/>
      <c r="P23" s="1315"/>
      <c r="Q23" s="1315"/>
      <c r="R23" s="1315"/>
      <c r="S23" s="1316"/>
      <c r="V23" s="435" t="s">
        <v>1049</v>
      </c>
    </row>
    <row r="24" spans="1:27" ht="15.75" customHeight="1">
      <c r="A24" s="1293"/>
      <c r="B24" s="1171" t="s">
        <v>927</v>
      </c>
      <c r="C24" s="1250"/>
      <c r="D24" s="1250"/>
      <c r="E24" s="1172"/>
      <c r="F24" s="1307"/>
      <c r="G24" s="1308"/>
      <c r="H24" s="1308"/>
      <c r="I24" s="1308"/>
      <c r="J24" s="1308"/>
      <c r="K24" s="1308"/>
      <c r="L24" s="415" t="s">
        <v>165</v>
      </c>
      <c r="M24" s="1307"/>
      <c r="N24" s="1308"/>
      <c r="O24" s="1308"/>
      <c r="P24" s="1308"/>
      <c r="Q24" s="1308"/>
      <c r="R24" s="1308"/>
      <c r="S24" s="415" t="s">
        <v>165</v>
      </c>
      <c r="V24" s="3" t="s">
        <v>1050</v>
      </c>
    </row>
    <row r="25" spans="1:27" ht="19.5" customHeight="1">
      <c r="A25" s="1293"/>
      <c r="B25" s="1309" t="s">
        <v>31</v>
      </c>
      <c r="C25" s="1310"/>
      <c r="D25" s="1310"/>
      <c r="E25" s="132" t="s">
        <v>240</v>
      </c>
      <c r="F25" s="724"/>
      <c r="G25" s="281"/>
      <c r="H25" s="283" t="s">
        <v>512</v>
      </c>
      <c r="I25" s="281"/>
      <c r="J25" s="285" t="s">
        <v>515</v>
      </c>
      <c r="K25" s="281"/>
      <c r="L25" s="286" t="s">
        <v>513</v>
      </c>
      <c r="M25" s="724"/>
      <c r="N25" s="281"/>
      <c r="O25" s="283" t="s">
        <v>512</v>
      </c>
      <c r="P25" s="281"/>
      <c r="Q25" s="285" t="s">
        <v>515</v>
      </c>
      <c r="R25" s="281"/>
      <c r="S25" s="286" t="s">
        <v>513</v>
      </c>
      <c r="V25" s="436">
        <v>46235</v>
      </c>
      <c r="W25" s="437" t="s">
        <v>1051</v>
      </c>
      <c r="AA25" s="3" t="s">
        <v>511</v>
      </c>
    </row>
    <row r="26" spans="1:27" ht="19.5" customHeight="1">
      <c r="A26" s="1293"/>
      <c r="B26" s="1311"/>
      <c r="C26" s="1312"/>
      <c r="D26" s="1312"/>
      <c r="E26" s="133" t="s">
        <v>241</v>
      </c>
      <c r="F26" s="726"/>
      <c r="G26" s="282"/>
      <c r="H26" s="284" t="s">
        <v>512</v>
      </c>
      <c r="I26" s="282"/>
      <c r="J26" s="284" t="s">
        <v>516</v>
      </c>
      <c r="K26" s="282"/>
      <c r="L26" s="287" t="s">
        <v>513</v>
      </c>
      <c r="M26" s="726"/>
      <c r="N26" s="282"/>
      <c r="O26" s="284" t="s">
        <v>512</v>
      </c>
      <c r="P26" s="282"/>
      <c r="Q26" s="284" t="s">
        <v>516</v>
      </c>
      <c r="R26" s="282"/>
      <c r="S26" s="287" t="s">
        <v>513</v>
      </c>
      <c r="V26" s="3" t="s">
        <v>1052</v>
      </c>
      <c r="AA26" s="3" t="s">
        <v>1149</v>
      </c>
    </row>
    <row r="27" spans="1:27" ht="19.5" customHeight="1">
      <c r="A27" s="1293"/>
      <c r="B27" s="859" t="s">
        <v>524</v>
      </c>
      <c r="C27" s="860"/>
      <c r="D27" s="860"/>
      <c r="E27" s="861"/>
      <c r="F27" s="1320"/>
      <c r="G27" s="1321"/>
      <c r="H27" s="1321"/>
      <c r="I27" s="1321"/>
      <c r="J27" s="1321"/>
      <c r="K27" s="1321"/>
      <c r="L27" s="1322"/>
      <c r="M27" s="1320"/>
      <c r="N27" s="1321"/>
      <c r="O27" s="1321"/>
      <c r="P27" s="1321"/>
      <c r="Q27" s="1321"/>
      <c r="R27" s="1321"/>
      <c r="S27" s="1322"/>
      <c r="V27" s="438">
        <f>V25</f>
        <v>46235</v>
      </c>
    </row>
    <row r="28" spans="1:27" ht="19.5" customHeight="1">
      <c r="A28" s="1293"/>
      <c r="B28" s="1274" t="s">
        <v>741</v>
      </c>
      <c r="C28" s="1275"/>
      <c r="D28" s="1275"/>
      <c r="E28" s="1276"/>
      <c r="F28" s="1317"/>
      <c r="G28" s="1318"/>
      <c r="H28" s="1318"/>
      <c r="I28" s="1318"/>
      <c r="J28" s="1318"/>
      <c r="K28" s="1318"/>
      <c r="L28" s="1319"/>
      <c r="M28" s="1317"/>
      <c r="N28" s="1318"/>
      <c r="O28" s="1318"/>
      <c r="P28" s="1318"/>
      <c r="Q28" s="1318"/>
      <c r="R28" s="1318"/>
      <c r="S28" s="1319"/>
    </row>
    <row r="29" spans="1:27" ht="15.75" customHeight="1">
      <c r="A29" s="1305" t="s">
        <v>854</v>
      </c>
      <c r="B29" s="860"/>
      <c r="C29" s="860"/>
      <c r="D29" s="860"/>
      <c r="E29" s="861"/>
      <c r="F29" s="850"/>
      <c r="G29" s="851"/>
      <c r="H29" s="851"/>
      <c r="I29" s="851"/>
      <c r="J29" s="851"/>
      <c r="K29" s="851"/>
      <c r="L29" s="861" t="s">
        <v>164</v>
      </c>
      <c r="M29" s="850"/>
      <c r="N29" s="851"/>
      <c r="O29" s="851"/>
      <c r="P29" s="851"/>
      <c r="Q29" s="851"/>
      <c r="R29" s="851"/>
      <c r="S29" s="861" t="s">
        <v>164</v>
      </c>
    </row>
    <row r="30" spans="1:27" ht="15.75" customHeight="1">
      <c r="A30" s="865"/>
      <c r="B30" s="866"/>
      <c r="C30" s="866"/>
      <c r="D30" s="866"/>
      <c r="E30" s="867"/>
      <c r="F30" s="1120"/>
      <c r="G30" s="1121"/>
      <c r="H30" s="1121"/>
      <c r="I30" s="1121"/>
      <c r="J30" s="1121"/>
      <c r="K30" s="1121"/>
      <c r="L30" s="867"/>
      <c r="M30" s="1120"/>
      <c r="N30" s="1121"/>
      <c r="O30" s="1121"/>
      <c r="P30" s="1121"/>
      <c r="Q30" s="1121"/>
      <c r="R30" s="1121"/>
      <c r="S30" s="867"/>
    </row>
    <row r="31" spans="1:27" ht="15.75" customHeight="1">
      <c r="A31" s="1262" t="s">
        <v>33</v>
      </c>
      <c r="B31" s="1283" t="s">
        <v>847</v>
      </c>
      <c r="C31" s="1284"/>
      <c r="D31" s="1284"/>
      <c r="E31" s="1285"/>
      <c r="F31" s="1277"/>
      <c r="G31" s="1278"/>
      <c r="H31" s="1278"/>
      <c r="I31" s="1278"/>
      <c r="J31" s="1278"/>
      <c r="K31" s="1278"/>
      <c r="L31" s="1279"/>
      <c r="M31" s="1277"/>
      <c r="N31" s="1278"/>
      <c r="O31" s="1278"/>
      <c r="P31" s="1278"/>
      <c r="Q31" s="1278"/>
      <c r="R31" s="1278"/>
      <c r="S31" s="1279"/>
    </row>
    <row r="32" spans="1:27" ht="15.75" customHeight="1">
      <c r="A32" s="1263"/>
      <c r="B32" s="1286"/>
      <c r="C32" s="1287"/>
      <c r="D32" s="1287"/>
      <c r="E32" s="1288"/>
      <c r="F32" s="1280"/>
      <c r="G32" s="1281"/>
      <c r="H32" s="1281"/>
      <c r="I32" s="1281"/>
      <c r="J32" s="1281"/>
      <c r="K32" s="1281"/>
      <c r="L32" s="1282"/>
      <c r="M32" s="1280"/>
      <c r="N32" s="1281"/>
      <c r="O32" s="1281"/>
      <c r="P32" s="1281"/>
      <c r="Q32" s="1281"/>
      <c r="R32" s="1281"/>
      <c r="S32" s="1282"/>
    </row>
    <row r="33" spans="1:27" ht="15.75" customHeight="1">
      <c r="A33" s="1263"/>
      <c r="B33" s="859"/>
      <c r="C33" s="860"/>
      <c r="D33" s="860"/>
      <c r="E33" s="861"/>
      <c r="F33" s="1277"/>
      <c r="G33" s="1278"/>
      <c r="H33" s="1278"/>
      <c r="I33" s="1278"/>
      <c r="J33" s="1278"/>
      <c r="K33" s="1278"/>
      <c r="L33" s="1279"/>
      <c r="M33" s="1277"/>
      <c r="N33" s="1278"/>
      <c r="O33" s="1278"/>
      <c r="P33" s="1278"/>
      <c r="Q33" s="1278"/>
      <c r="R33" s="1278"/>
      <c r="S33" s="1279"/>
    </row>
    <row r="34" spans="1:27" ht="15.75" customHeight="1">
      <c r="A34" s="1263"/>
      <c r="B34" s="865"/>
      <c r="C34" s="866"/>
      <c r="D34" s="866"/>
      <c r="E34" s="867"/>
      <c r="F34" s="1280"/>
      <c r="G34" s="1281"/>
      <c r="H34" s="1281"/>
      <c r="I34" s="1281"/>
      <c r="J34" s="1281"/>
      <c r="K34" s="1281"/>
      <c r="L34" s="1282"/>
      <c r="M34" s="1280"/>
      <c r="N34" s="1281"/>
      <c r="O34" s="1281"/>
      <c r="P34" s="1281"/>
      <c r="Q34" s="1281"/>
      <c r="R34" s="1281"/>
      <c r="S34" s="1282"/>
    </row>
    <row r="35" spans="1:27" ht="15.75" hidden="1" customHeight="1">
      <c r="A35" s="1263"/>
      <c r="B35" s="859"/>
      <c r="C35" s="860"/>
      <c r="D35" s="860"/>
      <c r="E35" s="861"/>
      <c r="F35" s="1277"/>
      <c r="G35" s="1278"/>
      <c r="H35" s="1278"/>
      <c r="I35" s="1278"/>
      <c r="J35" s="1278"/>
      <c r="K35" s="1278"/>
      <c r="L35" s="1279"/>
      <c r="M35" s="1277"/>
      <c r="N35" s="1278"/>
      <c r="O35" s="1278"/>
      <c r="P35" s="1278"/>
      <c r="Q35" s="1278"/>
      <c r="R35" s="1278"/>
      <c r="S35" s="1279"/>
    </row>
    <row r="36" spans="1:27" ht="15.75" hidden="1" customHeight="1">
      <c r="A36" s="1263"/>
      <c r="B36" s="865"/>
      <c r="C36" s="866"/>
      <c r="D36" s="866"/>
      <c r="E36" s="867"/>
      <c r="F36" s="1280"/>
      <c r="G36" s="1281"/>
      <c r="H36" s="1281"/>
      <c r="I36" s="1281"/>
      <c r="J36" s="1281"/>
      <c r="K36" s="1281"/>
      <c r="L36" s="1282"/>
      <c r="M36" s="1280"/>
      <c r="N36" s="1281"/>
      <c r="O36" s="1281"/>
      <c r="P36" s="1281"/>
      <c r="Q36" s="1281"/>
      <c r="R36" s="1281"/>
      <c r="S36" s="1282"/>
    </row>
    <row r="37" spans="1:27" ht="15.75" hidden="1" customHeight="1">
      <c r="A37" s="1263"/>
      <c r="B37" s="859"/>
      <c r="C37" s="860"/>
      <c r="D37" s="860"/>
      <c r="E37" s="861"/>
      <c r="F37" s="1277"/>
      <c r="G37" s="1278"/>
      <c r="H37" s="1278"/>
      <c r="I37" s="1278"/>
      <c r="J37" s="1278"/>
      <c r="K37" s="1278"/>
      <c r="L37" s="1279"/>
      <c r="M37" s="1277"/>
      <c r="N37" s="1278"/>
      <c r="O37" s="1278"/>
      <c r="P37" s="1278"/>
      <c r="Q37" s="1278"/>
      <c r="R37" s="1278"/>
      <c r="S37" s="1279"/>
    </row>
    <row r="38" spans="1:27" ht="15.75" hidden="1" customHeight="1">
      <c r="A38" s="1263"/>
      <c r="B38" s="865"/>
      <c r="C38" s="866"/>
      <c r="D38" s="866"/>
      <c r="E38" s="867"/>
      <c r="F38" s="1280"/>
      <c r="G38" s="1281"/>
      <c r="H38" s="1281"/>
      <c r="I38" s="1281"/>
      <c r="J38" s="1281"/>
      <c r="K38" s="1281"/>
      <c r="L38" s="1282"/>
      <c r="M38" s="1280"/>
      <c r="N38" s="1281"/>
      <c r="O38" s="1281"/>
      <c r="P38" s="1281"/>
      <c r="Q38" s="1281"/>
      <c r="R38" s="1281"/>
      <c r="S38" s="1282"/>
    </row>
    <row r="39" spans="1:27" ht="15.75" customHeight="1">
      <c r="A39" s="1263"/>
      <c r="B39" s="859"/>
      <c r="C39" s="860"/>
      <c r="D39" s="860"/>
      <c r="E39" s="861"/>
      <c r="F39" s="1277"/>
      <c r="G39" s="1278"/>
      <c r="H39" s="1278"/>
      <c r="I39" s="1278"/>
      <c r="J39" s="1278"/>
      <c r="K39" s="1278"/>
      <c r="L39" s="1279"/>
      <c r="M39" s="1277"/>
      <c r="N39" s="1278"/>
      <c r="O39" s="1278"/>
      <c r="P39" s="1278"/>
      <c r="Q39" s="1278"/>
      <c r="R39" s="1278"/>
      <c r="S39" s="1279"/>
    </row>
    <row r="40" spans="1:27" ht="15.75" customHeight="1">
      <c r="A40" s="1264"/>
      <c r="B40" s="865"/>
      <c r="C40" s="866"/>
      <c r="D40" s="866"/>
      <c r="E40" s="867"/>
      <c r="F40" s="1280"/>
      <c r="G40" s="1281"/>
      <c r="H40" s="1281"/>
      <c r="I40" s="1281"/>
      <c r="J40" s="1281"/>
      <c r="K40" s="1281"/>
      <c r="L40" s="1282"/>
      <c r="M40" s="1280"/>
      <c r="N40" s="1281"/>
      <c r="O40" s="1281"/>
      <c r="P40" s="1281"/>
      <c r="Q40" s="1281"/>
      <c r="R40" s="1281"/>
      <c r="S40" s="1282"/>
    </row>
    <row r="41" spans="1:27" ht="13.5" customHeight="1">
      <c r="A41" s="134" t="s">
        <v>655</v>
      </c>
      <c r="B41" s="1306" t="s">
        <v>928</v>
      </c>
      <c r="C41" s="1306"/>
      <c r="D41" s="1306"/>
      <c r="E41" s="1306"/>
      <c r="F41" s="1306"/>
      <c r="G41" s="1306"/>
      <c r="H41" s="1306"/>
      <c r="I41" s="1306"/>
      <c r="J41" s="1306"/>
      <c r="K41" s="1306"/>
      <c r="L41" s="1306"/>
      <c r="M41" s="1306"/>
      <c r="N41" s="1306"/>
      <c r="O41" s="1306"/>
      <c r="P41" s="1306"/>
      <c r="Q41" s="1306"/>
      <c r="R41" s="1306"/>
      <c r="S41" s="1306"/>
      <c r="T41" s="1306"/>
    </row>
    <row r="42" spans="1:27">
      <c r="A42" s="134"/>
      <c r="B42" s="418" t="s">
        <v>929</v>
      </c>
      <c r="C42" s="158"/>
      <c r="D42" s="158"/>
      <c r="E42" s="158"/>
      <c r="F42" s="158"/>
      <c r="G42" s="158"/>
      <c r="H42" s="158"/>
      <c r="I42" s="158"/>
      <c r="J42" s="158"/>
      <c r="K42" s="158"/>
      <c r="L42" s="158"/>
      <c r="M42" s="158"/>
      <c r="N42" s="158"/>
      <c r="O42" s="158"/>
      <c r="P42" s="158"/>
      <c r="Q42" s="158"/>
      <c r="R42" s="158"/>
      <c r="S42" s="158"/>
      <c r="T42" s="158"/>
    </row>
    <row r="43" spans="1:27">
      <c r="A43" s="134"/>
      <c r="B43" s="274" t="s">
        <v>930</v>
      </c>
      <c r="C43" s="1306" t="s">
        <v>1164</v>
      </c>
      <c r="D43" s="1306"/>
      <c r="E43" s="1306"/>
      <c r="F43" s="1306"/>
      <c r="G43" s="1306"/>
      <c r="H43" s="1306"/>
      <c r="I43" s="1306"/>
      <c r="J43" s="1306"/>
      <c r="K43" s="1306"/>
      <c r="L43" s="1306"/>
      <c r="M43" s="1306"/>
      <c r="N43" s="1306"/>
      <c r="O43" s="1306"/>
      <c r="P43" s="1306"/>
      <c r="Q43" s="1306"/>
      <c r="R43" s="1306"/>
      <c r="S43" s="1306"/>
      <c r="T43" s="1306"/>
    </row>
    <row r="44" spans="1:27" ht="13.5" customHeight="1">
      <c r="A44" s="135"/>
      <c r="C44" s="1306"/>
      <c r="D44" s="1306"/>
      <c r="E44" s="1306"/>
      <c r="F44" s="1306"/>
      <c r="G44" s="1306"/>
      <c r="H44" s="1306"/>
      <c r="I44" s="1306"/>
      <c r="J44" s="1306"/>
      <c r="K44" s="1306"/>
      <c r="L44" s="1306"/>
      <c r="M44" s="1306"/>
      <c r="N44" s="1306"/>
      <c r="O44" s="1306"/>
      <c r="P44" s="1306"/>
      <c r="Q44" s="1306"/>
      <c r="R44" s="1306"/>
      <c r="S44" s="1306"/>
      <c r="T44" s="1306"/>
    </row>
    <row r="45" spans="1:27">
      <c r="A45" s="135"/>
      <c r="B45" s="274"/>
      <c r="C45" s="1306"/>
      <c r="D45" s="1306"/>
      <c r="E45" s="1306"/>
      <c r="F45" s="1306"/>
      <c r="G45" s="1306"/>
      <c r="H45" s="1306"/>
      <c r="I45" s="1306"/>
      <c r="J45" s="1306"/>
      <c r="K45" s="1306"/>
      <c r="L45" s="1306"/>
      <c r="M45" s="1306"/>
      <c r="N45" s="1306"/>
      <c r="O45" s="1306"/>
      <c r="P45" s="1306"/>
      <c r="Q45" s="1306"/>
      <c r="R45" s="1306"/>
      <c r="S45" s="1306"/>
      <c r="T45" s="1306"/>
    </row>
    <row r="46" spans="1:27">
      <c r="A46" s="135"/>
      <c r="B46" s="274"/>
      <c r="C46" s="1306"/>
      <c r="D46" s="1306"/>
      <c r="E46" s="1306"/>
      <c r="F46" s="1306"/>
      <c r="G46" s="1306"/>
      <c r="H46" s="1306"/>
      <c r="I46" s="1306"/>
      <c r="J46" s="1306"/>
      <c r="K46" s="1306"/>
      <c r="L46" s="1306"/>
      <c r="M46" s="1306"/>
      <c r="N46" s="1306"/>
      <c r="O46" s="1306"/>
      <c r="P46" s="1306"/>
      <c r="Q46" s="1306"/>
      <c r="R46" s="1306"/>
      <c r="S46" s="1306"/>
      <c r="T46" s="1306"/>
      <c r="V46" s="142"/>
      <c r="W46" s="142"/>
      <c r="X46" s="142"/>
      <c r="Y46" s="142"/>
      <c r="Z46" s="142"/>
      <c r="AA46" s="142"/>
    </row>
    <row r="47" spans="1:27">
      <c r="A47" s="135"/>
      <c r="B47" s="274" t="s">
        <v>931</v>
      </c>
      <c r="C47" s="1165" t="s">
        <v>932</v>
      </c>
      <c r="D47" s="1165"/>
      <c r="E47" s="1165"/>
      <c r="F47" s="1165"/>
      <c r="G47" s="1165"/>
      <c r="H47" s="1165"/>
      <c r="I47" s="1165"/>
      <c r="J47" s="1165"/>
      <c r="K47" s="1165"/>
      <c r="L47" s="1165"/>
      <c r="M47" s="1165"/>
      <c r="N47" s="1165"/>
      <c r="O47" s="1165"/>
      <c r="P47" s="1165"/>
      <c r="Q47" s="1165"/>
      <c r="R47" s="1165"/>
      <c r="S47" s="1165"/>
      <c r="T47" s="1165"/>
      <c r="V47" s="142"/>
      <c r="W47" s="142"/>
      <c r="X47" s="142"/>
      <c r="Y47" s="142"/>
      <c r="Z47" s="142"/>
      <c r="AA47" s="142"/>
    </row>
    <row r="48" spans="1:27">
      <c r="A48" s="135"/>
      <c r="B48" s="274"/>
      <c r="C48" s="1165"/>
      <c r="D48" s="1165"/>
      <c r="E48" s="1165"/>
      <c r="F48" s="1165"/>
      <c r="G48" s="1165"/>
      <c r="H48" s="1165"/>
      <c r="I48" s="1165"/>
      <c r="J48" s="1165"/>
      <c r="K48" s="1165"/>
      <c r="L48" s="1165"/>
      <c r="M48" s="1165"/>
      <c r="N48" s="1165"/>
      <c r="O48" s="1165"/>
      <c r="P48" s="1165"/>
      <c r="Q48" s="1165"/>
      <c r="R48" s="1165"/>
      <c r="S48" s="1165"/>
      <c r="T48" s="1165"/>
      <c r="V48" s="142"/>
      <c r="W48" s="142"/>
      <c r="X48" s="142"/>
      <c r="Y48" s="142"/>
      <c r="Z48" s="142"/>
      <c r="AA48" s="142"/>
    </row>
    <row r="49" spans="1:27">
      <c r="A49" s="135"/>
      <c r="B49" s="274"/>
      <c r="C49" s="1165"/>
      <c r="D49" s="1165"/>
      <c r="E49" s="1165"/>
      <c r="F49" s="1165"/>
      <c r="G49" s="1165"/>
      <c r="H49" s="1165"/>
      <c r="I49" s="1165"/>
      <c r="J49" s="1165"/>
      <c r="K49" s="1165"/>
      <c r="L49" s="1165"/>
      <c r="M49" s="1165"/>
      <c r="N49" s="1165"/>
      <c r="O49" s="1165"/>
      <c r="P49" s="1165"/>
      <c r="Q49" s="1165"/>
      <c r="R49" s="1165"/>
      <c r="S49" s="1165"/>
      <c r="T49" s="1165"/>
      <c r="V49" s="142"/>
      <c r="W49" s="142"/>
      <c r="X49" s="142"/>
      <c r="Y49" s="142"/>
      <c r="Z49" s="142"/>
      <c r="AA49" s="142"/>
    </row>
    <row r="50" spans="1:27">
      <c r="A50" s="135"/>
      <c r="B50" s="274" t="s">
        <v>933</v>
      </c>
      <c r="C50" s="1328" t="s">
        <v>934</v>
      </c>
      <c r="D50" s="1328"/>
      <c r="E50" s="1328"/>
      <c r="F50" s="1328"/>
      <c r="G50" s="1328"/>
      <c r="H50" s="1328"/>
      <c r="I50" s="1328"/>
      <c r="J50" s="1328"/>
      <c r="K50" s="1328"/>
      <c r="L50" s="1328"/>
      <c r="M50" s="1328"/>
      <c r="N50" s="1328"/>
      <c r="O50" s="1328"/>
      <c r="P50" s="1328"/>
      <c r="Q50" s="1328"/>
      <c r="R50" s="1328"/>
      <c r="S50" s="1328"/>
      <c r="T50" s="1328"/>
    </row>
    <row r="51" spans="1:27">
      <c r="A51" s="135"/>
      <c r="B51" s="274" t="s">
        <v>935</v>
      </c>
      <c r="C51" s="138" t="s">
        <v>936</v>
      </c>
      <c r="D51" s="138"/>
      <c r="E51" s="138"/>
      <c r="F51" s="138"/>
      <c r="G51" s="138"/>
      <c r="H51" s="138"/>
      <c r="I51" s="138"/>
      <c r="J51" s="138"/>
      <c r="K51" s="138"/>
      <c r="L51" s="138"/>
      <c r="M51" s="138"/>
      <c r="N51" s="138"/>
      <c r="O51" s="138"/>
      <c r="P51" s="138"/>
      <c r="Q51" s="138"/>
      <c r="R51" s="138"/>
      <c r="S51" s="138"/>
      <c r="T51" s="138"/>
    </row>
    <row r="52" spans="1:27">
      <c r="A52" s="135"/>
      <c r="B52" s="274" t="s">
        <v>937</v>
      </c>
      <c r="C52" s="1329" t="s">
        <v>938</v>
      </c>
      <c r="D52" s="1329"/>
      <c r="E52" s="1329"/>
      <c r="F52" s="1329"/>
      <c r="G52" s="1329"/>
      <c r="H52" s="1329"/>
      <c r="I52" s="1329"/>
      <c r="J52" s="1329"/>
      <c r="K52" s="1329"/>
      <c r="L52" s="1329"/>
      <c r="M52" s="1329"/>
      <c r="N52" s="1329"/>
      <c r="O52" s="1329"/>
      <c r="P52" s="1329"/>
      <c r="Q52" s="1329"/>
      <c r="R52" s="1329"/>
      <c r="S52" s="1329"/>
      <c r="T52" s="1329"/>
    </row>
    <row r="53" spans="1:27">
      <c r="A53" s="135"/>
      <c r="B53" s="274" t="s">
        <v>939</v>
      </c>
      <c r="C53" s="1165" t="s">
        <v>940</v>
      </c>
      <c r="D53" s="1165"/>
      <c r="E53" s="1165"/>
      <c r="F53" s="1165"/>
      <c r="G53" s="1165"/>
      <c r="H53" s="1165"/>
      <c r="I53" s="1165"/>
      <c r="J53" s="1165"/>
      <c r="K53" s="1165"/>
      <c r="L53" s="1165"/>
      <c r="M53" s="1165"/>
      <c r="N53" s="1165"/>
      <c r="O53" s="1165"/>
      <c r="P53" s="1165"/>
      <c r="Q53" s="1165"/>
      <c r="R53" s="1165"/>
      <c r="S53" s="1165"/>
      <c r="T53" s="1165"/>
    </row>
    <row r="54" spans="1:27">
      <c r="A54" s="135"/>
      <c r="B54" s="274" t="s">
        <v>941</v>
      </c>
      <c r="C54" s="1165" t="s">
        <v>942</v>
      </c>
      <c r="D54" s="1165"/>
      <c r="E54" s="1165"/>
      <c r="F54" s="1165"/>
      <c r="G54" s="1165"/>
      <c r="H54" s="1165"/>
      <c r="I54" s="1165"/>
      <c r="J54" s="1165"/>
      <c r="K54" s="1165"/>
      <c r="L54" s="1165"/>
      <c r="M54" s="1165"/>
      <c r="N54" s="1165"/>
      <c r="O54" s="1165"/>
      <c r="P54" s="1165"/>
      <c r="Q54" s="1165"/>
      <c r="R54" s="1165"/>
      <c r="S54" s="1165"/>
      <c r="T54" s="1165"/>
    </row>
    <row r="55" spans="1:27">
      <c r="A55" s="135"/>
      <c r="B55" s="274"/>
      <c r="C55" s="1165"/>
      <c r="D55" s="1165"/>
      <c r="E55" s="1165"/>
      <c r="F55" s="1165"/>
      <c r="G55" s="1165"/>
      <c r="H55" s="1165"/>
      <c r="I55" s="1165"/>
      <c r="J55" s="1165"/>
      <c r="K55" s="1165"/>
      <c r="L55" s="1165"/>
      <c r="M55" s="1165"/>
      <c r="N55" s="1165"/>
      <c r="O55" s="1165"/>
      <c r="P55" s="1165"/>
      <c r="Q55" s="1165"/>
      <c r="R55" s="1165"/>
      <c r="S55" s="1165"/>
      <c r="T55" s="1165"/>
    </row>
    <row r="56" spans="1:27">
      <c r="A56" s="135"/>
      <c r="B56" s="274"/>
      <c r="C56" s="1165"/>
      <c r="D56" s="1165"/>
      <c r="E56" s="1165"/>
      <c r="F56" s="1165"/>
      <c r="G56" s="1165"/>
      <c r="H56" s="1165"/>
      <c r="I56" s="1165"/>
      <c r="J56" s="1165"/>
      <c r="K56" s="1165"/>
      <c r="L56" s="1165"/>
      <c r="M56" s="1165"/>
      <c r="N56" s="1165"/>
      <c r="O56" s="1165"/>
      <c r="P56" s="1165"/>
      <c r="Q56" s="1165"/>
      <c r="R56" s="1165"/>
      <c r="S56" s="1165"/>
      <c r="T56" s="1165"/>
    </row>
    <row r="57" spans="1:27">
      <c r="A57" s="135"/>
      <c r="B57" s="274" t="s">
        <v>943</v>
      </c>
      <c r="C57" s="1165" t="s">
        <v>944</v>
      </c>
      <c r="D57" s="1165"/>
      <c r="E57" s="1165"/>
      <c r="F57" s="1165"/>
      <c r="G57" s="1165"/>
      <c r="H57" s="1165"/>
      <c r="I57" s="1165"/>
      <c r="J57" s="1165"/>
      <c r="K57" s="1165"/>
      <c r="L57" s="1165"/>
      <c r="M57" s="1165"/>
      <c r="N57" s="1165"/>
      <c r="O57" s="1165"/>
      <c r="P57" s="1165"/>
      <c r="Q57" s="1165"/>
      <c r="R57" s="1165"/>
      <c r="S57" s="1165"/>
      <c r="T57" s="1165"/>
    </row>
    <row r="58" spans="1:27">
      <c r="A58" s="135"/>
      <c r="B58" s="274"/>
      <c r="C58" s="1165"/>
      <c r="D58" s="1165"/>
      <c r="E58" s="1165"/>
      <c r="F58" s="1165"/>
      <c r="G58" s="1165"/>
      <c r="H58" s="1165"/>
      <c r="I58" s="1165"/>
      <c r="J58" s="1165"/>
      <c r="K58" s="1165"/>
      <c r="L58" s="1165"/>
      <c r="M58" s="1165"/>
      <c r="N58" s="1165"/>
      <c r="O58" s="1165"/>
      <c r="P58" s="1165"/>
      <c r="Q58" s="1165"/>
      <c r="R58" s="1165"/>
      <c r="S58" s="1165"/>
      <c r="T58" s="1165"/>
    </row>
    <row r="59" spans="1:27">
      <c r="A59" s="135"/>
      <c r="B59" s="825" t="s">
        <v>381</v>
      </c>
      <c r="C59" s="826" t="s">
        <v>1389</v>
      </c>
      <c r="D59" s="823"/>
      <c r="E59" s="823"/>
      <c r="F59" s="823"/>
      <c r="G59" s="823"/>
      <c r="H59" s="823"/>
      <c r="I59" s="823"/>
      <c r="J59" s="823"/>
      <c r="K59" s="823"/>
      <c r="L59" s="823"/>
      <c r="M59" s="823"/>
      <c r="N59" s="823"/>
      <c r="O59" s="823"/>
      <c r="P59" s="823"/>
      <c r="Q59" s="823"/>
      <c r="R59" s="823"/>
      <c r="S59" s="185"/>
      <c r="T59" s="185"/>
    </row>
    <row r="60" spans="1:27">
      <c r="A60" s="135"/>
      <c r="B60" s="138"/>
      <c r="C60" s="185"/>
      <c r="D60" s="185"/>
      <c r="E60" s="185"/>
      <c r="F60" s="185"/>
      <c r="G60" s="185"/>
      <c r="H60" s="185"/>
      <c r="I60" s="185"/>
      <c r="J60" s="185"/>
      <c r="K60" s="185"/>
      <c r="L60" s="185"/>
      <c r="M60" s="185"/>
      <c r="N60" s="185"/>
      <c r="O60" s="185"/>
      <c r="P60" s="185"/>
      <c r="Q60" s="185"/>
      <c r="R60" s="185"/>
      <c r="S60" s="185"/>
      <c r="T60" s="185"/>
    </row>
    <row r="61" spans="1:27">
      <c r="A61" s="706" t="s">
        <v>1118</v>
      </c>
      <c r="B61" s="698"/>
      <c r="C61" s="698"/>
      <c r="D61" s="698"/>
      <c r="E61" s="698"/>
      <c r="F61" s="698"/>
      <c r="G61" s="698"/>
      <c r="H61" s="698"/>
      <c r="I61" s="698"/>
      <c r="J61" s="698"/>
      <c r="K61" s="698"/>
      <c r="L61" s="698"/>
      <c r="M61" s="698"/>
      <c r="N61" s="698"/>
      <c r="O61" s="698"/>
      <c r="P61" s="698"/>
      <c r="Q61" s="698"/>
      <c r="R61" s="698"/>
      <c r="S61" s="698"/>
      <c r="T61" s="707"/>
    </row>
    <row r="62" spans="1:27">
      <c r="A62" s="1327" t="s">
        <v>232</v>
      </c>
      <c r="B62" s="1327"/>
      <c r="C62" s="1327"/>
      <c r="D62" s="1327"/>
      <c r="E62" s="1327"/>
      <c r="F62" s="1327"/>
      <c r="G62" s="1327"/>
      <c r="H62" s="1299" t="s">
        <v>945</v>
      </c>
      <c r="I62" s="1300"/>
      <c r="J62" s="1300"/>
      <c r="K62" s="1300"/>
      <c r="L62" s="1300"/>
      <c r="M62" s="1300"/>
      <c r="N62" s="1300"/>
      <c r="O62" s="1300"/>
      <c r="P62" s="1301"/>
      <c r="Q62" s="1330" t="s">
        <v>946</v>
      </c>
      <c r="R62" s="1331"/>
      <c r="S62" s="1331"/>
      <c r="T62" s="1332"/>
    </row>
    <row r="63" spans="1:27">
      <c r="A63" s="1327"/>
      <c r="B63" s="1327"/>
      <c r="C63" s="1327"/>
      <c r="D63" s="1327"/>
      <c r="E63" s="1327"/>
      <c r="F63" s="1327"/>
      <c r="G63" s="1327"/>
      <c r="H63" s="719" t="s">
        <v>1168</v>
      </c>
      <c r="I63" s="719" t="s">
        <v>1169</v>
      </c>
      <c r="J63" s="719" t="s">
        <v>1170</v>
      </c>
      <c r="K63" s="719" t="s">
        <v>1171</v>
      </c>
      <c r="L63" s="719" t="s">
        <v>1172</v>
      </c>
      <c r="M63" s="719" t="s">
        <v>1173</v>
      </c>
      <c r="N63" s="719" t="s">
        <v>1174</v>
      </c>
      <c r="O63" s="717" t="s">
        <v>1175</v>
      </c>
      <c r="P63" s="716" t="s">
        <v>1176</v>
      </c>
      <c r="Q63" s="1333"/>
      <c r="R63" s="1334"/>
      <c r="S63" s="1334"/>
      <c r="T63" s="1335"/>
    </row>
    <row r="64" spans="1:27" ht="13.5" customHeight="1">
      <c r="A64" s="1345" t="s">
        <v>947</v>
      </c>
      <c r="B64" s="1323" t="s">
        <v>145</v>
      </c>
      <c r="C64" s="1324"/>
      <c r="D64" s="1324"/>
      <c r="E64" s="1324"/>
      <c r="F64" s="1324"/>
      <c r="G64" s="1324"/>
      <c r="H64" s="713" t="s">
        <v>1177</v>
      </c>
      <c r="I64" s="713" t="s">
        <v>948</v>
      </c>
      <c r="J64" s="713" t="s">
        <v>1177</v>
      </c>
      <c r="K64" s="713" t="s">
        <v>948</v>
      </c>
      <c r="L64" s="713" t="s">
        <v>1178</v>
      </c>
      <c r="M64" s="713" t="s">
        <v>1177</v>
      </c>
      <c r="N64" s="713" t="s">
        <v>1177</v>
      </c>
      <c r="O64" s="721" t="s">
        <v>1178</v>
      </c>
      <c r="P64" s="713" t="s">
        <v>948</v>
      </c>
      <c r="Q64" s="1340"/>
      <c r="R64" s="1341"/>
      <c r="S64" s="1341"/>
      <c r="T64" s="1342"/>
    </row>
    <row r="65" spans="1:20">
      <c r="A65" s="1346"/>
      <c r="B65" s="1323" t="s">
        <v>949</v>
      </c>
      <c r="C65" s="1324"/>
      <c r="D65" s="1324"/>
      <c r="E65" s="1324"/>
      <c r="F65" s="1324"/>
      <c r="G65" s="1324"/>
      <c r="H65" s="713" t="s">
        <v>1177</v>
      </c>
      <c r="I65" s="713"/>
      <c r="J65" s="713"/>
      <c r="K65" s="713"/>
      <c r="L65" s="713"/>
      <c r="M65" s="713"/>
      <c r="N65" s="713"/>
      <c r="O65" s="720"/>
      <c r="P65" s="713"/>
      <c r="Q65" s="1340"/>
      <c r="R65" s="1341"/>
      <c r="S65" s="1341"/>
      <c r="T65" s="1342"/>
    </row>
    <row r="66" spans="1:20">
      <c r="A66" s="1346"/>
      <c r="B66" s="1323" t="s">
        <v>950</v>
      </c>
      <c r="C66" s="1324"/>
      <c r="D66" s="1324"/>
      <c r="E66" s="1324"/>
      <c r="F66" s="1324"/>
      <c r="G66" s="1324"/>
      <c r="H66" s="713" t="s">
        <v>1178</v>
      </c>
      <c r="I66" s="713" t="s">
        <v>1177</v>
      </c>
      <c r="J66" s="713" t="s">
        <v>1177</v>
      </c>
      <c r="K66" s="713" t="s">
        <v>1177</v>
      </c>
      <c r="L66" s="713" t="s">
        <v>1177</v>
      </c>
      <c r="M66" s="713"/>
      <c r="N66" s="713"/>
      <c r="O66" s="721" t="s">
        <v>1177</v>
      </c>
      <c r="P66" s="713" t="s">
        <v>948</v>
      </c>
      <c r="Q66" s="1340"/>
      <c r="R66" s="1341"/>
      <c r="S66" s="1341"/>
      <c r="T66" s="1342"/>
    </row>
    <row r="67" spans="1:20">
      <c r="A67" s="1346"/>
      <c r="B67" s="1325" t="s">
        <v>1179</v>
      </c>
      <c r="C67" s="1325"/>
      <c r="D67" s="1325"/>
      <c r="E67" s="1325"/>
      <c r="F67" s="1325"/>
      <c r="G67" s="1326"/>
      <c r="H67" s="718" t="s">
        <v>1178</v>
      </c>
      <c r="I67" s="718"/>
      <c r="J67" s="718"/>
      <c r="K67" s="718"/>
      <c r="L67" s="718"/>
      <c r="M67" s="718"/>
      <c r="N67" s="718"/>
      <c r="O67" s="727" t="s">
        <v>1177</v>
      </c>
      <c r="P67" s="718" t="s">
        <v>1178</v>
      </c>
      <c r="Q67" s="1340"/>
      <c r="R67" s="1341"/>
      <c r="S67" s="1341"/>
      <c r="T67" s="1342"/>
    </row>
    <row r="68" spans="1:20" ht="13.5" customHeight="1">
      <c r="A68" s="1346"/>
      <c r="B68" s="1323" t="s">
        <v>157</v>
      </c>
      <c r="C68" s="1324"/>
      <c r="D68" s="1324"/>
      <c r="E68" s="1324"/>
      <c r="F68" s="1324"/>
      <c r="G68" s="1324"/>
      <c r="H68" s="713" t="s">
        <v>1178</v>
      </c>
      <c r="I68" s="713" t="s">
        <v>1177</v>
      </c>
      <c r="J68" s="713"/>
      <c r="K68" s="713" t="s">
        <v>1177</v>
      </c>
      <c r="L68" s="713"/>
      <c r="M68" s="713"/>
      <c r="N68" s="713"/>
      <c r="O68" s="721" t="s">
        <v>1177</v>
      </c>
      <c r="P68" s="713" t="s">
        <v>1178</v>
      </c>
      <c r="Q68" s="1340"/>
      <c r="R68" s="1341"/>
      <c r="S68" s="1341"/>
      <c r="T68" s="1342"/>
    </row>
    <row r="69" spans="1:20">
      <c r="A69" s="1346"/>
      <c r="B69" s="1348" t="s">
        <v>951</v>
      </c>
      <c r="C69" s="1348"/>
      <c r="D69" s="1348"/>
      <c r="E69" s="1348"/>
      <c r="F69" s="1348"/>
      <c r="G69" s="1349"/>
      <c r="H69" s="1354" t="s">
        <v>1180</v>
      </c>
      <c r="I69" s="1354" t="s">
        <v>1180</v>
      </c>
      <c r="J69" s="1354" t="s">
        <v>1180</v>
      </c>
      <c r="K69" s="1354" t="s">
        <v>1181</v>
      </c>
      <c r="L69" s="1354"/>
      <c r="M69" s="1359"/>
      <c r="N69" s="1359" t="s">
        <v>1177</v>
      </c>
      <c r="O69" s="1354" t="s">
        <v>1177</v>
      </c>
      <c r="P69" s="1354"/>
      <c r="Q69" s="1383"/>
      <c r="R69" s="1384"/>
      <c r="S69" s="1384"/>
      <c r="T69" s="1385"/>
    </row>
    <row r="70" spans="1:20">
      <c r="A70" s="1346"/>
      <c r="B70" s="1350"/>
      <c r="C70" s="1350"/>
      <c r="D70" s="1350"/>
      <c r="E70" s="1350"/>
      <c r="F70" s="1350"/>
      <c r="G70" s="1351"/>
      <c r="H70" s="1355"/>
      <c r="I70" s="1355"/>
      <c r="J70" s="1355"/>
      <c r="K70" s="1355"/>
      <c r="L70" s="1357"/>
      <c r="M70" s="1357"/>
      <c r="N70" s="1357"/>
      <c r="O70" s="1381"/>
      <c r="P70" s="1355"/>
      <c r="Q70" s="1386"/>
      <c r="R70" s="1387"/>
      <c r="S70" s="1387"/>
      <c r="T70" s="1388"/>
    </row>
    <row r="71" spans="1:20">
      <c r="A71" s="1346"/>
      <c r="B71" s="1352"/>
      <c r="C71" s="1352"/>
      <c r="D71" s="1352"/>
      <c r="E71" s="1352"/>
      <c r="F71" s="1352"/>
      <c r="G71" s="1353"/>
      <c r="H71" s="1356"/>
      <c r="I71" s="1356"/>
      <c r="J71" s="1356"/>
      <c r="K71" s="1356"/>
      <c r="L71" s="1358"/>
      <c r="M71" s="1358"/>
      <c r="N71" s="1358"/>
      <c r="O71" s="1382"/>
      <c r="P71" s="1356"/>
      <c r="Q71" s="1389"/>
      <c r="R71" s="1390"/>
      <c r="S71" s="1390"/>
      <c r="T71" s="1391"/>
    </row>
    <row r="72" spans="1:20">
      <c r="A72" s="1346"/>
      <c r="B72" s="1323" t="s">
        <v>1182</v>
      </c>
      <c r="C72" s="1324"/>
      <c r="D72" s="1324"/>
      <c r="E72" s="1324"/>
      <c r="F72" s="1324"/>
      <c r="G72" s="1324"/>
      <c r="H72" s="713" t="s">
        <v>1178</v>
      </c>
      <c r="I72" s="713" t="s">
        <v>1177</v>
      </c>
      <c r="J72" s="713" t="s">
        <v>1178</v>
      </c>
      <c r="K72" s="713" t="s">
        <v>1177</v>
      </c>
      <c r="L72" s="713" t="s">
        <v>1177</v>
      </c>
      <c r="M72" s="713"/>
      <c r="N72" s="713"/>
      <c r="O72" s="721" t="s">
        <v>1178</v>
      </c>
      <c r="P72" s="712"/>
      <c r="Q72" s="1340"/>
      <c r="R72" s="1341"/>
      <c r="S72" s="1341"/>
      <c r="T72" s="1342"/>
    </row>
    <row r="73" spans="1:20" ht="13.5" customHeight="1">
      <c r="A73" s="1346"/>
      <c r="B73" s="1323" t="s">
        <v>952</v>
      </c>
      <c r="C73" s="1324"/>
      <c r="D73" s="1324"/>
      <c r="E73" s="1324"/>
      <c r="F73" s="1324"/>
      <c r="G73" s="1324"/>
      <c r="H73" s="713" t="s">
        <v>1178</v>
      </c>
      <c r="I73" s="713" t="s">
        <v>1177</v>
      </c>
      <c r="J73" s="713" t="s">
        <v>1177</v>
      </c>
      <c r="K73" s="713" t="s">
        <v>1177</v>
      </c>
      <c r="L73" s="713" t="s">
        <v>1177</v>
      </c>
      <c r="M73" s="713"/>
      <c r="N73" s="713"/>
      <c r="O73" s="721" t="s">
        <v>1177</v>
      </c>
      <c r="P73" s="712"/>
      <c r="Q73" s="1340"/>
      <c r="R73" s="1341"/>
      <c r="S73" s="1341"/>
      <c r="T73" s="1342"/>
    </row>
    <row r="74" spans="1:20" ht="13.5" customHeight="1">
      <c r="A74" s="1347"/>
      <c r="B74" s="1343" t="s">
        <v>953</v>
      </c>
      <c r="C74" s="1344"/>
      <c r="D74" s="1344"/>
      <c r="E74" s="1344"/>
      <c r="F74" s="1344"/>
      <c r="G74" s="1344"/>
      <c r="H74" s="713" t="s">
        <v>1177</v>
      </c>
      <c r="I74" s="713"/>
      <c r="J74" s="713"/>
      <c r="K74" s="713"/>
      <c r="L74" s="713"/>
      <c r="M74" s="713"/>
      <c r="N74" s="713"/>
      <c r="O74" s="721" t="s">
        <v>1177</v>
      </c>
      <c r="P74" s="712"/>
      <c r="Q74" s="1340" t="s">
        <v>1183</v>
      </c>
      <c r="R74" s="1341"/>
      <c r="S74" s="1341"/>
      <c r="T74" s="1342"/>
    </row>
    <row r="75" spans="1:20">
      <c r="A75" s="1327" t="s">
        <v>25</v>
      </c>
      <c r="B75" s="1327"/>
      <c r="C75" s="1327"/>
      <c r="D75" s="1327"/>
      <c r="E75" s="1327"/>
      <c r="F75" s="1327"/>
      <c r="G75" s="1327"/>
      <c r="H75" s="713"/>
      <c r="I75" s="713"/>
      <c r="J75" s="713" t="s">
        <v>1177</v>
      </c>
      <c r="K75" s="713"/>
      <c r="L75" s="713" t="s">
        <v>1177</v>
      </c>
      <c r="M75" s="713"/>
      <c r="N75" s="713"/>
      <c r="O75" s="721" t="s">
        <v>1178</v>
      </c>
      <c r="P75" s="712"/>
      <c r="Q75" s="1340" t="s">
        <v>1184</v>
      </c>
      <c r="R75" s="1341"/>
      <c r="S75" s="1341"/>
      <c r="T75" s="1342"/>
    </row>
    <row r="76" spans="1:20">
      <c r="A76" s="1392" t="s">
        <v>954</v>
      </c>
      <c r="B76" s="1393"/>
      <c r="C76" s="1393"/>
      <c r="D76" s="1393"/>
      <c r="E76" s="1393"/>
      <c r="F76" s="1393"/>
      <c r="G76" s="1394"/>
      <c r="H76" s="1354" t="s">
        <v>1180</v>
      </c>
      <c r="I76" s="1354"/>
      <c r="J76" s="1359"/>
      <c r="K76" s="1359"/>
      <c r="L76" s="1359"/>
      <c r="M76" s="1354" t="s">
        <v>1181</v>
      </c>
      <c r="N76" s="1354"/>
      <c r="O76" s="1354" t="s">
        <v>1177</v>
      </c>
      <c r="P76" s="1359"/>
      <c r="Q76" s="1383"/>
      <c r="R76" s="1384"/>
      <c r="S76" s="1384"/>
      <c r="T76" s="1385"/>
    </row>
    <row r="77" spans="1:20" ht="13.5" customHeight="1">
      <c r="A77" s="1395"/>
      <c r="B77" s="1396"/>
      <c r="C77" s="1396"/>
      <c r="D77" s="1396"/>
      <c r="E77" s="1396"/>
      <c r="F77" s="1396"/>
      <c r="G77" s="1397"/>
      <c r="H77" s="1355"/>
      <c r="I77" s="1355"/>
      <c r="J77" s="1357"/>
      <c r="K77" s="1357"/>
      <c r="L77" s="1357"/>
      <c r="M77" s="1357"/>
      <c r="N77" s="1357"/>
      <c r="O77" s="1381"/>
      <c r="P77" s="1357"/>
      <c r="Q77" s="1386"/>
      <c r="R77" s="1387"/>
      <c r="S77" s="1387"/>
      <c r="T77" s="1388"/>
    </row>
    <row r="78" spans="1:20">
      <c r="A78" s="1398"/>
      <c r="B78" s="1399"/>
      <c r="C78" s="1399"/>
      <c r="D78" s="1399"/>
      <c r="E78" s="1399"/>
      <c r="F78" s="1399"/>
      <c r="G78" s="1400"/>
      <c r="H78" s="1356"/>
      <c r="I78" s="1356"/>
      <c r="J78" s="1358"/>
      <c r="K78" s="1358"/>
      <c r="L78" s="1358"/>
      <c r="M78" s="1358"/>
      <c r="N78" s="1358"/>
      <c r="O78" s="1382"/>
      <c r="P78" s="1358"/>
      <c r="Q78" s="1389"/>
      <c r="R78" s="1390"/>
      <c r="S78" s="1390"/>
      <c r="T78" s="1391"/>
    </row>
    <row r="79" spans="1:20">
      <c r="A79" s="3" t="s">
        <v>955</v>
      </c>
    </row>
    <row r="80" spans="1:20">
      <c r="A80" s="3" t="s">
        <v>956</v>
      </c>
    </row>
    <row r="82" spans="1:20">
      <c r="A82" s="419" t="s">
        <v>957</v>
      </c>
    </row>
    <row r="83" spans="1:20">
      <c r="A83" s="1336" t="s">
        <v>958</v>
      </c>
      <c r="B83" s="1337"/>
      <c r="C83" s="1171" t="s">
        <v>959</v>
      </c>
      <c r="D83" s="1338"/>
      <c r="E83" s="1338"/>
      <c r="F83" s="1338"/>
      <c r="G83" s="1339"/>
      <c r="H83" s="1250" t="s">
        <v>960</v>
      </c>
      <c r="I83" s="1338"/>
      <c r="J83" s="1338"/>
      <c r="K83" s="1338"/>
      <c r="L83" s="1338"/>
      <c r="M83" s="1338"/>
      <c r="N83" s="1338"/>
      <c r="O83" s="1339"/>
      <c r="P83" s="1175" t="s">
        <v>961</v>
      </c>
      <c r="Q83" s="1175"/>
      <c r="R83" s="1175"/>
      <c r="S83" s="1175"/>
      <c r="T83" s="1175"/>
    </row>
    <row r="84" spans="1:20" ht="13.5" customHeight="1">
      <c r="A84" s="1175" t="s">
        <v>962</v>
      </c>
      <c r="B84" s="1175"/>
      <c r="C84" s="1360" t="s">
        <v>1165</v>
      </c>
      <c r="D84" s="1361"/>
      <c r="E84" s="1361"/>
      <c r="F84" s="1361"/>
      <c r="G84" s="1362"/>
      <c r="H84" s="1369" t="s">
        <v>964</v>
      </c>
      <c r="I84" s="1370"/>
      <c r="J84" s="1370"/>
      <c r="K84" s="1370"/>
      <c r="L84" s="1370"/>
      <c r="M84" s="1370"/>
      <c r="N84" s="1370"/>
      <c r="O84" s="1371"/>
      <c r="P84" s="1235" t="s">
        <v>965</v>
      </c>
      <c r="Q84" s="1235"/>
      <c r="R84" s="1235"/>
      <c r="S84" s="1235"/>
      <c r="T84" s="1235"/>
    </row>
    <row r="85" spans="1:20">
      <c r="A85" s="1175"/>
      <c r="B85" s="1175"/>
      <c r="C85" s="1363"/>
      <c r="D85" s="1364"/>
      <c r="E85" s="1364"/>
      <c r="F85" s="1364"/>
      <c r="G85" s="1365"/>
      <c r="H85" s="1372"/>
      <c r="I85" s="1370"/>
      <c r="J85" s="1370"/>
      <c r="K85" s="1370"/>
      <c r="L85" s="1370"/>
      <c r="M85" s="1370"/>
      <c r="N85" s="1370"/>
      <c r="O85" s="1371"/>
      <c r="P85" s="1373" t="s">
        <v>966</v>
      </c>
      <c r="Q85" s="1373"/>
      <c r="R85" s="1373"/>
      <c r="S85" s="1373"/>
      <c r="T85" s="1373"/>
    </row>
    <row r="86" spans="1:20">
      <c r="A86" s="1175" t="s">
        <v>967</v>
      </c>
      <c r="B86" s="1175"/>
      <c r="C86" s="1363"/>
      <c r="D86" s="1364"/>
      <c r="E86" s="1364"/>
      <c r="F86" s="1364"/>
      <c r="G86" s="1365"/>
      <c r="H86" s="1369" t="s">
        <v>968</v>
      </c>
      <c r="I86" s="1370"/>
      <c r="J86" s="1370"/>
      <c r="K86" s="1370"/>
      <c r="L86" s="1370"/>
      <c r="M86" s="1370"/>
      <c r="N86" s="1370"/>
      <c r="O86" s="1371"/>
      <c r="P86" s="1235" t="s">
        <v>969</v>
      </c>
      <c r="Q86" s="1235"/>
      <c r="R86" s="1235"/>
      <c r="S86" s="1235"/>
      <c r="T86" s="1235"/>
    </row>
    <row r="87" spans="1:20">
      <c r="A87" s="1175"/>
      <c r="B87" s="1175"/>
      <c r="C87" s="1366"/>
      <c r="D87" s="1367"/>
      <c r="E87" s="1367"/>
      <c r="F87" s="1367"/>
      <c r="G87" s="1368"/>
      <c r="H87" s="1372"/>
      <c r="I87" s="1370"/>
      <c r="J87" s="1370"/>
      <c r="K87" s="1370"/>
      <c r="L87" s="1370"/>
      <c r="M87" s="1370"/>
      <c r="N87" s="1370"/>
      <c r="O87" s="1371"/>
      <c r="P87" s="1239" t="s">
        <v>970</v>
      </c>
      <c r="Q87" s="1239"/>
      <c r="R87" s="1239"/>
      <c r="S87" s="1239"/>
      <c r="T87" s="1239"/>
    </row>
    <row r="88" spans="1:20" ht="13.5" customHeight="1">
      <c r="A88" s="1175" t="s">
        <v>971</v>
      </c>
      <c r="B88" s="1175"/>
      <c r="C88" s="1360" t="s">
        <v>1166</v>
      </c>
      <c r="D88" s="1361"/>
      <c r="E88" s="1361"/>
      <c r="F88" s="1361"/>
      <c r="G88" s="1362"/>
      <c r="H88" s="1160" t="s">
        <v>973</v>
      </c>
      <c r="I88" s="1377"/>
      <c r="J88" s="1377"/>
      <c r="K88" s="1377"/>
      <c r="L88" s="1377"/>
      <c r="M88" s="1377"/>
      <c r="N88" s="1377"/>
      <c r="O88" s="898"/>
      <c r="P88" s="1235" t="s">
        <v>974</v>
      </c>
      <c r="Q88" s="1235"/>
      <c r="R88" s="1235"/>
      <c r="S88" s="1235"/>
      <c r="T88" s="1235"/>
    </row>
    <row r="89" spans="1:20">
      <c r="A89" s="1175"/>
      <c r="B89" s="1175"/>
      <c r="C89" s="1363"/>
      <c r="D89" s="1364"/>
      <c r="E89" s="1364"/>
      <c r="F89" s="1364"/>
      <c r="G89" s="1365"/>
      <c r="H89" s="1378"/>
      <c r="I89" s="1377"/>
      <c r="J89" s="1377"/>
      <c r="K89" s="1377"/>
      <c r="L89" s="1377"/>
      <c r="M89" s="1377"/>
      <c r="N89" s="1377"/>
      <c r="O89" s="898"/>
      <c r="P89" s="1373" t="s">
        <v>975</v>
      </c>
      <c r="Q89" s="1373"/>
      <c r="R89" s="1373"/>
      <c r="S89" s="1373"/>
      <c r="T89" s="1373"/>
    </row>
    <row r="90" spans="1:20">
      <c r="A90" s="1175" t="s">
        <v>976</v>
      </c>
      <c r="B90" s="1175"/>
      <c r="C90" s="1363"/>
      <c r="D90" s="1364"/>
      <c r="E90" s="1364"/>
      <c r="F90" s="1364"/>
      <c r="G90" s="1365"/>
      <c r="H90" s="1160" t="s">
        <v>977</v>
      </c>
      <c r="I90" s="1377"/>
      <c r="J90" s="1377"/>
      <c r="K90" s="1377"/>
      <c r="L90" s="1377"/>
      <c r="M90" s="1377"/>
      <c r="N90" s="1377"/>
      <c r="O90" s="898"/>
      <c r="P90" s="1235" t="s">
        <v>978</v>
      </c>
      <c r="Q90" s="1235"/>
      <c r="R90" s="1235"/>
      <c r="S90" s="1235"/>
      <c r="T90" s="1235"/>
    </row>
    <row r="91" spans="1:20">
      <c r="A91" s="1175"/>
      <c r="B91" s="1175"/>
      <c r="C91" s="1366"/>
      <c r="D91" s="1367"/>
      <c r="E91" s="1367"/>
      <c r="F91" s="1367"/>
      <c r="G91" s="1368"/>
      <c r="H91" s="1378"/>
      <c r="I91" s="1377"/>
      <c r="J91" s="1377"/>
      <c r="K91" s="1377"/>
      <c r="L91" s="1377"/>
      <c r="M91" s="1377"/>
      <c r="N91" s="1377"/>
      <c r="O91" s="898"/>
      <c r="P91" s="1373"/>
      <c r="Q91" s="1373"/>
      <c r="R91" s="1373"/>
      <c r="S91" s="1373"/>
      <c r="T91" s="1373"/>
    </row>
    <row r="92" spans="1:20">
      <c r="A92" s="1374" t="s">
        <v>979</v>
      </c>
      <c r="B92" s="1375"/>
      <c r="C92" s="1375"/>
      <c r="D92" s="1375"/>
      <c r="E92" s="1375"/>
      <c r="F92" s="1375"/>
      <c r="G92" s="1375"/>
      <c r="H92" s="1375"/>
      <c r="I92" s="1375"/>
      <c r="J92" s="1375"/>
      <c r="K92" s="1375"/>
      <c r="L92" s="1375"/>
      <c r="M92" s="1375"/>
      <c r="N92" s="1375"/>
      <c r="O92" s="1375"/>
      <c r="P92" s="1375"/>
      <c r="Q92" s="1375"/>
      <c r="R92" s="1375"/>
      <c r="S92" s="1375"/>
      <c r="T92" s="1375"/>
    </row>
    <row r="93" spans="1:20">
      <c r="A93" s="1376"/>
      <c r="B93" s="1376"/>
      <c r="C93" s="1376"/>
      <c r="D93" s="1376"/>
      <c r="E93" s="1376"/>
      <c r="F93" s="1376"/>
      <c r="G93" s="1376"/>
      <c r="H93" s="1376"/>
      <c r="I93" s="1376"/>
      <c r="J93" s="1376"/>
      <c r="K93" s="1376"/>
      <c r="L93" s="1376"/>
      <c r="M93" s="1376"/>
      <c r="N93" s="1376"/>
      <c r="O93" s="1376"/>
      <c r="P93" s="1376"/>
      <c r="Q93" s="1376"/>
      <c r="R93" s="1376"/>
      <c r="S93" s="1376"/>
      <c r="T93" s="1376"/>
    </row>
    <row r="94" spans="1:20">
      <c r="A94" s="419"/>
    </row>
    <row r="95" spans="1:20">
      <c r="A95" s="135"/>
      <c r="B95" s="418" t="s">
        <v>980</v>
      </c>
      <c r="C95" s="185"/>
      <c r="D95" s="185"/>
      <c r="E95" s="185"/>
      <c r="F95" s="185"/>
      <c r="G95" s="185"/>
      <c r="H95" s="185"/>
      <c r="I95" s="185"/>
      <c r="J95" s="185"/>
      <c r="K95" s="185"/>
      <c r="L95" s="185"/>
      <c r="M95" s="185"/>
      <c r="N95" s="185"/>
      <c r="O95" s="185"/>
      <c r="P95" s="185"/>
      <c r="Q95" s="185"/>
      <c r="R95" s="185"/>
      <c r="S95" s="185"/>
      <c r="T95" s="185"/>
    </row>
    <row r="96" spans="1:20">
      <c r="A96" s="135"/>
      <c r="B96" s="274" t="s">
        <v>981</v>
      </c>
      <c r="C96" s="138" t="s">
        <v>982</v>
      </c>
      <c r="D96" s="185"/>
      <c r="E96" s="185"/>
      <c r="F96" s="185"/>
      <c r="G96" s="185"/>
      <c r="H96" s="185"/>
      <c r="I96" s="185"/>
      <c r="J96" s="185"/>
      <c r="K96" s="185"/>
      <c r="L96" s="185"/>
      <c r="M96" s="185"/>
      <c r="N96" s="185"/>
      <c r="O96" s="185"/>
      <c r="P96" s="185"/>
      <c r="Q96" s="185"/>
      <c r="R96" s="185"/>
      <c r="S96" s="185"/>
      <c r="T96" s="185"/>
    </row>
    <row r="97" spans="1:20">
      <c r="A97" s="135"/>
      <c r="B97" s="274" t="s">
        <v>983</v>
      </c>
      <c r="C97" s="1165" t="s">
        <v>940</v>
      </c>
      <c r="D97" s="1165"/>
      <c r="E97" s="1165"/>
      <c r="F97" s="1165"/>
      <c r="G97" s="1165"/>
      <c r="H97" s="1165"/>
      <c r="I97" s="1165"/>
      <c r="J97" s="1165"/>
      <c r="K97" s="1165"/>
      <c r="L97" s="1165"/>
      <c r="M97" s="1165"/>
      <c r="N97" s="1165"/>
      <c r="O97" s="1165"/>
      <c r="P97" s="1165"/>
      <c r="Q97" s="1165"/>
      <c r="R97" s="1165"/>
      <c r="S97" s="1165"/>
      <c r="T97" s="1165"/>
    </row>
    <row r="98" spans="1:20">
      <c r="A98" s="135"/>
      <c r="B98" s="274" t="s">
        <v>984</v>
      </c>
      <c r="C98" s="1165" t="s">
        <v>985</v>
      </c>
      <c r="D98" s="1165"/>
      <c r="E98" s="1165"/>
      <c r="F98" s="1165"/>
      <c r="G98" s="1165"/>
      <c r="H98" s="1165"/>
      <c r="I98" s="1165"/>
      <c r="J98" s="1165"/>
      <c r="K98" s="1165"/>
      <c r="L98" s="1165"/>
      <c r="M98" s="1165"/>
      <c r="N98" s="1165"/>
      <c r="O98" s="1165"/>
      <c r="P98" s="1165"/>
      <c r="Q98" s="1165"/>
      <c r="R98" s="1165"/>
      <c r="S98" s="1165"/>
      <c r="T98" s="1165"/>
    </row>
    <row r="99" spans="1:20">
      <c r="A99" s="135"/>
      <c r="B99" s="274"/>
      <c r="C99" s="1165"/>
      <c r="D99" s="1165"/>
      <c r="E99" s="1165"/>
      <c r="F99" s="1165"/>
      <c r="G99" s="1165"/>
      <c r="H99" s="1165"/>
      <c r="I99" s="1165"/>
      <c r="J99" s="1165"/>
      <c r="K99" s="1165"/>
      <c r="L99" s="1165"/>
      <c r="M99" s="1165"/>
      <c r="N99" s="1165"/>
      <c r="O99" s="1165"/>
      <c r="P99" s="1165"/>
      <c r="Q99" s="1165"/>
      <c r="R99" s="1165"/>
      <c r="S99" s="1165"/>
      <c r="T99" s="1165"/>
    </row>
    <row r="100" spans="1:20">
      <c r="A100" s="135"/>
      <c r="B100" s="138"/>
      <c r="C100" s="1165"/>
      <c r="D100" s="1165"/>
      <c r="E100" s="1165"/>
      <c r="F100" s="1165"/>
      <c r="G100" s="1165"/>
      <c r="H100" s="1165"/>
      <c r="I100" s="1165"/>
      <c r="J100" s="1165"/>
      <c r="K100" s="1165"/>
      <c r="L100" s="1165"/>
      <c r="M100" s="1165"/>
      <c r="N100" s="1165"/>
      <c r="O100" s="1165"/>
      <c r="P100" s="1165"/>
      <c r="Q100" s="1165"/>
      <c r="R100" s="1165"/>
      <c r="S100" s="1165"/>
      <c r="T100" s="1165"/>
    </row>
    <row r="101" spans="1:20">
      <c r="A101" s="135"/>
      <c r="B101" s="138"/>
      <c r="C101" s="185"/>
      <c r="D101" s="185"/>
      <c r="E101" s="185"/>
      <c r="F101" s="185"/>
      <c r="G101" s="185"/>
      <c r="H101" s="185"/>
      <c r="I101" s="185"/>
      <c r="J101" s="185"/>
      <c r="K101" s="185"/>
      <c r="L101" s="185"/>
      <c r="M101" s="185"/>
      <c r="N101" s="185"/>
      <c r="O101" s="185"/>
      <c r="P101" s="185"/>
      <c r="Q101" s="185"/>
      <c r="R101" s="185"/>
      <c r="S101" s="185"/>
      <c r="T101" s="185"/>
    </row>
    <row r="102" spans="1:20">
      <c r="A102" s="419" t="s">
        <v>986</v>
      </c>
    </row>
    <row r="103" spans="1:20">
      <c r="A103" s="1171" t="s">
        <v>958</v>
      </c>
      <c r="B103" s="1172"/>
      <c r="C103" s="1175" t="s">
        <v>959</v>
      </c>
      <c r="D103" s="1175"/>
      <c r="E103" s="1175"/>
      <c r="F103" s="1175"/>
      <c r="G103" s="1171" t="s">
        <v>960</v>
      </c>
      <c r="H103" s="1250"/>
      <c r="I103" s="1250"/>
      <c r="J103" s="1250"/>
      <c r="K103" s="1250"/>
      <c r="L103" s="1250"/>
      <c r="M103" s="1250"/>
      <c r="N103" s="1250"/>
      <c r="O103" s="1172"/>
      <c r="P103" s="1175" t="s">
        <v>961</v>
      </c>
      <c r="Q103" s="1175"/>
      <c r="R103" s="1175"/>
      <c r="S103" s="1175"/>
      <c r="T103" s="1175"/>
    </row>
    <row r="104" spans="1:20">
      <c r="A104" s="1171" t="s">
        <v>962</v>
      </c>
      <c r="B104" s="1339"/>
      <c r="C104" s="1379" t="s">
        <v>987</v>
      </c>
      <c r="D104" s="1379"/>
      <c r="E104" s="1379"/>
      <c r="F104" s="1379"/>
      <c r="G104" s="1380" t="s">
        <v>988</v>
      </c>
      <c r="H104" s="1380"/>
      <c r="I104" s="1380"/>
      <c r="J104" s="1380"/>
      <c r="K104" s="1380"/>
      <c r="L104" s="1380"/>
      <c r="M104" s="1380"/>
      <c r="N104" s="1380"/>
      <c r="O104" s="1380"/>
      <c r="P104" s="1235" t="s">
        <v>989</v>
      </c>
      <c r="Q104" s="1235"/>
      <c r="R104" s="1235"/>
      <c r="S104" s="1235"/>
      <c r="T104" s="1235"/>
    </row>
    <row r="105" spans="1:20">
      <c r="A105" s="1171" t="s">
        <v>990</v>
      </c>
      <c r="B105" s="1339"/>
      <c r="C105" s="1379"/>
      <c r="D105" s="1379"/>
      <c r="E105" s="1379"/>
      <c r="F105" s="1379"/>
      <c r="G105" s="1380" t="s">
        <v>991</v>
      </c>
      <c r="H105" s="1380"/>
      <c r="I105" s="1380"/>
      <c r="J105" s="1380"/>
      <c r="K105" s="1380"/>
      <c r="L105" s="1380"/>
      <c r="M105" s="1380"/>
      <c r="N105" s="1380"/>
      <c r="O105" s="1380"/>
      <c r="P105" s="1220" t="s">
        <v>992</v>
      </c>
      <c r="Q105" s="1220"/>
      <c r="R105" s="1220"/>
      <c r="S105" s="1220"/>
      <c r="T105" s="1220"/>
    </row>
    <row r="106" spans="1:20">
      <c r="A106" s="1175" t="s">
        <v>971</v>
      </c>
      <c r="B106" s="1175"/>
      <c r="C106" s="1379" t="s">
        <v>993</v>
      </c>
      <c r="D106" s="1379"/>
      <c r="E106" s="1379"/>
      <c r="F106" s="1379"/>
      <c r="G106" s="1211"/>
      <c r="H106" s="1212"/>
      <c r="I106" s="1212"/>
      <c r="J106" s="1212"/>
      <c r="K106" s="1212"/>
      <c r="L106" s="1212"/>
      <c r="M106" s="1212"/>
      <c r="N106" s="1212"/>
      <c r="O106" s="1213"/>
      <c r="P106" s="1235" t="s">
        <v>989</v>
      </c>
      <c r="Q106" s="1235"/>
      <c r="R106" s="1235"/>
      <c r="S106" s="1235"/>
      <c r="T106" s="1235"/>
    </row>
    <row r="107" spans="1:20">
      <c r="A107" s="1175"/>
      <c r="B107" s="1175"/>
      <c r="C107" s="1379"/>
      <c r="D107" s="1379"/>
      <c r="E107" s="1379"/>
      <c r="F107" s="1379"/>
      <c r="G107" s="1217"/>
      <c r="H107" s="1218"/>
      <c r="I107" s="1218"/>
      <c r="J107" s="1218"/>
      <c r="K107" s="1218"/>
      <c r="L107" s="1218"/>
      <c r="M107" s="1218"/>
      <c r="N107" s="1218"/>
      <c r="O107" s="1219"/>
      <c r="P107" s="1373"/>
      <c r="Q107" s="1373"/>
      <c r="R107" s="1373"/>
      <c r="S107" s="1373"/>
      <c r="T107" s="1373"/>
    </row>
    <row r="109" spans="1:20">
      <c r="A109" s="134" t="s">
        <v>994</v>
      </c>
      <c r="B109" s="3" t="s">
        <v>995</v>
      </c>
    </row>
    <row r="110" spans="1:20">
      <c r="A110" s="134" t="s">
        <v>996</v>
      </c>
      <c r="B110" s="1328" t="s">
        <v>997</v>
      </c>
      <c r="C110" s="1328"/>
      <c r="D110" s="1328"/>
      <c r="E110" s="1328"/>
      <c r="F110" s="1328"/>
      <c r="G110" s="1328"/>
      <c r="H110" s="1328"/>
      <c r="I110" s="1328"/>
      <c r="J110" s="1328"/>
      <c r="K110" s="1328"/>
      <c r="L110" s="1328"/>
      <c r="M110" s="1328"/>
      <c r="N110" s="1328"/>
      <c r="O110" s="1328"/>
      <c r="P110" s="1328"/>
      <c r="Q110" s="1328"/>
      <c r="R110" s="1328"/>
      <c r="S110" s="1328"/>
      <c r="T110" s="1328"/>
    </row>
    <row r="111" spans="1:20">
      <c r="A111" s="134" t="s">
        <v>998</v>
      </c>
      <c r="B111" s="1165" t="s">
        <v>742</v>
      </c>
      <c r="C111" s="1165"/>
      <c r="D111" s="1165"/>
      <c r="E111" s="1165"/>
      <c r="F111" s="1165"/>
      <c r="G111" s="1165"/>
      <c r="H111" s="1165"/>
      <c r="I111" s="1165"/>
      <c r="J111" s="1165"/>
      <c r="K111" s="1165"/>
      <c r="L111" s="1165"/>
      <c r="M111" s="1165"/>
      <c r="N111" s="1165"/>
      <c r="O111" s="1165"/>
      <c r="P111" s="1165"/>
      <c r="Q111" s="1165"/>
      <c r="R111" s="1165"/>
      <c r="S111" s="1165"/>
      <c r="T111" s="1165"/>
    </row>
    <row r="112" spans="1:20">
      <c r="A112" s="134" t="s">
        <v>999</v>
      </c>
      <c r="B112" s="135" t="s">
        <v>122</v>
      </c>
      <c r="C112" s="135"/>
      <c r="D112" s="135"/>
      <c r="E112" s="135"/>
      <c r="F112" s="135"/>
      <c r="G112" s="135"/>
      <c r="H112" s="135"/>
      <c r="I112" s="135"/>
      <c r="J112" s="135"/>
      <c r="K112" s="135"/>
      <c r="L112" s="135"/>
      <c r="M112" s="135"/>
      <c r="N112" s="135"/>
      <c r="O112" s="135"/>
      <c r="P112" s="135"/>
      <c r="Q112" s="135"/>
      <c r="R112" s="135"/>
      <c r="S112" s="135"/>
      <c r="T112" s="135"/>
    </row>
    <row r="113" spans="1:20">
      <c r="A113" s="134"/>
      <c r="B113" s="135"/>
      <c r="C113" s="135"/>
      <c r="D113" s="135"/>
      <c r="E113" s="135"/>
      <c r="F113" s="135"/>
      <c r="G113" s="135"/>
      <c r="H113" s="135"/>
      <c r="I113" s="135"/>
      <c r="J113" s="135"/>
      <c r="K113" s="135"/>
      <c r="L113" s="135"/>
      <c r="M113" s="135"/>
      <c r="N113" s="135"/>
      <c r="O113" s="135"/>
      <c r="P113" s="135"/>
      <c r="Q113" s="135"/>
      <c r="R113" s="135"/>
      <c r="S113" s="135"/>
      <c r="T113" s="135"/>
    </row>
  </sheetData>
  <mergeCells count="163">
    <mergeCell ref="N69:N71"/>
    <mergeCell ref="O69:O71"/>
    <mergeCell ref="P69:P71"/>
    <mergeCell ref="Q69:T71"/>
    <mergeCell ref="A75:G75"/>
    <mergeCell ref="Q75:T75"/>
    <mergeCell ref="A76:G78"/>
    <mergeCell ref="H76:H78"/>
    <mergeCell ref="I76:I78"/>
    <mergeCell ref="J76:J78"/>
    <mergeCell ref="K76:K78"/>
    <mergeCell ref="L76:L78"/>
    <mergeCell ref="M76:M78"/>
    <mergeCell ref="N76:N78"/>
    <mergeCell ref="O76:O78"/>
    <mergeCell ref="P76:P78"/>
    <mergeCell ref="Q76:T78"/>
    <mergeCell ref="B110:T110"/>
    <mergeCell ref="B111:T111"/>
    <mergeCell ref="A106:B107"/>
    <mergeCell ref="C106:F107"/>
    <mergeCell ref="G106:O107"/>
    <mergeCell ref="P106:T106"/>
    <mergeCell ref="P107:T107"/>
    <mergeCell ref="A104:B104"/>
    <mergeCell ref="C104:F105"/>
    <mergeCell ref="G104:O104"/>
    <mergeCell ref="P104:T104"/>
    <mergeCell ref="A105:B105"/>
    <mergeCell ref="G105:O105"/>
    <mergeCell ref="P105:T105"/>
    <mergeCell ref="A92:T93"/>
    <mergeCell ref="C97:T97"/>
    <mergeCell ref="C98:T100"/>
    <mergeCell ref="A103:B103"/>
    <mergeCell ref="C103:F103"/>
    <mergeCell ref="G103:O103"/>
    <mergeCell ref="P103:T103"/>
    <mergeCell ref="A88:B89"/>
    <mergeCell ref="C88:G91"/>
    <mergeCell ref="H88:O89"/>
    <mergeCell ref="P88:T88"/>
    <mergeCell ref="P89:T89"/>
    <mergeCell ref="A90:B91"/>
    <mergeCell ref="H90:O91"/>
    <mergeCell ref="P90:T90"/>
    <mergeCell ref="P91:T91"/>
    <mergeCell ref="A84:B85"/>
    <mergeCell ref="C84:G87"/>
    <mergeCell ref="H84:O85"/>
    <mergeCell ref="P84:T84"/>
    <mergeCell ref="P85:T85"/>
    <mergeCell ref="A86:B87"/>
    <mergeCell ref="H86:O87"/>
    <mergeCell ref="P86:T86"/>
    <mergeCell ref="P87:T87"/>
    <mergeCell ref="A83:B83"/>
    <mergeCell ref="C83:G83"/>
    <mergeCell ref="H83:O83"/>
    <mergeCell ref="P83:T83"/>
    <mergeCell ref="B72:G72"/>
    <mergeCell ref="B73:G73"/>
    <mergeCell ref="Q72:T72"/>
    <mergeCell ref="Q73:T73"/>
    <mergeCell ref="B74:G74"/>
    <mergeCell ref="Q74:T74"/>
    <mergeCell ref="A64:A74"/>
    <mergeCell ref="Q64:T64"/>
    <mergeCell ref="Q65:T65"/>
    <mergeCell ref="Q66:T66"/>
    <mergeCell ref="Q67:T67"/>
    <mergeCell ref="B68:G68"/>
    <mergeCell ref="Q68:T68"/>
    <mergeCell ref="B69:G71"/>
    <mergeCell ref="H69:H71"/>
    <mergeCell ref="I69:I71"/>
    <mergeCell ref="J69:J71"/>
    <mergeCell ref="K69:K71"/>
    <mergeCell ref="L69:L71"/>
    <mergeCell ref="M69:M71"/>
    <mergeCell ref="B64:G64"/>
    <mergeCell ref="B65:G65"/>
    <mergeCell ref="B66:G66"/>
    <mergeCell ref="B67:G67"/>
    <mergeCell ref="C53:T53"/>
    <mergeCell ref="C54:T56"/>
    <mergeCell ref="C57:T58"/>
    <mergeCell ref="A62:G63"/>
    <mergeCell ref="C47:T49"/>
    <mergeCell ref="C50:T50"/>
    <mergeCell ref="C52:T52"/>
    <mergeCell ref="H62:P62"/>
    <mergeCell ref="Q62:T63"/>
    <mergeCell ref="B41:T41"/>
    <mergeCell ref="C43:T46"/>
    <mergeCell ref="Q1:T1"/>
    <mergeCell ref="A3:T3"/>
    <mergeCell ref="F5:T5"/>
    <mergeCell ref="M24:R24"/>
    <mergeCell ref="B25:D26"/>
    <mergeCell ref="B27:E27"/>
    <mergeCell ref="B24:E24"/>
    <mergeCell ref="F24:K24"/>
    <mergeCell ref="D5:E5"/>
    <mergeCell ref="M22:S23"/>
    <mergeCell ref="F14:L17"/>
    <mergeCell ref="F18:L18"/>
    <mergeCell ref="M14:S17"/>
    <mergeCell ref="M18:S18"/>
    <mergeCell ref="A13:E13"/>
    <mergeCell ref="B39:E40"/>
    <mergeCell ref="L29:L30"/>
    <mergeCell ref="F29:K30"/>
    <mergeCell ref="F27:L27"/>
    <mergeCell ref="M27:S27"/>
    <mergeCell ref="F28:L28"/>
    <mergeCell ref="M28:S28"/>
    <mergeCell ref="A31:A40"/>
    <mergeCell ref="M37:S38"/>
    <mergeCell ref="M39:S40"/>
    <mergeCell ref="M19:S19"/>
    <mergeCell ref="A14:A28"/>
    <mergeCell ref="F22:L23"/>
    <mergeCell ref="B18:E18"/>
    <mergeCell ref="F7:T8"/>
    <mergeCell ref="F19:L19"/>
    <mergeCell ref="F13:L13"/>
    <mergeCell ref="B20:E20"/>
    <mergeCell ref="B21:E21"/>
    <mergeCell ref="F9:T9"/>
    <mergeCell ref="F20:L20"/>
    <mergeCell ref="M20:S20"/>
    <mergeCell ref="F21:L21"/>
    <mergeCell ref="M21:S21"/>
    <mergeCell ref="F37:L38"/>
    <mergeCell ref="F39:L40"/>
    <mergeCell ref="A29:E30"/>
    <mergeCell ref="M29:R30"/>
    <mergeCell ref="S29:S30"/>
    <mergeCell ref="B37:E38"/>
    <mergeCell ref="B22:E23"/>
    <mergeCell ref="B14:E17"/>
    <mergeCell ref="B19:E19"/>
    <mergeCell ref="B35:E36"/>
    <mergeCell ref="M13:S13"/>
    <mergeCell ref="B28:E28"/>
    <mergeCell ref="M31:S32"/>
    <mergeCell ref="M33:S34"/>
    <mergeCell ref="F35:L36"/>
    <mergeCell ref="B33:E34"/>
    <mergeCell ref="F31:L32"/>
    <mergeCell ref="F33:L34"/>
    <mergeCell ref="M35:S36"/>
    <mergeCell ref="B31:E32"/>
    <mergeCell ref="F10:T10"/>
    <mergeCell ref="F11:T12"/>
    <mergeCell ref="A7:A12"/>
    <mergeCell ref="B7:E8"/>
    <mergeCell ref="B9:E9"/>
    <mergeCell ref="B10:E10"/>
    <mergeCell ref="B11:E12"/>
    <mergeCell ref="A1:F1"/>
    <mergeCell ref="A2:E2"/>
  </mergeCells>
  <phoneticPr fontId="2"/>
  <dataValidations count="3">
    <dataValidation type="list" allowBlank="1" showInputMessage="1" showErrorMessage="1" sqref="F20:S20" xr:uid="{00000000-0002-0000-1400-000000000000}">
      <formula1>工事種別</formula1>
    </dataValidation>
    <dataValidation type="list" allowBlank="1" showInputMessage="1" showErrorMessage="1" sqref="F21:S21" xr:uid="{00000000-0002-0000-1400-000001000000}">
      <formula1>建設工事の種類</formula1>
    </dataValidation>
    <dataValidation type="list" allowBlank="1" showInputMessage="1" showErrorMessage="1" sqref="F25:F26 M25:M26" xr:uid="{00000000-0002-0000-1400-000002000000}">
      <formula1>$AA$25:$AA$27</formula1>
    </dataValidation>
  </dataValidations>
  <printOptions horizontalCentered="1"/>
  <pageMargins left="0.70866141732283472" right="0.70866141732283472" top="0.74803149606299213" bottom="0.55118110236220474" header="0.31496062992125984" footer="0.31496062992125984"/>
  <pageSetup paperSize="9" scale="94" fitToHeight="2" orientation="portrait" blackAndWhite="1" r:id="rId1"/>
  <rowBreaks count="1" manualBreakCount="1">
    <brk id="59" max="19" man="1"/>
  </rowBreaks>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66FF"/>
    <pageSetUpPr fitToPage="1"/>
  </sheetPr>
  <dimension ref="A1:T65"/>
  <sheetViews>
    <sheetView view="pageBreakPreview" zoomScaleNormal="100" zoomScaleSheetLayoutView="100" workbookViewId="0">
      <selection activeCell="N12" sqref="N12"/>
    </sheetView>
  </sheetViews>
  <sheetFormatPr defaultColWidth="9" defaultRowHeight="13"/>
  <cols>
    <col min="1" max="1" width="3.26953125" style="3" customWidth="1"/>
    <col min="2" max="3" width="4.26953125" style="3" customWidth="1"/>
    <col min="4" max="6" width="5.08984375" style="3" customWidth="1"/>
    <col min="7" max="12" width="4.7265625" style="3" customWidth="1"/>
    <col min="13" max="17" width="6.6328125" style="3" customWidth="1"/>
    <col min="18" max="18" width="5.08984375" style="3" customWidth="1"/>
    <col min="19" max="16384" width="9" style="3"/>
  </cols>
  <sheetData>
    <row r="1" spans="1:20" ht="15.75" customHeight="1">
      <c r="A1" s="857" t="str">
        <f>CONCATENATE("（様式-",INDEX(発注者入力シート!$B$28:$G$32,MATCH(発注者入力シート!L8,発注者入力シート!$C$28:$C$32,0),4),"）")</f>
        <v>（様式-７）</v>
      </c>
      <c r="B1" s="857"/>
      <c r="C1" s="857"/>
      <c r="D1" s="857"/>
      <c r="E1" s="857"/>
      <c r="F1" s="857"/>
      <c r="S1" s="3" t="s">
        <v>402</v>
      </c>
    </row>
    <row r="2" spans="1:20" ht="15.75" customHeight="1">
      <c r="A2" s="857" t="str">
        <f>CONCATENATE("評価項目",INDEX(発注者入力シート!$B$28:$G$32,MATCH(発注者入力シート!L8,発注者入力シート!$C$28:$C$32,0),5),"-",INDEX(発注者入力シート!$B$28:$G$32,MATCH(発注者入力シート!L8,発注者入力シート!$C$28:$C$32,0),6))</f>
        <v>評価項目（２）-③</v>
      </c>
      <c r="B2" s="857"/>
      <c r="C2" s="857"/>
      <c r="D2" s="857"/>
      <c r="E2" s="857"/>
      <c r="S2" s="3" t="s">
        <v>403</v>
      </c>
    </row>
    <row r="3" spans="1:20" ht="15.75" customHeight="1">
      <c r="A3" s="858" t="s">
        <v>658</v>
      </c>
      <c r="B3" s="858"/>
      <c r="C3" s="858"/>
      <c r="D3" s="858"/>
      <c r="E3" s="858"/>
      <c r="F3" s="858"/>
      <c r="G3" s="858"/>
      <c r="H3" s="858"/>
      <c r="I3" s="858"/>
      <c r="J3" s="858"/>
      <c r="K3" s="858"/>
      <c r="L3" s="858"/>
      <c r="M3" s="858"/>
      <c r="N3" s="858"/>
      <c r="O3" s="858"/>
      <c r="P3" s="858"/>
      <c r="Q3" s="858"/>
      <c r="R3" s="128"/>
      <c r="S3" s="103"/>
      <c r="T3" s="3" t="s">
        <v>410</v>
      </c>
    </row>
    <row r="4" spans="1:20" ht="15.75" customHeight="1">
      <c r="D4" s="854" t="s">
        <v>659</v>
      </c>
      <c r="E4" s="854"/>
      <c r="F4" s="1428" t="str">
        <f>IF(企業入力シート!C5="","",企業入力シート!C5)</f>
        <v/>
      </c>
      <c r="G4" s="1428"/>
      <c r="H4" s="1428"/>
      <c r="I4" s="1428"/>
      <c r="J4" s="1428"/>
      <c r="K4" s="1428"/>
      <c r="L4" s="1428"/>
      <c r="M4" s="1428"/>
      <c r="N4" s="1428"/>
      <c r="O4" s="1428"/>
      <c r="P4" s="1428"/>
      <c r="Q4" s="1428"/>
      <c r="R4" s="2"/>
      <c r="S4" s="98"/>
      <c r="T4" s="3" t="s">
        <v>521</v>
      </c>
    </row>
    <row r="5" spans="1:20" ht="15.75" customHeight="1">
      <c r="D5" s="6"/>
      <c r="E5" s="6"/>
      <c r="R5" s="2"/>
      <c r="S5" s="98"/>
    </row>
    <row r="6" spans="1:20" ht="15.75" customHeight="1">
      <c r="A6" s="1424" t="s">
        <v>1196</v>
      </c>
      <c r="B6" s="1425" t="s">
        <v>1197</v>
      </c>
      <c r="C6" s="1425"/>
      <c r="D6" s="1425"/>
      <c r="E6" s="1415" t="s">
        <v>1355</v>
      </c>
      <c r="F6" s="1416" t="s">
        <v>1185</v>
      </c>
      <c r="G6" s="1416"/>
      <c r="H6" s="1416"/>
      <c r="I6" s="1416"/>
      <c r="J6" s="1416"/>
      <c r="K6" s="1416"/>
      <c r="L6" s="1416"/>
      <c r="M6" s="1416"/>
      <c r="N6" s="1416"/>
      <c r="O6" s="1416"/>
      <c r="P6" s="1416"/>
      <c r="Q6" s="1417"/>
    </row>
    <row r="7" spans="1:20" ht="15.75" customHeight="1">
      <c r="A7" s="1424"/>
      <c r="B7" s="1425"/>
      <c r="C7" s="1425"/>
      <c r="D7" s="1425"/>
      <c r="E7" s="1418"/>
      <c r="F7" s="1419"/>
      <c r="G7" s="1419"/>
      <c r="H7" s="1419"/>
      <c r="I7" s="1419"/>
      <c r="J7" s="1419"/>
      <c r="K7" s="1419"/>
      <c r="L7" s="1419"/>
      <c r="M7" s="1419"/>
      <c r="N7" s="1419"/>
      <c r="O7" s="1419"/>
      <c r="P7" s="1419"/>
      <c r="Q7" s="1420"/>
      <c r="R7" s="142"/>
      <c r="S7" s="3" t="s">
        <v>406</v>
      </c>
    </row>
    <row r="8" spans="1:20" ht="15.75" customHeight="1">
      <c r="A8" s="1424"/>
      <c r="B8" s="1425"/>
      <c r="C8" s="1425"/>
      <c r="D8" s="1425"/>
      <c r="E8" s="1421"/>
      <c r="F8" s="1422"/>
      <c r="G8" s="1422"/>
      <c r="H8" s="1422"/>
      <c r="I8" s="1422"/>
      <c r="J8" s="1422"/>
      <c r="K8" s="1422"/>
      <c r="L8" s="1422"/>
      <c r="M8" s="1422"/>
      <c r="N8" s="1422"/>
      <c r="O8" s="1422"/>
      <c r="P8" s="1422"/>
      <c r="Q8" s="1423"/>
      <c r="R8" s="142"/>
      <c r="S8" s="100"/>
      <c r="T8" s="3" t="s">
        <v>407</v>
      </c>
    </row>
    <row r="9" spans="1:20" ht="15.75" customHeight="1">
      <c r="A9" s="1424"/>
      <c r="B9" s="1426" t="s">
        <v>155</v>
      </c>
      <c r="C9" s="1426"/>
      <c r="D9" s="1426"/>
      <c r="E9" s="1427" t="str">
        <f>INDEX(発注者入力シート!$AX$3:$BC$31,MATCH(発注者入力シート!$AY$2,発注者入力シート!$AZ$3:$AZ$31,0),4)</f>
        <v>一般建築工事</v>
      </c>
      <c r="F9" s="1427" t="str">
        <f>INDEX(発注者入力シート!$AX$3:$BC$31,MATCH(発注者入力シート!$AY$2,発注者入力シート!$AZ$3:$AZ$31,0),4)</f>
        <v>一般建築工事</v>
      </c>
      <c r="G9" s="1427"/>
      <c r="H9" s="1427"/>
      <c r="I9" s="1427"/>
      <c r="J9" s="1427"/>
      <c r="K9" s="1427"/>
      <c r="L9" s="1427"/>
      <c r="M9" s="1427"/>
      <c r="N9" s="1427"/>
      <c r="O9" s="1427"/>
      <c r="P9" s="1427"/>
      <c r="Q9" s="1427"/>
      <c r="R9" s="142"/>
      <c r="S9" s="100"/>
    </row>
    <row r="10" spans="1:20" ht="15.75" customHeight="1">
      <c r="A10" s="1424"/>
      <c r="B10" s="1426" t="s">
        <v>209</v>
      </c>
      <c r="C10" s="1426"/>
      <c r="D10" s="1426"/>
      <c r="E10" s="1427" t="str">
        <f>INDEX(発注者入力シート!$AX$3:$BC$31,MATCH(発注者入力シート!$AY$2,発注者入力シート!$AZ$3:$AZ$31,0),5)</f>
        <v>建築一式工事</v>
      </c>
      <c r="F10" s="1427" t="str">
        <f>INDEX(発注者入力シート!$AX$3:$BC$31,MATCH(発注者入力シート!$AY$2,発注者入力シート!$AZ$3:$AZ$31,0),5)</f>
        <v>建築一式工事</v>
      </c>
      <c r="G10" s="1427"/>
      <c r="H10" s="1427"/>
      <c r="I10" s="1427"/>
      <c r="J10" s="1427"/>
      <c r="K10" s="1427"/>
      <c r="L10" s="1427"/>
      <c r="M10" s="1427"/>
      <c r="N10" s="1427"/>
      <c r="O10" s="1427"/>
      <c r="P10" s="1427"/>
      <c r="Q10" s="1427"/>
      <c r="R10" s="142"/>
      <c r="S10" s="100"/>
    </row>
    <row r="11" spans="1:20" ht="15.75" customHeight="1">
      <c r="A11" s="158"/>
      <c r="B11" s="158"/>
      <c r="C11" s="158"/>
      <c r="D11" s="158"/>
      <c r="E11" s="158"/>
      <c r="F11" s="158"/>
      <c r="G11" s="158"/>
      <c r="H11" s="158"/>
      <c r="I11" s="158"/>
      <c r="J11" s="158"/>
      <c r="K11" s="158"/>
      <c r="L11" s="158"/>
      <c r="M11" s="158"/>
      <c r="N11" s="158"/>
      <c r="O11" s="158"/>
      <c r="P11" s="158"/>
      <c r="Q11" s="158"/>
      <c r="R11" s="142"/>
      <c r="S11" s="100"/>
    </row>
    <row r="12" spans="1:20" ht="15.75" customHeight="1">
      <c r="A12" s="1171" t="s">
        <v>846</v>
      </c>
      <c r="B12" s="1250"/>
      <c r="C12" s="1250"/>
      <c r="D12" s="1172"/>
      <c r="E12" s="1412"/>
      <c r="F12" s="1413"/>
      <c r="G12" s="1413"/>
      <c r="H12" s="1413"/>
      <c r="I12" s="1413"/>
      <c r="J12" s="1413"/>
      <c r="K12" s="1414"/>
      <c r="L12" s="142"/>
      <c r="M12" s="142"/>
      <c r="N12" s="142"/>
      <c r="O12" s="142"/>
      <c r="P12" s="142"/>
      <c r="Q12" s="142"/>
      <c r="S12" s="101"/>
      <c r="T12" s="3" t="s">
        <v>405</v>
      </c>
    </row>
    <row r="13" spans="1:20" ht="15.75" customHeight="1">
      <c r="A13" s="1171" t="s">
        <v>893</v>
      </c>
      <c r="B13" s="1250"/>
      <c r="C13" s="1250"/>
      <c r="D13" s="1172"/>
      <c r="E13" s="1412"/>
      <c r="F13" s="1413"/>
      <c r="G13" s="1413"/>
      <c r="H13" s="1413"/>
      <c r="I13" s="1413"/>
      <c r="J13" s="1413"/>
      <c r="K13" s="1414"/>
      <c r="L13" s="702" t="s">
        <v>1114</v>
      </c>
      <c r="M13" s="142"/>
      <c r="N13" s="142"/>
      <c r="O13" s="142"/>
      <c r="P13" s="142"/>
      <c r="Q13" s="142"/>
    </row>
    <row r="14" spans="1:20" ht="15.75" customHeight="1">
      <c r="A14" s="859" t="s">
        <v>145</v>
      </c>
      <c r="B14" s="860"/>
      <c r="C14" s="860"/>
      <c r="D14" s="861"/>
      <c r="E14" s="1406"/>
      <c r="F14" s="1407"/>
      <c r="G14" s="1407"/>
      <c r="H14" s="1407"/>
      <c r="I14" s="1407"/>
      <c r="J14" s="1407"/>
      <c r="K14" s="1407"/>
      <c r="L14" s="1407"/>
      <c r="M14" s="1407"/>
      <c r="N14" s="1407"/>
      <c r="O14" s="1407"/>
      <c r="P14" s="1407"/>
      <c r="Q14" s="1408"/>
    </row>
    <row r="15" spans="1:20" ht="15.75" customHeight="1">
      <c r="A15" s="865"/>
      <c r="B15" s="866"/>
      <c r="C15" s="866"/>
      <c r="D15" s="867"/>
      <c r="E15" s="1409"/>
      <c r="F15" s="1410"/>
      <c r="G15" s="1410"/>
      <c r="H15" s="1410"/>
      <c r="I15" s="1410"/>
      <c r="J15" s="1410"/>
      <c r="K15" s="1410"/>
      <c r="L15" s="1410"/>
      <c r="M15" s="1410"/>
      <c r="N15" s="1410"/>
      <c r="O15" s="1410"/>
      <c r="P15" s="1410"/>
      <c r="Q15" s="1411"/>
    </row>
    <row r="16" spans="1:20" ht="15.75" customHeight="1">
      <c r="A16" s="1271" t="s">
        <v>155</v>
      </c>
      <c r="B16" s="1272"/>
      <c r="C16" s="1272"/>
      <c r="D16" s="1273"/>
      <c r="E16" s="1404"/>
      <c r="F16" s="1404"/>
      <c r="G16" s="1404"/>
      <c r="H16" s="1404"/>
      <c r="I16" s="1404"/>
      <c r="J16" s="1404"/>
      <c r="K16" s="1404"/>
      <c r="L16" s="1404"/>
      <c r="M16" s="1404"/>
      <c r="N16" s="1404"/>
      <c r="O16" s="1404"/>
      <c r="P16" s="1404"/>
      <c r="Q16" s="1404"/>
    </row>
    <row r="17" spans="1:19" ht="15.75" customHeight="1">
      <c r="A17" s="1401" t="s">
        <v>209</v>
      </c>
      <c r="B17" s="1402"/>
      <c r="C17" s="1402"/>
      <c r="D17" s="1403"/>
      <c r="E17" s="1404"/>
      <c r="F17" s="1404"/>
      <c r="G17" s="1404"/>
      <c r="H17" s="1404"/>
      <c r="I17" s="1404"/>
      <c r="J17" s="1404"/>
      <c r="K17" s="1404"/>
      <c r="L17" s="1404"/>
      <c r="M17" s="1404"/>
      <c r="N17" s="1404"/>
      <c r="O17" s="1404"/>
      <c r="P17" s="1404"/>
      <c r="Q17" s="1404"/>
    </row>
    <row r="18" spans="1:19" ht="15.75" customHeight="1">
      <c r="A18" s="134" t="s">
        <v>892</v>
      </c>
      <c r="B18" s="1233" t="s">
        <v>895</v>
      </c>
      <c r="C18" s="1233"/>
      <c r="D18" s="1233"/>
      <c r="E18" s="1233"/>
      <c r="F18" s="1233"/>
      <c r="G18" s="1233"/>
      <c r="H18" s="1233"/>
      <c r="I18" s="1233"/>
      <c r="J18" s="1233"/>
      <c r="K18" s="1233"/>
      <c r="L18" s="1233"/>
      <c r="M18" s="1233"/>
      <c r="N18" s="1233"/>
      <c r="O18" s="1233"/>
      <c r="P18" s="1233"/>
      <c r="Q18" s="1233"/>
      <c r="S18" s="105" t="s">
        <v>408</v>
      </c>
    </row>
    <row r="19" spans="1:19" ht="15.75" customHeight="1">
      <c r="A19" s="134"/>
      <c r="B19" s="1165"/>
      <c r="C19" s="1165"/>
      <c r="D19" s="1165"/>
      <c r="E19" s="1165"/>
      <c r="F19" s="1165"/>
      <c r="G19" s="1165"/>
      <c r="H19" s="1165"/>
      <c r="I19" s="1165"/>
      <c r="J19" s="1165"/>
      <c r="K19" s="1165"/>
      <c r="L19" s="1165"/>
      <c r="M19" s="1165"/>
      <c r="N19" s="1165"/>
      <c r="O19" s="1165"/>
      <c r="P19" s="1165"/>
      <c r="Q19" s="1165"/>
      <c r="S19" s="105" t="s">
        <v>409</v>
      </c>
    </row>
    <row r="20" spans="1:19" ht="15.75" customHeight="1">
      <c r="A20" s="134" t="s">
        <v>115</v>
      </c>
      <c r="B20" s="1329" t="s">
        <v>1263</v>
      </c>
      <c r="C20" s="1329"/>
      <c r="D20" s="1329"/>
      <c r="E20" s="1329"/>
      <c r="F20" s="1329"/>
      <c r="G20" s="1329"/>
      <c r="H20" s="1329"/>
      <c r="I20" s="1329"/>
      <c r="J20" s="1329"/>
      <c r="K20" s="1329"/>
      <c r="L20" s="1329"/>
      <c r="M20" s="1329"/>
      <c r="N20" s="1329"/>
      <c r="O20" s="1329"/>
      <c r="P20" s="1329"/>
      <c r="Q20" s="1329"/>
      <c r="S20" s="105"/>
    </row>
    <row r="21" spans="1:19" ht="15.75" customHeight="1">
      <c r="A21" s="134" t="s">
        <v>116</v>
      </c>
      <c r="B21" s="1405" t="s">
        <v>1329</v>
      </c>
      <c r="C21" s="1405"/>
      <c r="D21" s="1405"/>
      <c r="E21" s="1405"/>
      <c r="F21" s="1405"/>
      <c r="G21" s="1405"/>
      <c r="H21" s="1405"/>
      <c r="I21" s="1405"/>
      <c r="J21" s="1405"/>
      <c r="K21" s="1405"/>
      <c r="L21" s="1405"/>
      <c r="M21" s="1405"/>
      <c r="N21" s="1405"/>
      <c r="O21" s="1405"/>
      <c r="P21" s="1405"/>
      <c r="Q21" s="1405"/>
      <c r="S21" s="105" t="s">
        <v>873</v>
      </c>
    </row>
    <row r="22" spans="1:19" ht="15.75" customHeight="1">
      <c r="A22" s="134"/>
      <c r="B22" s="1405"/>
      <c r="C22" s="1405"/>
      <c r="D22" s="1405"/>
      <c r="E22" s="1405"/>
      <c r="F22" s="1405"/>
      <c r="G22" s="1405"/>
      <c r="H22" s="1405"/>
      <c r="I22" s="1405"/>
      <c r="J22" s="1405"/>
      <c r="K22" s="1405"/>
      <c r="L22" s="1405"/>
      <c r="M22" s="1405"/>
      <c r="N22" s="1405"/>
      <c r="O22" s="1405"/>
      <c r="P22" s="1405"/>
      <c r="Q22" s="1405"/>
    </row>
    <row r="23" spans="1:19" ht="15.75" customHeight="1">
      <c r="A23" s="134" t="s">
        <v>120</v>
      </c>
      <c r="B23" s="704" t="s">
        <v>660</v>
      </c>
      <c r="C23" s="704"/>
      <c r="D23" s="704"/>
      <c r="E23" s="704"/>
      <c r="F23" s="704"/>
      <c r="G23" s="704"/>
      <c r="H23" s="704"/>
      <c r="I23" s="704"/>
      <c r="J23" s="704"/>
      <c r="K23" s="704"/>
      <c r="L23" s="704"/>
      <c r="M23" s="704"/>
      <c r="N23" s="704"/>
      <c r="O23" s="704"/>
      <c r="P23" s="704"/>
      <c r="Q23" s="704"/>
    </row>
    <row r="24" spans="1:19" ht="15.75" customHeight="1">
      <c r="A24" s="134" t="s">
        <v>121</v>
      </c>
      <c r="B24" s="1329" t="s">
        <v>661</v>
      </c>
      <c r="C24" s="1329"/>
      <c r="D24" s="1329"/>
      <c r="E24" s="1329"/>
      <c r="F24" s="1329"/>
      <c r="G24" s="1329"/>
      <c r="H24" s="1329"/>
      <c r="I24" s="1329"/>
      <c r="J24" s="1329"/>
      <c r="K24" s="1329"/>
      <c r="L24" s="1329"/>
      <c r="M24" s="1329"/>
      <c r="N24" s="1329"/>
      <c r="O24" s="1329"/>
      <c r="P24" s="1329"/>
      <c r="Q24" s="1329"/>
    </row>
    <row r="25" spans="1:19" ht="15.75" customHeight="1">
      <c r="A25" s="134"/>
      <c r="B25" s="1329"/>
      <c r="C25" s="1329"/>
      <c r="D25" s="1329"/>
      <c r="E25" s="1329"/>
      <c r="F25" s="1329"/>
      <c r="G25" s="1329"/>
      <c r="H25" s="1329"/>
      <c r="I25" s="1329"/>
      <c r="J25" s="1329"/>
      <c r="K25" s="1329"/>
      <c r="L25" s="1329"/>
      <c r="M25" s="1329"/>
      <c r="N25" s="1329"/>
      <c r="O25" s="1329"/>
      <c r="P25" s="1329"/>
      <c r="Q25" s="1329"/>
    </row>
    <row r="26" spans="1:19" ht="15.75" customHeight="1">
      <c r="A26" s="134" t="s">
        <v>697</v>
      </c>
      <c r="B26" s="704" t="s">
        <v>1264</v>
      </c>
      <c r="C26" s="704"/>
      <c r="D26" s="704"/>
      <c r="E26" s="704"/>
      <c r="F26" s="704"/>
      <c r="G26" s="704"/>
      <c r="H26" s="704"/>
      <c r="I26" s="704"/>
      <c r="J26" s="704"/>
      <c r="K26" s="704"/>
      <c r="L26" s="704"/>
      <c r="M26" s="704"/>
      <c r="N26" s="704"/>
      <c r="O26" s="704"/>
      <c r="P26" s="704"/>
      <c r="Q26" s="704"/>
    </row>
    <row r="27" spans="1:19" ht="15.75" customHeight="1">
      <c r="A27" s="134" t="s">
        <v>123</v>
      </c>
      <c r="B27" s="704" t="s">
        <v>662</v>
      </c>
      <c r="C27" s="704"/>
      <c r="D27" s="704"/>
      <c r="E27" s="704"/>
      <c r="F27" s="704"/>
      <c r="G27" s="704"/>
      <c r="H27" s="704"/>
      <c r="I27" s="704"/>
      <c r="J27" s="704"/>
      <c r="K27" s="704"/>
      <c r="L27" s="704"/>
      <c r="M27" s="704"/>
      <c r="N27" s="704"/>
      <c r="O27" s="704"/>
      <c r="P27" s="704"/>
      <c r="Q27" s="704"/>
    </row>
    <row r="28" spans="1:19" ht="15.75" customHeight="1">
      <c r="A28" s="703"/>
      <c r="B28" s="1387"/>
      <c r="C28" s="1387"/>
      <c r="D28" s="1387"/>
      <c r="E28" s="1387"/>
      <c r="F28" s="1387"/>
      <c r="G28" s="1387"/>
      <c r="H28" s="1387"/>
      <c r="I28" s="1387"/>
      <c r="J28" s="1387"/>
      <c r="K28" s="1387"/>
      <c r="L28" s="1387"/>
      <c r="M28" s="1387"/>
      <c r="N28" s="1387"/>
      <c r="O28" s="1387"/>
      <c r="P28" s="1387"/>
      <c r="Q28" s="1387"/>
    </row>
    <row r="29" spans="1:19" ht="15.75" customHeight="1">
      <c r="A29" s="703"/>
      <c r="B29" s="1387"/>
      <c r="C29" s="1387"/>
      <c r="D29" s="1387"/>
      <c r="E29" s="1387"/>
      <c r="F29" s="1387"/>
      <c r="G29" s="1387"/>
      <c r="H29" s="1387"/>
      <c r="I29" s="1387"/>
      <c r="J29" s="1387"/>
      <c r="K29" s="1387"/>
      <c r="L29" s="1387"/>
      <c r="M29" s="1387"/>
      <c r="N29" s="1387"/>
      <c r="O29" s="1387"/>
      <c r="P29" s="1387"/>
      <c r="Q29" s="1387"/>
    </row>
    <row r="30" spans="1:19" ht="15.75" customHeight="1">
      <c r="A30" s="134"/>
      <c r="B30" s="135"/>
      <c r="C30" s="135"/>
      <c r="D30" s="135"/>
      <c r="E30" s="135"/>
      <c r="F30" s="135"/>
      <c r="G30" s="135"/>
      <c r="H30" s="135"/>
      <c r="I30" s="135"/>
      <c r="J30" s="135"/>
      <c r="K30" s="135"/>
      <c r="L30" s="135"/>
      <c r="M30" s="135"/>
      <c r="N30" s="135"/>
      <c r="O30" s="135"/>
      <c r="P30" s="135"/>
      <c r="Q30" s="135"/>
    </row>
    <row r="31" spans="1:19" ht="15.75" customHeight="1">
      <c r="A31" s="134"/>
      <c r="B31" s="135"/>
      <c r="C31" s="135"/>
      <c r="D31" s="135"/>
      <c r="E31" s="135"/>
      <c r="F31" s="135"/>
      <c r="G31" s="135"/>
      <c r="H31" s="135"/>
      <c r="I31" s="135"/>
      <c r="J31" s="135"/>
      <c r="K31" s="135"/>
      <c r="L31" s="135"/>
      <c r="M31" s="135"/>
      <c r="N31" s="135"/>
      <c r="O31" s="135"/>
      <c r="P31" s="135"/>
      <c r="Q31" s="135"/>
    </row>
    <row r="32" spans="1:19" ht="15.75" customHeight="1">
      <c r="A32" s="134"/>
      <c r="B32" s="135"/>
      <c r="C32" s="135"/>
      <c r="D32" s="135"/>
      <c r="E32" s="135"/>
      <c r="F32" s="135"/>
      <c r="G32" s="135"/>
      <c r="H32" s="135"/>
      <c r="I32" s="135"/>
      <c r="J32" s="135"/>
      <c r="K32" s="135"/>
      <c r="L32" s="135"/>
      <c r="M32" s="135"/>
      <c r="N32" s="135"/>
      <c r="O32" s="135"/>
      <c r="P32" s="135"/>
      <c r="Q32" s="135"/>
    </row>
    <row r="33" spans="1:19" ht="15.75" customHeight="1">
      <c r="A33" s="134"/>
      <c r="B33" s="135"/>
      <c r="C33" s="135"/>
      <c r="D33" s="135"/>
      <c r="E33" s="135"/>
      <c r="F33" s="135"/>
      <c r="G33" s="135"/>
      <c r="H33" s="135"/>
      <c r="I33" s="135"/>
      <c r="J33" s="135"/>
      <c r="K33" s="135"/>
      <c r="L33" s="135"/>
      <c r="M33" s="135"/>
      <c r="N33" s="135"/>
      <c r="O33" s="135"/>
      <c r="P33" s="135"/>
      <c r="Q33" s="135"/>
    </row>
    <row r="34" spans="1:19">
      <c r="A34" s="134"/>
      <c r="B34" s="135"/>
      <c r="C34" s="135"/>
      <c r="D34" s="135"/>
      <c r="E34" s="135"/>
      <c r="F34" s="135"/>
      <c r="G34" s="135"/>
      <c r="H34" s="135"/>
      <c r="I34" s="135"/>
      <c r="J34" s="135"/>
      <c r="K34" s="135"/>
      <c r="L34" s="135"/>
      <c r="M34" s="135"/>
      <c r="N34" s="135"/>
      <c r="O34" s="135"/>
      <c r="P34" s="135"/>
      <c r="Q34" s="135"/>
    </row>
    <row r="35" spans="1:19">
      <c r="A35" s="134"/>
      <c r="B35" s="135"/>
      <c r="C35" s="135"/>
      <c r="D35" s="135"/>
      <c r="E35" s="135"/>
      <c r="F35" s="135"/>
      <c r="G35" s="135"/>
      <c r="H35" s="135"/>
      <c r="I35" s="135"/>
      <c r="J35" s="135"/>
      <c r="K35" s="135"/>
      <c r="L35" s="135"/>
      <c r="M35" s="135"/>
      <c r="N35" s="135"/>
      <c r="O35" s="135"/>
      <c r="P35" s="135"/>
      <c r="Q35" s="135"/>
    </row>
    <row r="36" spans="1:19">
      <c r="A36" s="134"/>
      <c r="B36" s="135"/>
      <c r="C36" s="135"/>
      <c r="D36" s="135"/>
      <c r="E36" s="135"/>
      <c r="F36" s="135"/>
      <c r="G36" s="135"/>
      <c r="H36" s="135"/>
      <c r="I36" s="135"/>
      <c r="J36" s="135"/>
      <c r="K36" s="135"/>
      <c r="L36" s="135"/>
      <c r="M36" s="135"/>
      <c r="N36" s="135"/>
      <c r="O36" s="135"/>
      <c r="P36" s="135"/>
      <c r="Q36" s="135"/>
    </row>
    <row r="37" spans="1:19">
      <c r="A37" s="134"/>
      <c r="B37" s="135"/>
      <c r="C37" s="135"/>
      <c r="D37" s="135"/>
      <c r="E37" s="135"/>
      <c r="F37" s="135"/>
      <c r="G37" s="135"/>
      <c r="H37" s="135"/>
      <c r="I37" s="135"/>
      <c r="J37" s="135"/>
      <c r="K37" s="135"/>
      <c r="L37" s="135"/>
      <c r="M37" s="135"/>
      <c r="N37" s="135"/>
      <c r="O37" s="135"/>
      <c r="P37" s="135"/>
      <c r="Q37" s="135"/>
      <c r="S37" s="105"/>
    </row>
    <row r="38" spans="1:19">
      <c r="A38" s="134"/>
      <c r="B38" s="135"/>
      <c r="C38" s="135"/>
      <c r="D38" s="135"/>
      <c r="E38" s="135"/>
      <c r="F38" s="135"/>
      <c r="G38" s="135"/>
      <c r="H38" s="135"/>
      <c r="I38" s="135"/>
      <c r="J38" s="135"/>
      <c r="K38" s="135"/>
      <c r="L38" s="135"/>
      <c r="M38" s="135"/>
      <c r="N38" s="135"/>
      <c r="O38" s="135"/>
      <c r="P38" s="135"/>
      <c r="Q38" s="135"/>
      <c r="S38" s="105"/>
    </row>
    <row r="39" spans="1:19">
      <c r="A39" s="134"/>
      <c r="B39" s="135"/>
      <c r="C39" s="135"/>
      <c r="D39" s="135"/>
      <c r="E39" s="135"/>
      <c r="F39" s="135"/>
      <c r="G39" s="135"/>
      <c r="H39" s="135"/>
      <c r="I39" s="135"/>
      <c r="J39" s="135"/>
      <c r="K39" s="135"/>
      <c r="L39" s="135"/>
      <c r="M39" s="135"/>
      <c r="N39" s="135"/>
      <c r="O39" s="135"/>
      <c r="P39" s="135"/>
      <c r="Q39" s="135"/>
      <c r="S39" s="105"/>
    </row>
    <row r="40" spans="1:19">
      <c r="A40" s="134"/>
      <c r="B40" s="135"/>
      <c r="C40" s="135"/>
      <c r="D40" s="135"/>
      <c r="E40" s="135"/>
      <c r="F40" s="135"/>
      <c r="G40" s="135"/>
      <c r="H40" s="135"/>
      <c r="I40" s="135"/>
      <c r="J40" s="135"/>
      <c r="K40" s="135"/>
      <c r="L40" s="135"/>
      <c r="M40" s="135"/>
      <c r="N40" s="135"/>
      <c r="O40" s="135"/>
      <c r="P40" s="135"/>
      <c r="Q40" s="135"/>
      <c r="S40" s="105"/>
    </row>
    <row r="41" spans="1:19" ht="15.75" customHeight="1">
      <c r="A41" s="127"/>
      <c r="S41" s="105"/>
    </row>
    <row r="42" spans="1:19" s="135" customFormat="1">
      <c r="A42" s="127"/>
      <c r="B42" s="3"/>
      <c r="C42" s="3"/>
      <c r="D42" s="3"/>
      <c r="E42" s="3"/>
      <c r="F42" s="3"/>
      <c r="G42" s="3"/>
      <c r="H42" s="3"/>
      <c r="I42" s="3"/>
      <c r="J42" s="3"/>
      <c r="K42" s="3"/>
      <c r="L42" s="3"/>
      <c r="M42" s="3"/>
      <c r="N42" s="3"/>
      <c r="O42" s="3"/>
      <c r="P42" s="3"/>
      <c r="Q42" s="3"/>
    </row>
    <row r="43" spans="1:19" s="135" customFormat="1">
      <c r="A43" s="127"/>
      <c r="B43" s="3"/>
      <c r="C43" s="3"/>
      <c r="D43" s="3"/>
      <c r="E43" s="3"/>
      <c r="F43" s="3"/>
      <c r="G43" s="3"/>
      <c r="H43" s="3"/>
      <c r="I43" s="3"/>
      <c r="J43" s="3"/>
      <c r="K43" s="3"/>
      <c r="L43" s="3"/>
      <c r="M43" s="3"/>
      <c r="N43" s="3"/>
      <c r="O43" s="3"/>
      <c r="P43" s="3"/>
      <c r="Q43" s="3"/>
    </row>
    <row r="44" spans="1:19" s="135" customFormat="1">
      <c r="A44" s="3"/>
      <c r="B44" s="3"/>
      <c r="C44" s="3"/>
      <c r="D44" s="3"/>
      <c r="E44" s="3"/>
      <c r="F44" s="3"/>
      <c r="G44" s="3"/>
      <c r="H44" s="3"/>
      <c r="I44" s="3"/>
      <c r="J44" s="3"/>
      <c r="K44" s="3"/>
      <c r="L44" s="3"/>
      <c r="M44" s="3"/>
      <c r="N44" s="3"/>
      <c r="O44" s="3"/>
      <c r="P44" s="3"/>
      <c r="Q44" s="3"/>
    </row>
    <row r="45" spans="1:19" s="135" customFormat="1">
      <c r="A45" s="3"/>
      <c r="B45" s="3"/>
      <c r="C45" s="3"/>
      <c r="D45" s="3"/>
      <c r="E45" s="3"/>
      <c r="F45" s="3"/>
      <c r="G45" s="3"/>
      <c r="H45" s="3"/>
      <c r="I45" s="3"/>
      <c r="J45" s="3"/>
      <c r="K45" s="3"/>
      <c r="L45" s="3"/>
      <c r="M45" s="3"/>
      <c r="N45" s="3"/>
      <c r="O45" s="3"/>
      <c r="P45" s="3"/>
      <c r="Q45" s="3"/>
    </row>
    <row r="46" spans="1:19" s="135" customFormat="1">
      <c r="A46" s="3"/>
      <c r="B46" s="3"/>
      <c r="C46" s="3"/>
      <c r="D46" s="3"/>
      <c r="E46" s="3"/>
      <c r="F46" s="3"/>
      <c r="G46" s="3"/>
      <c r="H46" s="3"/>
      <c r="I46" s="3"/>
      <c r="J46" s="3"/>
      <c r="K46" s="3"/>
      <c r="L46" s="3"/>
      <c r="M46" s="3"/>
      <c r="N46" s="3"/>
      <c r="O46" s="3"/>
      <c r="P46" s="3"/>
      <c r="Q46" s="3"/>
    </row>
    <row r="47" spans="1:19" s="135" customFormat="1">
      <c r="A47" s="3"/>
      <c r="B47" s="3"/>
      <c r="C47" s="3"/>
      <c r="D47" s="3"/>
      <c r="E47" s="3"/>
      <c r="F47" s="3"/>
      <c r="G47" s="3"/>
      <c r="H47" s="3"/>
      <c r="I47" s="3"/>
      <c r="J47" s="3"/>
      <c r="K47" s="3"/>
      <c r="L47" s="3"/>
      <c r="M47" s="3"/>
      <c r="N47" s="3"/>
      <c r="O47" s="3"/>
      <c r="P47" s="3"/>
      <c r="Q47" s="3"/>
    </row>
    <row r="48" spans="1:19" s="135" customFormat="1">
      <c r="A48" s="3"/>
      <c r="B48" s="3"/>
      <c r="C48" s="3"/>
      <c r="D48" s="3"/>
      <c r="E48" s="3"/>
      <c r="F48" s="3"/>
      <c r="G48" s="3"/>
      <c r="H48" s="3"/>
      <c r="I48" s="3"/>
      <c r="J48" s="3"/>
      <c r="K48" s="3"/>
      <c r="L48" s="3"/>
      <c r="M48" s="3"/>
      <c r="N48" s="3"/>
      <c r="O48" s="3"/>
      <c r="P48" s="3"/>
      <c r="Q48" s="3"/>
    </row>
    <row r="49" spans="1:17" s="135" customFormat="1">
      <c r="A49" s="3"/>
      <c r="B49" s="3"/>
      <c r="C49" s="3"/>
      <c r="D49" s="3"/>
      <c r="E49" s="3"/>
      <c r="F49" s="3"/>
      <c r="G49" s="3"/>
      <c r="H49" s="3"/>
      <c r="I49" s="3"/>
      <c r="J49" s="3"/>
      <c r="K49" s="3"/>
      <c r="L49" s="3"/>
      <c r="M49" s="3"/>
      <c r="N49" s="3"/>
      <c r="O49" s="3"/>
      <c r="P49" s="3"/>
      <c r="Q49" s="3"/>
    </row>
    <row r="50" spans="1:17" s="135" customFormat="1">
      <c r="A50" s="3"/>
      <c r="B50" s="3"/>
      <c r="C50" s="3"/>
      <c r="D50" s="3"/>
      <c r="E50" s="3"/>
      <c r="F50" s="3"/>
      <c r="G50" s="3"/>
      <c r="H50" s="3"/>
      <c r="I50" s="3"/>
      <c r="J50" s="3"/>
      <c r="K50" s="3"/>
      <c r="L50" s="3"/>
      <c r="M50" s="3"/>
      <c r="N50" s="3"/>
      <c r="O50" s="3"/>
      <c r="P50" s="3"/>
      <c r="Q50" s="3"/>
    </row>
    <row r="51" spans="1:17" s="135" customFormat="1">
      <c r="A51" s="3"/>
      <c r="B51" s="3"/>
      <c r="C51" s="3"/>
      <c r="D51" s="3"/>
      <c r="E51" s="3"/>
      <c r="F51" s="3"/>
      <c r="G51" s="3"/>
      <c r="H51" s="3"/>
      <c r="I51" s="3"/>
      <c r="J51" s="3"/>
      <c r="K51" s="3"/>
      <c r="L51" s="3"/>
      <c r="M51" s="3"/>
      <c r="N51" s="3"/>
      <c r="O51" s="3"/>
      <c r="P51" s="3"/>
      <c r="Q51" s="3"/>
    </row>
    <row r="52" spans="1:17" s="135" customFormat="1">
      <c r="A52" s="3"/>
      <c r="B52" s="3"/>
      <c r="C52" s="3"/>
      <c r="D52" s="3"/>
      <c r="E52" s="3"/>
      <c r="F52" s="3"/>
      <c r="G52" s="3"/>
      <c r="H52" s="3"/>
      <c r="I52" s="3"/>
      <c r="J52" s="3"/>
      <c r="K52" s="3"/>
      <c r="L52" s="3"/>
      <c r="M52" s="3"/>
      <c r="N52" s="3"/>
      <c r="O52" s="3"/>
      <c r="P52" s="3"/>
      <c r="Q52" s="3"/>
    </row>
    <row r="53" spans="1:17" s="135" customFormat="1">
      <c r="A53" s="3"/>
      <c r="B53" s="3"/>
      <c r="C53" s="3"/>
      <c r="D53" s="3"/>
      <c r="E53" s="3"/>
      <c r="F53" s="3"/>
      <c r="G53" s="3"/>
      <c r="H53" s="3"/>
      <c r="I53" s="3"/>
      <c r="J53" s="3"/>
      <c r="K53" s="3"/>
      <c r="L53" s="3"/>
      <c r="M53" s="3"/>
      <c r="N53" s="3"/>
      <c r="O53" s="3"/>
      <c r="P53" s="3"/>
      <c r="Q53" s="3"/>
    </row>
    <row r="54" spans="1:17" s="135" customFormat="1">
      <c r="A54" s="3"/>
      <c r="B54" s="3"/>
      <c r="C54" s="3"/>
      <c r="D54" s="3"/>
      <c r="E54" s="3"/>
      <c r="F54" s="3"/>
      <c r="G54" s="3"/>
      <c r="H54" s="3"/>
      <c r="I54" s="3"/>
      <c r="J54" s="3"/>
      <c r="K54" s="3"/>
      <c r="L54" s="3"/>
      <c r="M54" s="3"/>
      <c r="N54" s="3"/>
      <c r="O54" s="3"/>
      <c r="P54" s="3"/>
      <c r="Q54" s="3"/>
    </row>
    <row r="55" spans="1:17" s="135" customFormat="1">
      <c r="A55" s="3"/>
      <c r="B55" s="3"/>
      <c r="C55" s="3"/>
      <c r="D55" s="3"/>
      <c r="E55" s="3"/>
      <c r="F55" s="3"/>
      <c r="G55" s="3"/>
      <c r="H55" s="3"/>
      <c r="I55" s="3"/>
      <c r="J55" s="3"/>
      <c r="K55" s="3"/>
      <c r="L55" s="3"/>
      <c r="M55" s="3"/>
      <c r="N55" s="3"/>
      <c r="O55" s="3"/>
      <c r="P55" s="3"/>
      <c r="Q55" s="3"/>
    </row>
    <row r="56" spans="1:17" s="135" customFormat="1">
      <c r="A56" s="3"/>
      <c r="B56" s="3"/>
      <c r="C56" s="3"/>
      <c r="D56" s="3"/>
      <c r="E56" s="3"/>
      <c r="F56" s="3"/>
      <c r="G56" s="3"/>
      <c r="H56" s="3"/>
      <c r="I56" s="3"/>
      <c r="J56" s="3"/>
      <c r="K56" s="3"/>
      <c r="L56" s="3"/>
      <c r="M56" s="3"/>
      <c r="N56" s="3"/>
      <c r="O56" s="3"/>
      <c r="P56" s="3"/>
      <c r="Q56" s="3"/>
    </row>
    <row r="57" spans="1:17" s="135" customFormat="1">
      <c r="A57" s="3"/>
      <c r="B57" s="3"/>
      <c r="C57" s="3"/>
      <c r="D57" s="3"/>
      <c r="E57" s="3"/>
      <c r="F57" s="3"/>
      <c r="G57" s="3"/>
      <c r="H57" s="3"/>
      <c r="I57" s="3"/>
      <c r="J57" s="3"/>
      <c r="K57" s="3"/>
      <c r="L57" s="3"/>
      <c r="M57" s="3"/>
      <c r="N57" s="3"/>
      <c r="O57" s="3"/>
      <c r="P57" s="3"/>
      <c r="Q57" s="3"/>
    </row>
    <row r="58" spans="1:17" s="135" customFormat="1">
      <c r="A58" s="3"/>
      <c r="B58" s="3"/>
      <c r="C58" s="3"/>
      <c r="D58" s="3"/>
      <c r="E58" s="3"/>
      <c r="F58" s="3"/>
      <c r="G58" s="3"/>
      <c r="H58" s="3"/>
      <c r="I58" s="3"/>
      <c r="J58" s="3"/>
      <c r="K58" s="3"/>
      <c r="L58" s="3"/>
      <c r="M58" s="3"/>
      <c r="N58" s="3"/>
      <c r="O58" s="3"/>
      <c r="P58" s="3"/>
      <c r="Q58" s="3"/>
    </row>
    <row r="59" spans="1:17" s="135" customFormat="1">
      <c r="A59" s="3"/>
      <c r="B59" s="3"/>
      <c r="C59" s="3"/>
      <c r="D59" s="3"/>
      <c r="E59" s="3"/>
      <c r="F59" s="3"/>
      <c r="G59" s="3"/>
      <c r="H59" s="3"/>
      <c r="I59" s="3"/>
      <c r="J59" s="3"/>
      <c r="K59" s="3"/>
      <c r="L59" s="3"/>
      <c r="M59" s="3"/>
      <c r="N59" s="3"/>
      <c r="O59" s="3"/>
      <c r="P59" s="3"/>
      <c r="Q59" s="3"/>
    </row>
    <row r="60" spans="1:17" s="135" customFormat="1">
      <c r="A60" s="3"/>
      <c r="B60" s="3"/>
      <c r="C60" s="3"/>
      <c r="D60" s="3"/>
      <c r="E60" s="3"/>
      <c r="F60" s="3"/>
      <c r="G60" s="3"/>
      <c r="H60" s="3"/>
      <c r="I60" s="3"/>
      <c r="J60" s="3"/>
      <c r="K60" s="3"/>
      <c r="L60" s="3"/>
      <c r="M60" s="3"/>
      <c r="N60" s="3"/>
      <c r="O60" s="3"/>
      <c r="P60" s="3"/>
      <c r="Q60" s="3"/>
    </row>
    <row r="61" spans="1:17" s="135" customFormat="1">
      <c r="A61" s="3"/>
      <c r="B61" s="3"/>
      <c r="C61" s="3"/>
      <c r="D61" s="3"/>
      <c r="E61" s="3"/>
      <c r="F61" s="3"/>
      <c r="G61" s="3"/>
      <c r="H61" s="3"/>
      <c r="I61" s="3"/>
      <c r="J61" s="3"/>
      <c r="K61" s="3"/>
      <c r="L61" s="3"/>
      <c r="M61" s="3"/>
      <c r="N61" s="3"/>
      <c r="O61" s="3"/>
      <c r="P61" s="3"/>
      <c r="Q61" s="3"/>
    </row>
    <row r="62" spans="1:17" s="135" customFormat="1">
      <c r="A62" s="3"/>
      <c r="B62" s="3"/>
      <c r="C62" s="3"/>
      <c r="D62" s="3"/>
      <c r="E62" s="3"/>
      <c r="F62" s="3"/>
      <c r="G62" s="3"/>
      <c r="H62" s="3"/>
      <c r="I62" s="3"/>
      <c r="J62" s="3"/>
      <c r="K62" s="3"/>
      <c r="L62" s="3"/>
      <c r="M62" s="3"/>
      <c r="N62" s="3"/>
      <c r="O62" s="3"/>
      <c r="P62" s="3"/>
      <c r="Q62" s="3"/>
    </row>
    <row r="63" spans="1:17" s="135" customFormat="1">
      <c r="A63" s="3"/>
      <c r="B63" s="3"/>
      <c r="C63" s="3"/>
      <c r="D63" s="3"/>
      <c r="E63" s="3"/>
      <c r="F63" s="3"/>
      <c r="G63" s="3"/>
      <c r="H63" s="3"/>
      <c r="I63" s="3"/>
      <c r="J63" s="3"/>
      <c r="K63" s="3"/>
      <c r="L63" s="3"/>
      <c r="M63" s="3"/>
      <c r="N63" s="3"/>
      <c r="O63" s="3"/>
      <c r="P63" s="3"/>
      <c r="Q63" s="3"/>
    </row>
    <row r="64" spans="1:17" s="135" customFormat="1">
      <c r="A64" s="3"/>
      <c r="B64" s="3"/>
      <c r="C64" s="3"/>
      <c r="D64" s="3"/>
      <c r="E64" s="3"/>
      <c r="F64" s="3"/>
      <c r="G64" s="3"/>
      <c r="H64" s="3"/>
      <c r="I64" s="3"/>
      <c r="J64" s="3"/>
      <c r="K64" s="3"/>
      <c r="L64" s="3"/>
      <c r="M64" s="3"/>
      <c r="N64" s="3"/>
      <c r="O64" s="3"/>
      <c r="P64" s="3"/>
      <c r="Q64" s="3"/>
    </row>
    <row r="65" spans="1:17" s="135" customFormat="1">
      <c r="A65" s="3"/>
      <c r="B65" s="3"/>
      <c r="C65" s="3"/>
      <c r="D65" s="3"/>
      <c r="E65" s="3"/>
      <c r="F65" s="3"/>
      <c r="G65" s="3"/>
      <c r="H65" s="3"/>
      <c r="I65" s="3"/>
      <c r="J65" s="3"/>
      <c r="K65" s="3"/>
      <c r="L65" s="3"/>
      <c r="M65" s="3"/>
      <c r="N65" s="3"/>
      <c r="O65" s="3"/>
      <c r="P65" s="3"/>
      <c r="Q65" s="3"/>
    </row>
  </sheetData>
  <mergeCells count="27">
    <mergeCell ref="A1:F1"/>
    <mergeCell ref="A2:E2"/>
    <mergeCell ref="A3:Q3"/>
    <mergeCell ref="D4:E4"/>
    <mergeCell ref="F4:Q4"/>
    <mergeCell ref="E6:Q8"/>
    <mergeCell ref="A6:A10"/>
    <mergeCell ref="B6:D8"/>
    <mergeCell ref="B9:D9"/>
    <mergeCell ref="B10:D10"/>
    <mergeCell ref="E9:Q9"/>
    <mergeCell ref="E10:Q10"/>
    <mergeCell ref="E14:Q15"/>
    <mergeCell ref="A14:D15"/>
    <mergeCell ref="E12:K12"/>
    <mergeCell ref="E13:K13"/>
    <mergeCell ref="A12:D12"/>
    <mergeCell ref="A13:D13"/>
    <mergeCell ref="B28:Q29"/>
    <mergeCell ref="A16:D16"/>
    <mergeCell ref="A17:D17"/>
    <mergeCell ref="E16:Q16"/>
    <mergeCell ref="E17:Q17"/>
    <mergeCell ref="B24:Q25"/>
    <mergeCell ref="B21:Q22"/>
    <mergeCell ref="B18:Q19"/>
    <mergeCell ref="B20:Q20"/>
  </mergeCells>
  <phoneticPr fontId="2"/>
  <dataValidations disablePrompts="1" count="3">
    <dataValidation type="list" showInputMessage="1" showErrorMessage="1" sqref="E12:K12" xr:uid="{00000000-0002-0000-1500-000000000000}">
      <formula1>企業回答2</formula1>
    </dataValidation>
    <dataValidation type="list" allowBlank="1" showInputMessage="1" showErrorMessage="1" sqref="E17:Q17" xr:uid="{00000000-0002-0000-1500-000001000000}">
      <formula1>建設工事の種類</formula1>
    </dataValidation>
    <dataValidation type="list" allowBlank="1" showInputMessage="1" showErrorMessage="1" sqref="E16:Q16" xr:uid="{00000000-0002-0000-1500-000002000000}">
      <formula1>工事種別</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66FF"/>
    <pageSetUpPr fitToPage="1"/>
  </sheetPr>
  <dimension ref="A1:T42"/>
  <sheetViews>
    <sheetView view="pageBreakPreview" zoomScaleNormal="100" zoomScaleSheetLayoutView="100" workbookViewId="0">
      <selection activeCell="I43" sqref="I43"/>
    </sheetView>
  </sheetViews>
  <sheetFormatPr defaultRowHeight="13"/>
  <cols>
    <col min="1" max="1" width="3.26953125" customWidth="1"/>
    <col min="2" max="3" width="4.26953125" customWidth="1"/>
    <col min="4" max="6" width="5.08984375" customWidth="1"/>
    <col min="7" max="12" width="4.7265625" customWidth="1"/>
    <col min="13" max="17" width="6.6328125" customWidth="1"/>
  </cols>
  <sheetData>
    <row r="1" spans="1:20" ht="15.75" customHeight="1">
      <c r="A1" s="857" t="str">
        <f>CONCATENATE("（様式-",INDEX(発注者入力シート!$B$28:$G$32,MATCH(発注者入力シート!L8,発注者入力シート!$C$28:$C$32,0),4),"）")</f>
        <v>（様式-７）</v>
      </c>
      <c r="B1" s="857"/>
      <c r="C1" s="857"/>
      <c r="D1" s="857"/>
      <c r="E1" s="857"/>
      <c r="F1" s="857"/>
      <c r="S1" s="3" t="s">
        <v>402</v>
      </c>
      <c r="T1" s="3"/>
    </row>
    <row r="2" spans="1:20" ht="15.75" customHeight="1">
      <c r="A2" s="857" t="str">
        <f>CONCATENATE("評価項目",INDEX(発注者入力シート!$B$28:$G$32,MATCH(発注者入力シート!L8,発注者入力シート!$C$28:$C$32,0),5),"-",INDEX(発注者入力シート!$B$28:$G$32,MATCH(発注者入力シート!L8,発注者入力シート!$C$28:$C$32,0),6))</f>
        <v>評価項目（２）-③</v>
      </c>
      <c r="B2" s="857"/>
      <c r="C2" s="857"/>
      <c r="D2" s="857"/>
      <c r="E2" s="857"/>
      <c r="S2" s="3" t="s">
        <v>403</v>
      </c>
      <c r="T2" s="3"/>
    </row>
    <row r="3" spans="1:20" ht="15.75" customHeight="1">
      <c r="A3" s="858" t="s">
        <v>1058</v>
      </c>
      <c r="B3" s="858"/>
      <c r="C3" s="858"/>
      <c r="D3" s="858"/>
      <c r="E3" s="858"/>
      <c r="F3" s="858"/>
      <c r="G3" s="858"/>
      <c r="H3" s="858"/>
      <c r="I3" s="858"/>
      <c r="J3" s="858"/>
      <c r="K3" s="858"/>
      <c r="L3" s="858"/>
      <c r="M3" s="858"/>
      <c r="N3" s="858"/>
      <c r="O3" s="858"/>
      <c r="P3" s="858"/>
      <c r="Q3" s="858"/>
      <c r="R3" s="128"/>
      <c r="S3" s="103"/>
      <c r="T3" s="3" t="s">
        <v>410</v>
      </c>
    </row>
    <row r="4" spans="1:20" ht="15.75" customHeight="1">
      <c r="A4" s="3"/>
      <c r="B4" s="3"/>
      <c r="C4" s="3"/>
      <c r="D4" s="854" t="s">
        <v>1059</v>
      </c>
      <c r="E4" s="854"/>
      <c r="F4" s="1259" t="str">
        <f>IF(企業入力シート!C5="","",企業入力シート!C5)</f>
        <v/>
      </c>
      <c r="G4" s="1259"/>
      <c r="H4" s="1259"/>
      <c r="I4" s="1259"/>
      <c r="J4" s="1259"/>
      <c r="K4" s="1259"/>
      <c r="L4" s="1259"/>
      <c r="M4" s="1259"/>
      <c r="N4" s="1259"/>
      <c r="O4" s="1259"/>
      <c r="P4" s="1259"/>
      <c r="Q4" s="1259"/>
      <c r="R4" s="2"/>
      <c r="S4" s="98"/>
      <c r="T4" s="3" t="s">
        <v>521</v>
      </c>
    </row>
    <row r="5" spans="1:20" ht="15.75" customHeight="1">
      <c r="A5" s="135" t="s">
        <v>1060</v>
      </c>
      <c r="B5" s="135"/>
      <c r="C5" s="135"/>
      <c r="D5" s="135"/>
      <c r="E5" s="135"/>
      <c r="F5" s="135"/>
      <c r="G5" s="135"/>
      <c r="H5" s="135"/>
      <c r="I5" s="135"/>
      <c r="J5" s="135"/>
      <c r="K5" s="135"/>
      <c r="L5" s="135"/>
      <c r="M5" s="135"/>
      <c r="N5" s="135"/>
      <c r="O5" s="135"/>
      <c r="P5" s="135"/>
      <c r="Q5" s="135"/>
      <c r="S5" s="3"/>
      <c r="T5" s="3"/>
    </row>
    <row r="6" spans="1:20" ht="15.75" customHeight="1">
      <c r="A6" s="1447" t="s">
        <v>1356</v>
      </c>
      <c r="B6" s="1447"/>
      <c r="C6" s="1447"/>
      <c r="D6" s="1447"/>
      <c r="E6" s="1447"/>
      <c r="F6" s="1447"/>
      <c r="G6" s="1447"/>
      <c r="H6" s="1447"/>
      <c r="I6" s="1447"/>
      <c r="J6" s="1447"/>
      <c r="K6" s="1447"/>
      <c r="L6" s="1447"/>
      <c r="M6" s="1447"/>
      <c r="N6" s="1447"/>
      <c r="O6" s="1447"/>
      <c r="P6" s="1447"/>
      <c r="Q6" s="1447"/>
      <c r="R6" s="142"/>
      <c r="S6" s="3" t="s">
        <v>406</v>
      </c>
      <c r="T6" s="3"/>
    </row>
    <row r="7" spans="1:20" ht="15.75" customHeight="1">
      <c r="A7" s="1447"/>
      <c r="B7" s="1447"/>
      <c r="C7" s="1447"/>
      <c r="D7" s="1447"/>
      <c r="E7" s="1447"/>
      <c r="F7" s="1447"/>
      <c r="G7" s="1447"/>
      <c r="H7" s="1447"/>
      <c r="I7" s="1447"/>
      <c r="J7" s="1447"/>
      <c r="K7" s="1447"/>
      <c r="L7" s="1447"/>
      <c r="M7" s="1447"/>
      <c r="N7" s="1447"/>
      <c r="O7" s="1447"/>
      <c r="P7" s="1447"/>
      <c r="Q7" s="1447"/>
      <c r="R7" s="142"/>
      <c r="S7" s="100"/>
      <c r="T7" s="3" t="s">
        <v>407</v>
      </c>
    </row>
    <row r="8" spans="1:20" ht="15.75" customHeight="1">
      <c r="A8" s="142"/>
      <c r="B8" s="142"/>
      <c r="C8" s="142"/>
      <c r="D8" s="142"/>
      <c r="E8" s="142"/>
      <c r="F8" s="142"/>
      <c r="G8" s="142"/>
      <c r="H8" s="142"/>
      <c r="I8" s="142"/>
      <c r="J8" s="142"/>
      <c r="K8" s="142"/>
      <c r="L8" s="142"/>
      <c r="M8" s="142"/>
      <c r="N8" s="142"/>
      <c r="O8" s="142"/>
      <c r="P8" s="142"/>
      <c r="Q8" s="142"/>
      <c r="S8" s="101"/>
      <c r="T8" s="3" t="s">
        <v>405</v>
      </c>
    </row>
    <row r="9" spans="1:20" ht="15.75" customHeight="1">
      <c r="A9" s="1448" t="s">
        <v>1061</v>
      </c>
      <c r="B9" s="1448"/>
      <c r="C9" s="1448"/>
      <c r="D9" s="1448"/>
      <c r="E9" s="1448"/>
      <c r="F9" s="1448" t="s">
        <v>846</v>
      </c>
      <c r="G9" s="1448"/>
      <c r="H9" s="1448"/>
      <c r="I9" s="1448" t="s">
        <v>893</v>
      </c>
      <c r="J9" s="1448"/>
      <c r="K9" s="1448"/>
      <c r="L9" s="1449" t="s">
        <v>1107</v>
      </c>
      <c r="M9" s="1450"/>
      <c r="N9" s="1450"/>
      <c r="O9" s="1450"/>
      <c r="P9" s="1450"/>
      <c r="Q9" s="1451"/>
      <c r="R9" s="3"/>
      <c r="T9" s="3"/>
    </row>
    <row r="10" spans="1:20" ht="31.5" customHeight="1">
      <c r="A10" s="1441" t="s">
        <v>8</v>
      </c>
      <c r="B10" s="1446" t="str">
        <f>IF(OR(企業入力シート!$C$14="",企業入力シート!$C$48="",企業入力シート!$C$77=""),"",IF(B11="第1ｸﾞﾙｰﾌﾟ",企業入力シート!$C$14,IF(B11="第2ｸﾞﾙｰﾌﾟ",企業入力シート!$C$48,IF(B11="第3ｸﾞﾙｰﾌﾟ",企業入力シート!$C$77,""))))</f>
        <v/>
      </c>
      <c r="C10" s="1446"/>
      <c r="D10" s="1446"/>
      <c r="E10" s="1446"/>
      <c r="F10" s="1452"/>
      <c r="G10" s="1453"/>
      <c r="H10" s="1454"/>
      <c r="I10" s="1429"/>
      <c r="J10" s="1430"/>
      <c r="K10" s="1431"/>
      <c r="L10" s="1435"/>
      <c r="M10" s="1436"/>
      <c r="N10" s="1436"/>
      <c r="O10" s="1436"/>
      <c r="P10" s="1436"/>
      <c r="Q10" s="1437"/>
      <c r="R10" s="3"/>
      <c r="S10" s="105" t="s">
        <v>408</v>
      </c>
      <c r="T10" s="3"/>
    </row>
    <row r="11" spans="1:20" ht="15.75" customHeight="1">
      <c r="A11" s="1442"/>
      <c r="B11" s="1443"/>
      <c r="C11" s="1444"/>
      <c r="D11" s="1444"/>
      <c r="E11" s="1445"/>
      <c r="F11" s="1455"/>
      <c r="G11" s="1456"/>
      <c r="H11" s="1457"/>
      <c r="I11" s="1432"/>
      <c r="J11" s="1433"/>
      <c r="K11" s="1434"/>
      <c r="L11" s="1438"/>
      <c r="M11" s="1439"/>
      <c r="N11" s="1439"/>
      <c r="O11" s="1439"/>
      <c r="P11" s="1439"/>
      <c r="Q11" s="1440"/>
      <c r="R11" s="3"/>
      <c r="S11" s="105" t="s">
        <v>409</v>
      </c>
      <c r="T11" s="3"/>
    </row>
    <row r="12" spans="1:20" ht="31.5" customHeight="1">
      <c r="A12" s="1441" t="s">
        <v>9</v>
      </c>
      <c r="B12" s="1446" t="str">
        <f>IF(OR(企業入力シート!$C$14="",企業入力シート!$C$48="",企業入力シート!$C$77=""),"",IF(B13="第1ｸﾞﾙｰﾌﾟ",企業入力シート!$C$14,IF(B13="第2ｸﾞﾙｰﾌﾟ",企業入力シート!$C$48,IF(B13="第3ｸﾞﾙｰﾌﾟ",企業入力シート!$C$77,""))))</f>
        <v/>
      </c>
      <c r="C12" s="1446"/>
      <c r="D12" s="1446"/>
      <c r="E12" s="1446"/>
      <c r="F12" s="1452"/>
      <c r="G12" s="1453"/>
      <c r="H12" s="1454"/>
      <c r="I12" s="1429"/>
      <c r="J12" s="1430"/>
      <c r="K12" s="1431"/>
      <c r="L12" s="1435"/>
      <c r="M12" s="1436"/>
      <c r="N12" s="1436"/>
      <c r="O12" s="1436"/>
      <c r="P12" s="1436"/>
      <c r="Q12" s="1437"/>
      <c r="R12" s="3"/>
      <c r="S12" s="105" t="s">
        <v>873</v>
      </c>
      <c r="T12" s="3"/>
    </row>
    <row r="13" spans="1:20" ht="15.75" customHeight="1">
      <c r="A13" s="1442"/>
      <c r="B13" s="1443"/>
      <c r="C13" s="1444"/>
      <c r="D13" s="1444"/>
      <c r="E13" s="1445"/>
      <c r="F13" s="1455"/>
      <c r="G13" s="1456"/>
      <c r="H13" s="1457"/>
      <c r="I13" s="1432"/>
      <c r="J13" s="1433"/>
      <c r="K13" s="1434"/>
      <c r="L13" s="1438"/>
      <c r="M13" s="1439"/>
      <c r="N13" s="1439"/>
      <c r="O13" s="1439"/>
      <c r="P13" s="1439"/>
      <c r="Q13" s="1440"/>
      <c r="R13" s="3"/>
      <c r="S13" s="105"/>
      <c r="T13" s="3"/>
    </row>
    <row r="14" spans="1:20" ht="31.5" customHeight="1">
      <c r="A14" s="1441" t="s">
        <v>10</v>
      </c>
      <c r="B14" s="1446" t="str">
        <f>IF(OR(企業入力シート!$C$14="",企業入力シート!$C$48="",企業入力シート!$C$77=""),"",IF(B15="第1ｸﾞﾙｰﾌﾟ",企業入力シート!$C$14,IF(B15="第2ｸﾞﾙｰﾌﾟ",企業入力シート!$C$48,IF(B15="第3ｸﾞﾙｰﾌﾟ",企業入力シート!$C$77,""))))</f>
        <v/>
      </c>
      <c r="C14" s="1446"/>
      <c r="D14" s="1446"/>
      <c r="E14" s="1446"/>
      <c r="F14" s="1452"/>
      <c r="G14" s="1453"/>
      <c r="H14" s="1454"/>
      <c r="I14" s="1429"/>
      <c r="J14" s="1430"/>
      <c r="K14" s="1431"/>
      <c r="L14" s="1435"/>
      <c r="M14" s="1436"/>
      <c r="N14" s="1436"/>
      <c r="O14" s="1436"/>
      <c r="P14" s="1436"/>
      <c r="Q14" s="1437"/>
      <c r="R14" s="3"/>
      <c r="S14" s="105"/>
      <c r="T14" s="3"/>
    </row>
    <row r="15" spans="1:20" ht="15.75" customHeight="1">
      <c r="A15" s="1442"/>
      <c r="B15" s="1443"/>
      <c r="C15" s="1444"/>
      <c r="D15" s="1444"/>
      <c r="E15" s="1445"/>
      <c r="F15" s="1455"/>
      <c r="G15" s="1456"/>
      <c r="H15" s="1457"/>
      <c r="I15" s="1432"/>
      <c r="J15" s="1433"/>
      <c r="K15" s="1434"/>
      <c r="L15" s="1438"/>
      <c r="M15" s="1439"/>
      <c r="N15" s="1439"/>
      <c r="O15" s="1439"/>
      <c r="P15" s="1439"/>
      <c r="Q15" s="1440"/>
      <c r="R15" s="3"/>
      <c r="S15" s="105"/>
      <c r="T15" s="3"/>
    </row>
    <row r="16" spans="1:20" ht="31.5" hidden="1" customHeight="1">
      <c r="A16" s="1441" t="s">
        <v>11</v>
      </c>
      <c r="B16" s="1446" t="str">
        <f>IF(OR(企業入力シート!$C$14="",企業入力シート!$C$48="",企業入力シート!$C$77=""),"",IF(B17="第1ｸﾞﾙｰﾌﾟ",企業入力シート!$C$14,IF(B17="第2ｸﾞﾙｰﾌﾟ",企業入力シート!$C$48,IF(B17="第3ｸﾞﾙｰﾌﾟ",企業入力シート!$C$77,""))))</f>
        <v/>
      </c>
      <c r="C16" s="1446"/>
      <c r="D16" s="1446"/>
      <c r="E16" s="1446"/>
      <c r="F16" s="1452"/>
      <c r="G16" s="1453"/>
      <c r="H16" s="1454"/>
      <c r="I16" s="1429"/>
      <c r="J16" s="1430"/>
      <c r="K16" s="1431"/>
      <c r="L16" s="1435"/>
      <c r="M16" s="1436"/>
      <c r="N16" s="1436"/>
      <c r="O16" s="1436"/>
      <c r="P16" s="1436"/>
      <c r="Q16" s="1437"/>
      <c r="R16" s="3"/>
      <c r="S16" s="105"/>
      <c r="T16" s="3"/>
    </row>
    <row r="17" spans="1:20" ht="15.75" hidden="1" customHeight="1">
      <c r="A17" s="1442"/>
      <c r="B17" s="1443"/>
      <c r="C17" s="1444"/>
      <c r="D17" s="1444"/>
      <c r="E17" s="1445"/>
      <c r="F17" s="1455"/>
      <c r="G17" s="1456"/>
      <c r="H17" s="1457"/>
      <c r="I17" s="1432"/>
      <c r="J17" s="1433"/>
      <c r="K17" s="1434"/>
      <c r="L17" s="1438"/>
      <c r="M17" s="1439"/>
      <c r="N17" s="1439"/>
      <c r="O17" s="1439"/>
      <c r="P17" s="1439"/>
      <c r="Q17" s="1440"/>
      <c r="R17" s="3"/>
      <c r="S17" s="105"/>
      <c r="T17" s="3"/>
    </row>
    <row r="18" spans="1:20" ht="31.5" hidden="1" customHeight="1">
      <c r="A18" s="1441" t="s">
        <v>12</v>
      </c>
      <c r="B18" s="1446" t="str">
        <f>IF(OR(企業入力シート!$C$14="",企業入力シート!$C$48="",企業入力シート!$C$77=""),"",IF(B19="第1ｸﾞﾙｰﾌﾟ",企業入力シート!$C$14,IF(B19="第2ｸﾞﾙｰﾌﾟ",企業入力シート!$C$48,IF(B19="第3ｸﾞﾙｰﾌﾟ",企業入力シート!$C$77,""))))</f>
        <v/>
      </c>
      <c r="C18" s="1446"/>
      <c r="D18" s="1446"/>
      <c r="E18" s="1446"/>
      <c r="F18" s="1452"/>
      <c r="G18" s="1453"/>
      <c r="H18" s="1454"/>
      <c r="I18" s="1429"/>
      <c r="J18" s="1430"/>
      <c r="K18" s="1431"/>
      <c r="L18" s="1435"/>
      <c r="M18" s="1436"/>
      <c r="N18" s="1436"/>
      <c r="O18" s="1436"/>
      <c r="P18" s="1436"/>
      <c r="Q18" s="1437"/>
      <c r="R18" s="3"/>
      <c r="S18" s="105"/>
      <c r="T18" s="3"/>
    </row>
    <row r="19" spans="1:20" ht="15.75" hidden="1" customHeight="1">
      <c r="A19" s="1442"/>
      <c r="B19" s="1443"/>
      <c r="C19" s="1444"/>
      <c r="D19" s="1444"/>
      <c r="E19" s="1445"/>
      <c r="F19" s="1455"/>
      <c r="G19" s="1456"/>
      <c r="H19" s="1457"/>
      <c r="I19" s="1432"/>
      <c r="J19" s="1433"/>
      <c r="K19" s="1434"/>
      <c r="L19" s="1438"/>
      <c r="M19" s="1439"/>
      <c r="N19" s="1439"/>
      <c r="O19" s="1439"/>
      <c r="P19" s="1439"/>
      <c r="Q19" s="1440"/>
      <c r="R19" s="3"/>
      <c r="S19" s="105"/>
      <c r="T19" s="3"/>
    </row>
    <row r="20" spans="1:20" ht="31.5" hidden="1" customHeight="1">
      <c r="A20" s="1441" t="s">
        <v>865</v>
      </c>
      <c r="B20" s="1446" t="str">
        <f>IF(OR(企業入力シート!$C$14="",企業入力シート!$C$48="",企業入力シート!$C$77=""),"",IF(B21="第1ｸﾞﾙｰﾌﾟ",企業入力シート!$C$14,IF(B21="第2ｸﾞﾙｰﾌﾟ",企業入力シート!$C$48,IF(B21="第3ｸﾞﾙｰﾌﾟ",企業入力シート!$C$77,""))))</f>
        <v/>
      </c>
      <c r="C20" s="1446"/>
      <c r="D20" s="1446"/>
      <c r="E20" s="1446"/>
      <c r="F20" s="1452"/>
      <c r="G20" s="1453"/>
      <c r="H20" s="1454"/>
      <c r="I20" s="1429"/>
      <c r="J20" s="1430"/>
      <c r="K20" s="1431"/>
      <c r="L20" s="1435"/>
      <c r="M20" s="1436"/>
      <c r="N20" s="1436"/>
      <c r="O20" s="1436"/>
      <c r="P20" s="1436"/>
      <c r="Q20" s="1437"/>
      <c r="R20" s="3"/>
      <c r="S20" s="105"/>
      <c r="T20" s="3"/>
    </row>
    <row r="21" spans="1:20" ht="15.75" hidden="1" customHeight="1">
      <c r="A21" s="1442"/>
      <c r="B21" s="1443"/>
      <c r="C21" s="1444"/>
      <c r="D21" s="1444"/>
      <c r="E21" s="1445"/>
      <c r="F21" s="1455"/>
      <c r="G21" s="1456"/>
      <c r="H21" s="1457"/>
      <c r="I21" s="1432"/>
      <c r="J21" s="1433"/>
      <c r="K21" s="1434"/>
      <c r="L21" s="1438"/>
      <c r="M21" s="1439"/>
      <c r="N21" s="1439"/>
      <c r="O21" s="1439"/>
      <c r="P21" s="1439"/>
      <c r="Q21" s="1440"/>
      <c r="R21" s="3"/>
      <c r="S21" s="105"/>
      <c r="T21" s="3"/>
    </row>
    <row r="22" spans="1:20" ht="31.5" hidden="1" customHeight="1">
      <c r="A22" s="1441" t="s">
        <v>866</v>
      </c>
      <c r="B22" s="1446" t="str">
        <f>IF(OR(企業入力シート!$C$14="",企業入力シート!$C$48="",企業入力シート!$C$77=""),"",IF(B23="第1ｸﾞﾙｰﾌﾟ",企業入力シート!$C$14,IF(B23="第2ｸﾞﾙｰﾌﾟ",企業入力シート!$C$48,IF(B23="第3ｸﾞﾙｰﾌﾟ",企業入力シート!$C$77,""))))</f>
        <v/>
      </c>
      <c r="C22" s="1446"/>
      <c r="D22" s="1446"/>
      <c r="E22" s="1446"/>
      <c r="F22" s="1452"/>
      <c r="G22" s="1453"/>
      <c r="H22" s="1454"/>
      <c r="I22" s="1429"/>
      <c r="J22" s="1430"/>
      <c r="K22" s="1431"/>
      <c r="L22" s="1435"/>
      <c r="M22" s="1436"/>
      <c r="N22" s="1436"/>
      <c r="O22" s="1436"/>
      <c r="P22" s="1436"/>
      <c r="Q22" s="1437"/>
      <c r="R22" s="3"/>
      <c r="S22" s="105"/>
      <c r="T22" s="3"/>
    </row>
    <row r="23" spans="1:20" ht="15.75" hidden="1" customHeight="1">
      <c r="A23" s="1442"/>
      <c r="B23" s="1443"/>
      <c r="C23" s="1444"/>
      <c r="D23" s="1444"/>
      <c r="E23" s="1445"/>
      <c r="F23" s="1455"/>
      <c r="G23" s="1456"/>
      <c r="H23" s="1457"/>
      <c r="I23" s="1432"/>
      <c r="J23" s="1433"/>
      <c r="K23" s="1434"/>
      <c r="L23" s="1438"/>
      <c r="M23" s="1439"/>
      <c r="N23" s="1439"/>
      <c r="O23" s="1439"/>
      <c r="P23" s="1439"/>
      <c r="Q23" s="1440"/>
      <c r="R23" s="3"/>
      <c r="S23" s="105"/>
      <c r="T23" s="3"/>
    </row>
    <row r="24" spans="1:20" ht="31.5" hidden="1" customHeight="1">
      <c r="A24" s="1441" t="s">
        <v>1062</v>
      </c>
      <c r="B24" s="1446" t="str">
        <f>IF(OR(企業入力シート!$C$14="",企業入力シート!$C$48="",企業入力シート!$C$77=""),"",IF(B25="第1ｸﾞﾙｰﾌﾟ",企業入力シート!$C$14,IF(B25="第2ｸﾞﾙｰﾌﾟ",企業入力シート!$C$48,IF(B25="第3ｸﾞﾙｰﾌﾟ",企業入力シート!$C$77,""))))</f>
        <v/>
      </c>
      <c r="C24" s="1446"/>
      <c r="D24" s="1446"/>
      <c r="E24" s="1446"/>
      <c r="F24" s="1452"/>
      <c r="G24" s="1453"/>
      <c r="H24" s="1454"/>
      <c r="I24" s="1429"/>
      <c r="J24" s="1430"/>
      <c r="K24" s="1431"/>
      <c r="L24" s="1435"/>
      <c r="M24" s="1436"/>
      <c r="N24" s="1436"/>
      <c r="O24" s="1436"/>
      <c r="P24" s="1436"/>
      <c r="Q24" s="1437"/>
      <c r="R24" s="3"/>
      <c r="S24" s="105"/>
      <c r="T24" s="3"/>
    </row>
    <row r="25" spans="1:20" ht="15.75" hidden="1" customHeight="1">
      <c r="A25" s="1442"/>
      <c r="B25" s="1443"/>
      <c r="C25" s="1444"/>
      <c r="D25" s="1444"/>
      <c r="E25" s="1445"/>
      <c r="F25" s="1455"/>
      <c r="G25" s="1456"/>
      <c r="H25" s="1457"/>
      <c r="I25" s="1432"/>
      <c r="J25" s="1433"/>
      <c r="K25" s="1434"/>
      <c r="L25" s="1438"/>
      <c r="M25" s="1439"/>
      <c r="N25" s="1439"/>
      <c r="O25" s="1439"/>
      <c r="P25" s="1439"/>
      <c r="Q25" s="1440"/>
      <c r="R25" s="3"/>
      <c r="S25" s="105"/>
      <c r="T25" s="3"/>
    </row>
    <row r="26" spans="1:20" ht="31.5" hidden="1" customHeight="1">
      <c r="A26" s="1441" t="s">
        <v>1063</v>
      </c>
      <c r="B26" s="1446" t="str">
        <f>IF(OR(企業入力シート!$C$14="",企業入力シート!$C$48="",企業入力シート!$C$77=""),"",IF(B27="第1ｸﾞﾙｰﾌﾟ",企業入力シート!$C$14,IF(B27="第2ｸﾞﾙｰﾌﾟ",企業入力シート!$C$48,IF(B27="第3ｸﾞﾙｰﾌﾟ",企業入力シート!$C$77,""))))</f>
        <v/>
      </c>
      <c r="C26" s="1446"/>
      <c r="D26" s="1446"/>
      <c r="E26" s="1446"/>
      <c r="F26" s="1452"/>
      <c r="G26" s="1453"/>
      <c r="H26" s="1454"/>
      <c r="I26" s="1429"/>
      <c r="J26" s="1430"/>
      <c r="K26" s="1431"/>
      <c r="L26" s="1435"/>
      <c r="M26" s="1436"/>
      <c r="N26" s="1436"/>
      <c r="O26" s="1436"/>
      <c r="P26" s="1436"/>
      <c r="Q26" s="1437"/>
      <c r="R26" s="3"/>
      <c r="S26" s="105"/>
      <c r="T26" s="3"/>
    </row>
    <row r="27" spans="1:20" ht="15.75" hidden="1" customHeight="1">
      <c r="A27" s="1442"/>
      <c r="B27" s="1443"/>
      <c r="C27" s="1444"/>
      <c r="D27" s="1444"/>
      <c r="E27" s="1445"/>
      <c r="F27" s="1455"/>
      <c r="G27" s="1456"/>
      <c r="H27" s="1457"/>
      <c r="I27" s="1432"/>
      <c r="J27" s="1433"/>
      <c r="K27" s="1434"/>
      <c r="L27" s="1438"/>
      <c r="M27" s="1439"/>
      <c r="N27" s="1439"/>
      <c r="O27" s="1439"/>
      <c r="P27" s="1439"/>
      <c r="Q27" s="1440"/>
      <c r="R27" s="3"/>
      <c r="S27" s="105"/>
      <c r="T27" s="3"/>
    </row>
    <row r="28" spans="1:20" ht="31.5" hidden="1" customHeight="1">
      <c r="A28" s="1441" t="s">
        <v>1064</v>
      </c>
      <c r="B28" s="1446" t="str">
        <f>IF(OR(企業入力シート!$C$14="",企業入力シート!$C$48="",企業入力シート!$C$77=""),"",IF(B29="第1ｸﾞﾙｰﾌﾟ",企業入力シート!$C$14,IF(B29="第2ｸﾞﾙｰﾌﾟ",企業入力シート!$C$48,IF(B29="第3ｸﾞﾙｰﾌﾟ",企業入力シート!$C$77,""))))</f>
        <v/>
      </c>
      <c r="C28" s="1446"/>
      <c r="D28" s="1446"/>
      <c r="E28" s="1446"/>
      <c r="F28" s="1452"/>
      <c r="G28" s="1453"/>
      <c r="H28" s="1454"/>
      <c r="I28" s="1429"/>
      <c r="J28" s="1430"/>
      <c r="K28" s="1431"/>
      <c r="L28" s="1435"/>
      <c r="M28" s="1436"/>
      <c r="N28" s="1436"/>
      <c r="O28" s="1436"/>
      <c r="P28" s="1436"/>
      <c r="Q28" s="1437"/>
      <c r="R28" s="3"/>
      <c r="S28" s="105"/>
      <c r="T28" s="3"/>
    </row>
    <row r="29" spans="1:20" ht="15.75" hidden="1" customHeight="1">
      <c r="A29" s="1442"/>
      <c r="B29" s="1443"/>
      <c r="C29" s="1444"/>
      <c r="D29" s="1444"/>
      <c r="E29" s="1445"/>
      <c r="F29" s="1455"/>
      <c r="G29" s="1456"/>
      <c r="H29" s="1457"/>
      <c r="I29" s="1432"/>
      <c r="J29" s="1433"/>
      <c r="K29" s="1434"/>
      <c r="L29" s="1438"/>
      <c r="M29" s="1439"/>
      <c r="N29" s="1439"/>
      <c r="O29" s="1439"/>
      <c r="P29" s="1439"/>
      <c r="Q29" s="1440"/>
      <c r="R29" s="3"/>
      <c r="S29" s="105"/>
      <c r="T29" s="3"/>
    </row>
    <row r="30" spans="1:20" ht="27" customHeight="1">
      <c r="A30" s="134" t="s">
        <v>114</v>
      </c>
      <c r="B30" s="1112" t="s">
        <v>1432</v>
      </c>
      <c r="C30" s="1112"/>
      <c r="D30" s="1112"/>
      <c r="E30" s="1112"/>
      <c r="F30" s="1112"/>
      <c r="G30" s="1112"/>
      <c r="H30" s="1112"/>
      <c r="I30" s="1112"/>
      <c r="J30" s="1112"/>
      <c r="K30" s="1112"/>
      <c r="L30" s="1112"/>
      <c r="M30" s="1112"/>
      <c r="N30" s="1112"/>
      <c r="O30" s="1112"/>
      <c r="P30" s="1112"/>
      <c r="Q30" s="1112"/>
      <c r="R30" s="135"/>
      <c r="S30" s="135"/>
      <c r="T30" s="135"/>
    </row>
    <row r="31" spans="1:20" ht="13" customHeight="1">
      <c r="A31" s="134" t="s">
        <v>115</v>
      </c>
      <c r="B31" s="135" t="s">
        <v>660</v>
      </c>
      <c r="C31" s="135"/>
      <c r="D31" s="135"/>
      <c r="E31" s="135"/>
      <c r="F31" s="135"/>
      <c r="G31" s="135"/>
      <c r="H31" s="135"/>
      <c r="I31" s="135"/>
      <c r="J31" s="135"/>
      <c r="K31" s="135"/>
      <c r="L31" s="135"/>
      <c r="M31" s="135"/>
      <c r="N31" s="135"/>
      <c r="O31" s="135"/>
      <c r="P31" s="135"/>
      <c r="Q31" s="135"/>
      <c r="R31" s="135"/>
      <c r="S31" s="135"/>
      <c r="T31" s="135"/>
    </row>
    <row r="32" spans="1:20" ht="13.5" customHeight="1">
      <c r="A32" s="134" t="s">
        <v>116</v>
      </c>
      <c r="B32" s="1165" t="s">
        <v>661</v>
      </c>
      <c r="C32" s="1165"/>
      <c r="D32" s="1165"/>
      <c r="E32" s="1165"/>
      <c r="F32" s="1165"/>
      <c r="G32" s="1165"/>
      <c r="H32" s="1165"/>
      <c r="I32" s="1165"/>
      <c r="J32" s="1165"/>
      <c r="K32" s="1165"/>
      <c r="L32" s="1165"/>
      <c r="M32" s="1165"/>
      <c r="N32" s="1165"/>
      <c r="O32" s="1165"/>
      <c r="P32" s="1165"/>
      <c r="Q32" s="1165"/>
      <c r="R32" s="135"/>
      <c r="S32" s="135"/>
      <c r="T32" s="135"/>
    </row>
    <row r="33" spans="1:18">
      <c r="A33" s="134"/>
      <c r="B33" s="1165"/>
      <c r="C33" s="1165"/>
      <c r="D33" s="1165"/>
      <c r="E33" s="1165"/>
      <c r="F33" s="1165"/>
      <c r="G33" s="1165"/>
      <c r="H33" s="1165"/>
      <c r="I33" s="1165"/>
      <c r="J33" s="1165"/>
      <c r="K33" s="1165"/>
      <c r="L33" s="1165"/>
      <c r="M33" s="1165"/>
      <c r="N33" s="1165"/>
      <c r="O33" s="1165"/>
      <c r="P33" s="1165"/>
      <c r="Q33" s="1165"/>
      <c r="R33" s="135"/>
    </row>
    <row r="34" spans="1:18" ht="13" customHeight="1">
      <c r="A34" s="134" t="s">
        <v>120</v>
      </c>
      <c r="B34" s="704" t="s">
        <v>1264</v>
      </c>
      <c r="C34" s="135"/>
      <c r="D34" s="135"/>
      <c r="E34" s="135"/>
      <c r="F34" s="135"/>
      <c r="G34" s="135"/>
      <c r="H34" s="135"/>
      <c r="I34" s="135"/>
      <c r="J34" s="135"/>
      <c r="K34" s="135"/>
      <c r="L34" s="135"/>
      <c r="M34" s="135"/>
      <c r="N34" s="135"/>
      <c r="O34" s="135"/>
      <c r="P34" s="135"/>
      <c r="Q34" s="135"/>
      <c r="R34" s="135"/>
    </row>
    <row r="35" spans="1:18">
      <c r="A35" s="134" t="s">
        <v>121</v>
      </c>
      <c r="B35" s="797" t="s">
        <v>1433</v>
      </c>
      <c r="C35" s="434"/>
      <c r="D35" s="434"/>
      <c r="E35" s="434"/>
      <c r="F35" s="434"/>
      <c r="G35" s="434"/>
      <c r="H35" s="434"/>
      <c r="I35" s="434"/>
      <c r="J35" s="434"/>
      <c r="K35" s="434"/>
      <c r="L35" s="434"/>
      <c r="M35" s="434"/>
      <c r="N35" s="434"/>
      <c r="O35" s="434"/>
      <c r="P35" s="434"/>
      <c r="Q35" s="434"/>
      <c r="R35" s="135" t="s">
        <v>1265</v>
      </c>
    </row>
    <row r="36" spans="1:18">
      <c r="A36" s="134" t="s">
        <v>697</v>
      </c>
      <c r="B36" s="704" t="s">
        <v>662</v>
      </c>
      <c r="C36" s="135"/>
      <c r="D36" s="135"/>
      <c r="E36" s="135"/>
      <c r="F36" s="135"/>
      <c r="G36" s="135"/>
      <c r="H36" s="135"/>
      <c r="I36" s="135"/>
      <c r="J36" s="135"/>
      <c r="K36" s="135"/>
      <c r="L36" s="135"/>
      <c r="M36" s="135"/>
      <c r="N36" s="135"/>
      <c r="O36" s="135"/>
      <c r="P36" s="135"/>
      <c r="Q36" s="135"/>
      <c r="R36" s="135"/>
    </row>
    <row r="37" spans="1:18">
      <c r="A37" s="134"/>
      <c r="B37" s="135"/>
      <c r="C37" s="135"/>
      <c r="D37" s="135"/>
      <c r="E37" s="135"/>
      <c r="F37" s="135"/>
      <c r="G37" s="135"/>
      <c r="H37" s="135"/>
      <c r="I37" s="135"/>
      <c r="J37" s="135"/>
      <c r="K37" s="135"/>
      <c r="L37" s="135"/>
      <c r="M37" s="135"/>
      <c r="N37" s="135"/>
      <c r="O37" s="135"/>
      <c r="P37" s="135"/>
      <c r="Q37" s="135"/>
      <c r="R37" s="135"/>
    </row>
    <row r="38" spans="1:18">
      <c r="A38" s="134"/>
      <c r="B38" s="135"/>
      <c r="C38" s="135"/>
      <c r="D38" s="135"/>
      <c r="E38" s="135"/>
      <c r="F38" s="135"/>
      <c r="G38" s="135"/>
      <c r="H38" s="135"/>
      <c r="I38" s="135"/>
      <c r="J38" s="135"/>
      <c r="K38" s="135"/>
      <c r="L38" s="135"/>
      <c r="M38" s="135"/>
      <c r="N38" s="135"/>
      <c r="O38" s="135"/>
      <c r="P38" s="135"/>
      <c r="Q38" s="135"/>
      <c r="R38" s="135"/>
    </row>
    <row r="39" spans="1:18">
      <c r="A39" s="127"/>
    </row>
    <row r="41" spans="1:18">
      <c r="A41" s="127"/>
    </row>
    <row r="42" spans="1:18">
      <c r="A42" s="127"/>
    </row>
  </sheetData>
  <mergeCells count="72">
    <mergeCell ref="L16:Q17"/>
    <mergeCell ref="L18:Q19"/>
    <mergeCell ref="B32:Q33"/>
    <mergeCell ref="B20:E20"/>
    <mergeCell ref="F20:H21"/>
    <mergeCell ref="B21:E21"/>
    <mergeCell ref="I26:K27"/>
    <mergeCell ref="B27:E27"/>
    <mergeCell ref="F26:H27"/>
    <mergeCell ref="B25:E25"/>
    <mergeCell ref="F24:H25"/>
    <mergeCell ref="F22:H23"/>
    <mergeCell ref="I22:K23"/>
    <mergeCell ref="B30:Q30"/>
    <mergeCell ref="F28:H29"/>
    <mergeCell ref="I28:K29"/>
    <mergeCell ref="A18:A19"/>
    <mergeCell ref="F18:H19"/>
    <mergeCell ref="I18:K19"/>
    <mergeCell ref="B18:E18"/>
    <mergeCell ref="A16:A17"/>
    <mergeCell ref="F16:H17"/>
    <mergeCell ref="I16:K17"/>
    <mergeCell ref="B17:E17"/>
    <mergeCell ref="B16:E16"/>
    <mergeCell ref="B19:E19"/>
    <mergeCell ref="B15:E15"/>
    <mergeCell ref="B14:E14"/>
    <mergeCell ref="B10:E10"/>
    <mergeCell ref="A1:F1"/>
    <mergeCell ref="A2:E2"/>
    <mergeCell ref="A3:Q3"/>
    <mergeCell ref="D4:E4"/>
    <mergeCell ref="F4:Q4"/>
    <mergeCell ref="I12:K13"/>
    <mergeCell ref="I14:K15"/>
    <mergeCell ref="I10:K11"/>
    <mergeCell ref="L10:Q11"/>
    <mergeCell ref="L12:Q13"/>
    <mergeCell ref="L14:Q15"/>
    <mergeCell ref="L28:Q29"/>
    <mergeCell ref="I24:K25"/>
    <mergeCell ref="A6:Q7"/>
    <mergeCell ref="I9:K9"/>
    <mergeCell ref="A9:E9"/>
    <mergeCell ref="F9:H9"/>
    <mergeCell ref="L9:Q9"/>
    <mergeCell ref="A10:A11"/>
    <mergeCell ref="F10:H11"/>
    <mergeCell ref="F12:H13"/>
    <mergeCell ref="A12:A13"/>
    <mergeCell ref="A14:A15"/>
    <mergeCell ref="B11:E11"/>
    <mergeCell ref="B13:E13"/>
    <mergeCell ref="B12:E12"/>
    <mergeCell ref="F14:H15"/>
    <mergeCell ref="A28:A29"/>
    <mergeCell ref="B23:E23"/>
    <mergeCell ref="A24:A25"/>
    <mergeCell ref="B22:E22"/>
    <mergeCell ref="B24:E24"/>
    <mergeCell ref="B29:E29"/>
    <mergeCell ref="B26:E26"/>
    <mergeCell ref="B28:E28"/>
    <mergeCell ref="I20:K21"/>
    <mergeCell ref="L20:Q21"/>
    <mergeCell ref="L22:Q23"/>
    <mergeCell ref="A26:A27"/>
    <mergeCell ref="A20:A21"/>
    <mergeCell ref="A22:A23"/>
    <mergeCell ref="L24:Q25"/>
    <mergeCell ref="L26:Q27"/>
  </mergeCells>
  <phoneticPr fontId="2"/>
  <dataValidations disablePrompts="1" count="2">
    <dataValidation type="list" allowBlank="1" showInputMessage="1" showErrorMessage="1" sqref="B11:E11 B13:E13 B15:E15 B17:E17 B19:E19 B21:E21 B23:E23 B25:E25 B27:E27 B29:E29" xr:uid="{00000000-0002-0000-1600-000000000000}">
      <formula1>企業回答10</formula1>
    </dataValidation>
    <dataValidation type="list" allowBlank="1" showInputMessage="1" showErrorMessage="1" sqref="F10:H29" xr:uid="{00000000-0002-0000-1600-000001000000}">
      <formula1>企業回答12</formula1>
    </dataValidation>
  </dataValidations>
  <printOptions horizontalCentered="1"/>
  <pageMargins left="0.70866141732283472" right="0.70866141732283472" top="0.74803149606299213" bottom="0.55118110236220474" header="0.31496062992125984" footer="0.31496062992125984"/>
  <pageSetup paperSize="9" orientation="portrait" r:id="rId1"/>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66FF"/>
  </sheetPr>
  <dimension ref="A1:V94"/>
  <sheetViews>
    <sheetView view="pageBreakPreview" topLeftCell="A3" zoomScaleNormal="100" zoomScaleSheetLayoutView="100" workbookViewId="0">
      <selection activeCell="F13" sqref="F13:I13"/>
    </sheetView>
  </sheetViews>
  <sheetFormatPr defaultColWidth="9" defaultRowHeight="13"/>
  <cols>
    <col min="1" max="18" width="5.08984375" style="3" customWidth="1"/>
    <col min="19" max="16384" width="9" style="3"/>
  </cols>
  <sheetData>
    <row r="1" spans="1:22" ht="15.75" customHeight="1">
      <c r="A1" s="857" t="str">
        <f>CONCATENATE("（様式-",INDEX(発注者入力シート!$B$28:$G$32,MATCH(発注者入力シート!L11,発注者入力シート!$C$28:$C$32,0),4),"）")</f>
        <v>（様式-８）</v>
      </c>
      <c r="B1" s="857"/>
      <c r="C1" s="857"/>
      <c r="D1" s="857"/>
      <c r="E1" s="857"/>
      <c r="F1" s="857"/>
      <c r="G1" s="76"/>
      <c r="S1" s="3" t="s">
        <v>402</v>
      </c>
    </row>
    <row r="2" spans="1:22" ht="15.75" customHeight="1">
      <c r="A2" s="857" t="str">
        <f>CONCATENATE("評価項目",INDEX(発注者入力シート!$B$28:$G$32,MATCH(発注者入力シート!L11,発注者入力シート!$C$28:$C$32,0),5),"-",INDEX(発注者入力シート!$B$28:$G$32,MATCH(発注者入力シート!L11,発注者入力シート!$C$28:$C$32,0),6))</f>
        <v>評価項目（２）-④</v>
      </c>
      <c r="B2" s="857"/>
      <c r="C2" s="857"/>
      <c r="D2" s="857"/>
      <c r="E2" s="857"/>
      <c r="S2" s="3" t="s">
        <v>403</v>
      </c>
    </row>
    <row r="3" spans="1:22" ht="15.75" customHeight="1">
      <c r="S3" s="103"/>
      <c r="T3" s="3" t="s">
        <v>410</v>
      </c>
    </row>
    <row r="4" spans="1:22" ht="15.75" customHeight="1">
      <c r="A4" s="858" t="s">
        <v>269</v>
      </c>
      <c r="B4" s="858"/>
      <c r="C4" s="858"/>
      <c r="D4" s="858"/>
      <c r="E4" s="858"/>
      <c r="F4" s="858"/>
      <c r="G4" s="858"/>
      <c r="H4" s="858"/>
      <c r="I4" s="858"/>
      <c r="J4" s="858"/>
      <c r="K4" s="858"/>
      <c r="L4" s="858"/>
      <c r="M4" s="858"/>
      <c r="N4" s="858"/>
      <c r="O4" s="858"/>
      <c r="P4" s="858"/>
      <c r="Q4" s="858"/>
      <c r="R4" s="128"/>
      <c r="S4" s="98"/>
      <c r="T4" s="3" t="s">
        <v>405</v>
      </c>
    </row>
    <row r="5" spans="1:22" ht="15.75" customHeight="1"/>
    <row r="6" spans="1:22" ht="15.75" customHeight="1">
      <c r="D6" s="854" t="s">
        <v>650</v>
      </c>
      <c r="E6" s="854"/>
      <c r="F6" s="855" t="str">
        <f>IF(企業入力シート!C5="","",企業入力シート!C5)</f>
        <v/>
      </c>
      <c r="G6" s="855"/>
      <c r="H6" s="855"/>
      <c r="I6" s="855"/>
      <c r="J6" s="855"/>
      <c r="K6" s="855"/>
      <c r="L6" s="855"/>
      <c r="M6" s="855"/>
      <c r="N6" s="855"/>
      <c r="O6" s="855"/>
      <c r="P6" s="855"/>
      <c r="Q6" s="855"/>
      <c r="R6" s="2"/>
      <c r="S6" s="3" t="s">
        <v>406</v>
      </c>
    </row>
    <row r="7" spans="1:22" ht="15.75" customHeight="1">
      <c r="J7" s="6"/>
      <c r="K7" s="2"/>
      <c r="L7" s="2"/>
      <c r="M7" s="2"/>
      <c r="N7" s="2"/>
      <c r="O7" s="2"/>
      <c r="P7" s="2"/>
      <c r="Q7" s="2"/>
      <c r="R7" s="2"/>
      <c r="S7" s="100"/>
      <c r="T7" s="3" t="s">
        <v>407</v>
      </c>
    </row>
    <row r="8" spans="1:22" ht="15.75" customHeight="1">
      <c r="J8" s="6"/>
      <c r="K8" s="2"/>
      <c r="L8" s="2"/>
      <c r="M8" s="2"/>
      <c r="N8" s="2"/>
      <c r="O8" s="2"/>
      <c r="P8" s="2"/>
      <c r="Q8" s="2"/>
      <c r="R8" s="2"/>
      <c r="S8" s="101"/>
      <c r="T8" s="3" t="s">
        <v>405</v>
      </c>
    </row>
    <row r="9" spans="1:22" ht="15.75" customHeight="1">
      <c r="A9" s="1468" t="s">
        <v>270</v>
      </c>
      <c r="B9" s="1468"/>
      <c r="C9" s="1468"/>
      <c r="D9" s="1468"/>
      <c r="E9" s="1468"/>
      <c r="F9" s="1468"/>
      <c r="G9" s="1468"/>
      <c r="H9" s="1468"/>
      <c r="I9" s="1468"/>
      <c r="J9" s="1468"/>
      <c r="K9" s="1468"/>
      <c r="L9" s="1468"/>
      <c r="M9" s="1468"/>
      <c r="N9" s="1468"/>
      <c r="O9" s="1468"/>
      <c r="P9" s="1468"/>
      <c r="Q9" s="1468"/>
      <c r="R9" s="77"/>
    </row>
    <row r="10" spans="1:22" ht="15.75" customHeight="1">
      <c r="A10" s="1441"/>
      <c r="B10" s="859" t="s">
        <v>271</v>
      </c>
      <c r="C10" s="860"/>
      <c r="D10" s="860"/>
      <c r="E10" s="861"/>
      <c r="F10" s="859" t="s">
        <v>272</v>
      </c>
      <c r="G10" s="860"/>
      <c r="H10" s="860"/>
      <c r="I10" s="861"/>
      <c r="J10" s="859" t="s">
        <v>273</v>
      </c>
      <c r="K10" s="860"/>
      <c r="L10" s="860"/>
      <c r="M10" s="861"/>
      <c r="N10" s="859" t="s">
        <v>274</v>
      </c>
      <c r="O10" s="860"/>
      <c r="P10" s="860"/>
      <c r="Q10" s="861"/>
      <c r="R10" s="77"/>
      <c r="S10" s="105" t="s">
        <v>408</v>
      </c>
    </row>
    <row r="11" spans="1:22" ht="15.75" customHeight="1">
      <c r="A11" s="1466"/>
      <c r="B11" s="862"/>
      <c r="C11" s="863"/>
      <c r="D11" s="863"/>
      <c r="E11" s="864"/>
      <c r="F11" s="862"/>
      <c r="G11" s="863"/>
      <c r="H11" s="863"/>
      <c r="I11" s="864"/>
      <c r="J11" s="862"/>
      <c r="K11" s="863"/>
      <c r="L11" s="863"/>
      <c r="M11" s="864"/>
      <c r="N11" s="862"/>
      <c r="O11" s="863"/>
      <c r="P11" s="863"/>
      <c r="Q11" s="864"/>
      <c r="R11" s="77"/>
      <c r="S11" s="105" t="s">
        <v>409</v>
      </c>
    </row>
    <row r="12" spans="1:22" ht="15.75" customHeight="1">
      <c r="A12" s="1442"/>
      <c r="B12" s="865"/>
      <c r="C12" s="866"/>
      <c r="D12" s="866"/>
      <c r="E12" s="867"/>
      <c r="F12" s="865"/>
      <c r="G12" s="866"/>
      <c r="H12" s="866"/>
      <c r="I12" s="867"/>
      <c r="J12" s="865"/>
      <c r="K12" s="866"/>
      <c r="L12" s="866"/>
      <c r="M12" s="867"/>
      <c r="N12" s="865"/>
      <c r="O12" s="866"/>
      <c r="P12" s="866"/>
      <c r="Q12" s="867"/>
      <c r="R12" s="77"/>
    </row>
    <row r="13" spans="1:22" ht="31.5" customHeight="1">
      <c r="A13" s="129">
        <v>1</v>
      </c>
      <c r="B13" s="1277"/>
      <c r="C13" s="1278"/>
      <c r="D13" s="1278"/>
      <c r="E13" s="1279"/>
      <c r="F13" s="1463"/>
      <c r="G13" s="1464"/>
      <c r="H13" s="1464"/>
      <c r="I13" s="1465"/>
      <c r="J13" s="1277"/>
      <c r="K13" s="1278"/>
      <c r="L13" s="1278"/>
      <c r="M13" s="1279"/>
      <c r="N13" s="1406"/>
      <c r="O13" s="1407"/>
      <c r="P13" s="1407"/>
      <c r="Q13" s="1408"/>
      <c r="R13" s="187"/>
      <c r="S13" s="1469" t="s">
        <v>757</v>
      </c>
      <c r="T13" s="1469"/>
      <c r="U13" s="1469"/>
      <c r="V13" s="1469"/>
    </row>
    <row r="14" spans="1:22" ht="31.5" customHeight="1">
      <c r="A14" s="130">
        <v>2</v>
      </c>
      <c r="B14" s="1277"/>
      <c r="C14" s="1278"/>
      <c r="D14" s="1278"/>
      <c r="E14" s="1279"/>
      <c r="F14" s="1463"/>
      <c r="G14" s="1464"/>
      <c r="H14" s="1464"/>
      <c r="I14" s="1465"/>
      <c r="J14" s="1277"/>
      <c r="K14" s="1278"/>
      <c r="L14" s="1278"/>
      <c r="M14" s="1279"/>
      <c r="N14" s="1406"/>
      <c r="O14" s="1407"/>
      <c r="P14" s="1407"/>
      <c r="Q14" s="1408"/>
      <c r="R14" s="187"/>
      <c r="S14" s="1469"/>
      <c r="T14" s="1469"/>
      <c r="U14" s="1469"/>
      <c r="V14" s="1469"/>
    </row>
    <row r="15" spans="1:22" ht="31.5" customHeight="1">
      <c r="A15" s="129">
        <v>3</v>
      </c>
      <c r="B15" s="1277"/>
      <c r="C15" s="1278"/>
      <c r="D15" s="1278"/>
      <c r="E15" s="1279"/>
      <c r="F15" s="1463"/>
      <c r="G15" s="1464"/>
      <c r="H15" s="1464"/>
      <c r="I15" s="1465"/>
      <c r="J15" s="1277"/>
      <c r="K15" s="1278"/>
      <c r="L15" s="1278"/>
      <c r="M15" s="1279"/>
      <c r="N15" s="1406"/>
      <c r="O15" s="1407"/>
      <c r="P15" s="1407"/>
      <c r="Q15" s="1408"/>
      <c r="R15" s="187"/>
      <c r="S15" s="1469"/>
      <c r="T15" s="1469"/>
      <c r="U15" s="1469"/>
      <c r="V15" s="1469"/>
    </row>
    <row r="16" spans="1:22" ht="31.5" customHeight="1">
      <c r="A16" s="129">
        <v>4</v>
      </c>
      <c r="B16" s="1277"/>
      <c r="C16" s="1278"/>
      <c r="D16" s="1278"/>
      <c r="E16" s="1279"/>
      <c r="F16" s="1463"/>
      <c r="G16" s="1464"/>
      <c r="H16" s="1464"/>
      <c r="I16" s="1465"/>
      <c r="J16" s="1277"/>
      <c r="K16" s="1278"/>
      <c r="L16" s="1278"/>
      <c r="M16" s="1279"/>
      <c r="N16" s="1406"/>
      <c r="O16" s="1407"/>
      <c r="P16" s="1407"/>
      <c r="Q16" s="1408"/>
      <c r="R16" s="187"/>
      <c r="S16" s="271"/>
      <c r="T16" s="271"/>
      <c r="U16" s="271"/>
      <c r="V16" s="271"/>
    </row>
    <row r="17" spans="1:18" ht="31.5" customHeight="1">
      <c r="A17" s="129">
        <v>5</v>
      </c>
      <c r="B17" s="1277"/>
      <c r="C17" s="1278"/>
      <c r="D17" s="1278"/>
      <c r="E17" s="1279"/>
      <c r="F17" s="1463"/>
      <c r="G17" s="1464"/>
      <c r="H17" s="1464"/>
      <c r="I17" s="1465"/>
      <c r="J17" s="1277"/>
      <c r="K17" s="1278"/>
      <c r="L17" s="1278"/>
      <c r="M17" s="1279"/>
      <c r="N17" s="1406"/>
      <c r="O17" s="1407"/>
      <c r="P17" s="1407"/>
      <c r="Q17" s="1408"/>
      <c r="R17" s="187"/>
    </row>
    <row r="18" spans="1:18" ht="31.5" customHeight="1">
      <c r="A18" s="136">
        <v>6</v>
      </c>
      <c r="B18" s="1467"/>
      <c r="C18" s="1467"/>
      <c r="D18" s="1467"/>
      <c r="E18" s="1467"/>
      <c r="F18" s="1462"/>
      <c r="G18" s="1462"/>
      <c r="H18" s="1462"/>
      <c r="I18" s="1462"/>
      <c r="J18" s="1467"/>
      <c r="K18" s="1467"/>
      <c r="L18" s="1467"/>
      <c r="M18" s="1467"/>
      <c r="N18" s="1470"/>
      <c r="O18" s="1470"/>
      <c r="P18" s="1470"/>
      <c r="Q18" s="1470"/>
      <c r="R18" s="187"/>
    </row>
    <row r="20" spans="1:18" s="135" customFormat="1">
      <c r="A20" s="134" t="s">
        <v>896</v>
      </c>
      <c r="B20" s="1165" t="s">
        <v>746</v>
      </c>
      <c r="C20" s="1165"/>
      <c r="D20" s="1165"/>
      <c r="E20" s="1165"/>
      <c r="F20" s="1165"/>
      <c r="G20" s="1165"/>
      <c r="H20" s="1165"/>
      <c r="I20" s="1165"/>
      <c r="J20" s="1165"/>
      <c r="K20" s="1165"/>
      <c r="L20" s="1165"/>
      <c r="M20" s="1165"/>
      <c r="N20" s="1165"/>
      <c r="O20" s="1165"/>
      <c r="P20" s="1165"/>
      <c r="Q20" s="1165"/>
      <c r="R20" s="185"/>
    </row>
    <row r="21" spans="1:18" s="135" customFormat="1">
      <c r="B21" s="1165"/>
      <c r="C21" s="1165"/>
      <c r="D21" s="1165"/>
      <c r="E21" s="1165"/>
      <c r="F21" s="1165"/>
      <c r="G21" s="1165"/>
      <c r="H21" s="1165"/>
      <c r="I21" s="1165"/>
      <c r="J21" s="1165"/>
      <c r="K21" s="1165"/>
      <c r="L21" s="1165"/>
      <c r="M21" s="1165"/>
      <c r="N21" s="1165"/>
      <c r="O21" s="1165"/>
      <c r="P21" s="1165"/>
      <c r="Q21" s="1165"/>
      <c r="R21" s="185"/>
    </row>
    <row r="22" spans="1:18" s="135" customFormat="1">
      <c r="A22" s="134" t="s">
        <v>897</v>
      </c>
      <c r="B22" s="1165" t="s">
        <v>747</v>
      </c>
      <c r="C22" s="1165"/>
      <c r="D22" s="1165"/>
      <c r="E22" s="1165"/>
      <c r="F22" s="1165"/>
      <c r="G22" s="1165"/>
      <c r="H22" s="1165"/>
      <c r="I22" s="1165"/>
      <c r="J22" s="1165"/>
      <c r="K22" s="1165"/>
      <c r="L22" s="1165"/>
      <c r="M22" s="1165"/>
      <c r="N22" s="1165"/>
      <c r="O22" s="1165"/>
      <c r="P22" s="1165"/>
      <c r="Q22" s="1165"/>
      <c r="R22" s="185"/>
    </row>
    <row r="23" spans="1:18" s="135" customFormat="1">
      <c r="B23" s="1165"/>
      <c r="C23" s="1165"/>
      <c r="D23" s="1165"/>
      <c r="E23" s="1165"/>
      <c r="F23" s="1165"/>
      <c r="G23" s="1165"/>
      <c r="H23" s="1165"/>
      <c r="I23" s="1165"/>
      <c r="J23" s="1165"/>
      <c r="K23" s="1165"/>
      <c r="L23" s="1165"/>
      <c r="M23" s="1165"/>
      <c r="N23" s="1165"/>
      <c r="O23" s="1165"/>
      <c r="P23" s="1165"/>
      <c r="Q23" s="1165"/>
      <c r="R23" s="185"/>
    </row>
    <row r="24" spans="1:18" s="135" customFormat="1">
      <c r="A24" s="134" t="s">
        <v>898</v>
      </c>
      <c r="B24" s="1328" t="s">
        <v>632</v>
      </c>
      <c r="C24" s="1328"/>
      <c r="D24" s="1328"/>
      <c r="E24" s="1328"/>
      <c r="F24" s="1328"/>
      <c r="G24" s="1328"/>
      <c r="H24" s="1328"/>
      <c r="I24" s="1328"/>
      <c r="J24" s="1328"/>
      <c r="K24" s="1328"/>
      <c r="L24" s="1328"/>
      <c r="M24" s="1328"/>
      <c r="N24" s="1328"/>
      <c r="O24" s="1328"/>
      <c r="P24" s="1328"/>
      <c r="Q24" s="1328"/>
      <c r="R24" s="138"/>
    </row>
    <row r="25" spans="1:18" s="135" customFormat="1">
      <c r="A25" s="134" t="s">
        <v>899</v>
      </c>
      <c r="B25" s="1459" t="s">
        <v>748</v>
      </c>
      <c r="C25" s="1459"/>
      <c r="D25" s="1459"/>
      <c r="E25" s="1459"/>
      <c r="F25" s="1459"/>
      <c r="G25" s="1459"/>
      <c r="H25" s="1459"/>
      <c r="I25" s="1459"/>
      <c r="J25" s="1459"/>
      <c r="K25" s="1459"/>
      <c r="L25" s="1459"/>
      <c r="M25" s="1459"/>
      <c r="N25" s="1459"/>
      <c r="O25" s="1459"/>
      <c r="P25" s="1459"/>
      <c r="Q25" s="1459"/>
    </row>
    <row r="26" spans="1:18" s="135" customFormat="1">
      <c r="A26" s="134" t="s">
        <v>121</v>
      </c>
      <c r="B26" s="856" t="str">
        <f>CONCATENATE("入札公告日前日時点（令和",(YEAR(発注者入力シート!H7)-2018),"年",MONTH(発注者入力シート!H7),"月",DAY(発注者入力シート!H7),"日時点）での状況について記載すること。")</f>
        <v>入札公告日前日時点（令和8年10月14日時点）での状況について記載すること。</v>
      </c>
      <c r="C26" s="856"/>
      <c r="D26" s="856"/>
      <c r="E26" s="856"/>
      <c r="F26" s="856"/>
      <c r="G26" s="856"/>
      <c r="H26" s="856"/>
      <c r="I26" s="856"/>
      <c r="J26" s="856"/>
      <c r="K26" s="856"/>
      <c r="L26" s="856"/>
      <c r="M26" s="856"/>
      <c r="N26" s="856"/>
      <c r="O26" s="856"/>
      <c r="P26" s="856"/>
      <c r="Q26" s="856"/>
    </row>
    <row r="27" spans="1:18" ht="15.75" customHeight="1"/>
    <row r="28" spans="1:18" ht="15.75" customHeight="1"/>
    <row r="29" spans="1:18" ht="15.75" customHeight="1"/>
    <row r="30" spans="1:18" ht="15.75" customHeight="1"/>
    <row r="31" spans="1:18" ht="15.75" customHeight="1"/>
    <row r="32" spans="1:18" ht="15.75" customHeight="1"/>
    <row r="33" spans="13:19" ht="15.75" customHeight="1"/>
    <row r="34" spans="13:19" ht="15.75" customHeight="1"/>
    <row r="35" spans="13:19" ht="15.75" customHeight="1"/>
    <row r="36" spans="13:19" ht="15.75" customHeight="1"/>
    <row r="37" spans="13:19" ht="15.75" customHeight="1"/>
    <row r="38" spans="13:19" ht="15.75" customHeight="1"/>
    <row r="39" spans="13:19" ht="15.75" customHeight="1"/>
    <row r="40" spans="13:19" ht="15.75" customHeight="1"/>
    <row r="41" spans="13:19" ht="15.75" customHeight="1"/>
    <row r="42" spans="13:19" ht="15.75" customHeight="1"/>
    <row r="43" spans="13:19" ht="15.75" customHeight="1"/>
    <row r="44" spans="13:19" ht="15.75" customHeight="1"/>
    <row r="45" spans="13:19" ht="15.75" customHeight="1"/>
    <row r="46" spans="13:19" ht="15.75" customHeight="1"/>
    <row r="47" spans="13:19" ht="15.75" customHeight="1">
      <c r="M47" s="1460" t="s">
        <v>1204</v>
      </c>
      <c r="N47" s="1460"/>
      <c r="O47" s="1460"/>
      <c r="P47" s="1460"/>
      <c r="Q47" s="1460"/>
      <c r="R47" s="6"/>
      <c r="S47" s="3" t="s">
        <v>402</v>
      </c>
    </row>
    <row r="48" spans="13:19" ht="15.75" customHeight="1">
      <c r="M48" s="6"/>
      <c r="N48" s="6"/>
      <c r="O48" s="6"/>
      <c r="P48" s="6"/>
      <c r="Q48" s="6"/>
      <c r="R48" s="6"/>
      <c r="S48" s="3" t="s">
        <v>403</v>
      </c>
    </row>
    <row r="49" spans="1:22" ht="15.75" customHeight="1">
      <c r="S49" s="103"/>
      <c r="T49" s="3" t="s">
        <v>410</v>
      </c>
    </row>
    <row r="50" spans="1:22" ht="15.75" customHeight="1">
      <c r="S50" s="98"/>
      <c r="T50" s="3" t="s">
        <v>405</v>
      </c>
    </row>
    <row r="51" spans="1:22" ht="15.75" customHeight="1">
      <c r="H51" s="135" t="s">
        <v>533</v>
      </c>
      <c r="I51" s="137"/>
      <c r="J51" s="138" t="s">
        <v>152</v>
      </c>
      <c r="K51" s="1461"/>
      <c r="L51" s="1461"/>
      <c r="M51" s="1461"/>
      <c r="N51" s="1461"/>
      <c r="O51" s="1461"/>
      <c r="P51" s="1461"/>
      <c r="Q51" s="1461"/>
      <c r="R51" s="138"/>
    </row>
    <row r="52" spans="1:22" ht="15.75" customHeight="1">
      <c r="I52" s="135"/>
      <c r="J52" s="138"/>
      <c r="K52" s="1461"/>
      <c r="L52" s="1461"/>
      <c r="M52" s="1461"/>
      <c r="N52" s="1461"/>
      <c r="O52" s="1461"/>
      <c r="P52" s="1461"/>
      <c r="Q52" s="1461"/>
      <c r="R52" s="138"/>
      <c r="S52" s="3" t="s">
        <v>406</v>
      </c>
    </row>
    <row r="53" spans="1:22" ht="15.75" customHeight="1">
      <c r="I53" s="135"/>
      <c r="J53" s="138" t="s">
        <v>278</v>
      </c>
      <c r="K53" s="1461"/>
      <c r="L53" s="1461"/>
      <c r="M53" s="1461"/>
      <c r="N53" s="1461"/>
      <c r="O53" s="1461"/>
      <c r="P53" s="135" t="s">
        <v>279</v>
      </c>
      <c r="Q53" s="135"/>
      <c r="R53" s="135"/>
      <c r="S53" s="100"/>
      <c r="T53" s="3" t="s">
        <v>407</v>
      </c>
    </row>
    <row r="54" spans="1:22" ht="15.75" customHeight="1">
      <c r="J54" s="2"/>
      <c r="K54" s="2"/>
      <c r="L54" s="2"/>
      <c r="S54" s="101"/>
      <c r="T54" s="3" t="s">
        <v>405</v>
      </c>
    </row>
    <row r="55" spans="1:22" ht="15.75" customHeight="1"/>
    <row r="56" spans="1:22" ht="15.75" customHeight="1">
      <c r="S56" s="105" t="s">
        <v>408</v>
      </c>
    </row>
    <row r="57" spans="1:22" ht="15.75" customHeight="1">
      <c r="A57" s="858" t="s">
        <v>280</v>
      </c>
      <c r="B57" s="858"/>
      <c r="C57" s="858"/>
      <c r="D57" s="858"/>
      <c r="E57" s="858"/>
      <c r="F57" s="858"/>
      <c r="G57" s="858"/>
      <c r="H57" s="858"/>
      <c r="I57" s="858"/>
      <c r="J57" s="858"/>
      <c r="K57" s="858"/>
      <c r="L57" s="858"/>
      <c r="M57" s="858"/>
      <c r="N57" s="858"/>
      <c r="O57" s="858"/>
      <c r="P57" s="858"/>
      <c r="Q57" s="858"/>
      <c r="R57" s="128"/>
      <c r="S57" s="105" t="s">
        <v>409</v>
      </c>
    </row>
    <row r="58" spans="1:22" ht="15.75" customHeight="1"/>
    <row r="59" spans="1:22" ht="15.75" customHeight="1">
      <c r="A59" s="863" t="s">
        <v>281</v>
      </c>
      <c r="B59" s="863"/>
      <c r="C59" s="863"/>
      <c r="D59" s="863"/>
      <c r="E59" s="863"/>
      <c r="F59" s="863"/>
      <c r="G59" s="863"/>
      <c r="H59" s="863"/>
      <c r="I59" s="863"/>
      <c r="J59" s="863"/>
      <c r="K59" s="863"/>
      <c r="L59" s="863"/>
      <c r="M59" s="863"/>
      <c r="N59" s="863"/>
      <c r="O59" s="863"/>
      <c r="P59" s="863"/>
      <c r="Q59" s="863"/>
      <c r="R59" s="77"/>
    </row>
    <row r="60" spans="1:22" ht="15.75" customHeight="1">
      <c r="S60" s="1469" t="s">
        <v>757</v>
      </c>
      <c r="T60" s="1469"/>
      <c r="U60" s="1469"/>
      <c r="V60" s="1469"/>
    </row>
    <row r="61" spans="1:22" ht="15.75" customHeight="1">
      <c r="S61" s="1469"/>
      <c r="T61" s="1469"/>
      <c r="U61" s="1469"/>
      <c r="V61" s="1469"/>
    </row>
    <row r="62" spans="1:22" ht="15.75" customHeight="1">
      <c r="A62" s="127" t="s">
        <v>282</v>
      </c>
      <c r="B62" s="3" t="s">
        <v>278</v>
      </c>
      <c r="D62" s="139"/>
      <c r="F62" s="1458"/>
      <c r="G62" s="1458"/>
      <c r="H62" s="1458"/>
      <c r="I62" s="1458"/>
      <c r="J62" s="1458"/>
      <c r="K62" s="1458"/>
      <c r="S62" s="1469"/>
      <c r="T62" s="1469"/>
      <c r="U62" s="1469"/>
      <c r="V62" s="1469"/>
    </row>
    <row r="63" spans="1:22" ht="15.75" customHeight="1">
      <c r="A63" s="127" t="s">
        <v>283</v>
      </c>
      <c r="B63" s="3" t="s">
        <v>284</v>
      </c>
      <c r="D63" s="139"/>
      <c r="F63" s="1458"/>
      <c r="G63" s="1458"/>
      <c r="H63" s="1458"/>
      <c r="I63" s="1458"/>
      <c r="J63" s="1458"/>
      <c r="K63" s="1458"/>
      <c r="L63" s="1458"/>
      <c r="M63" s="1458"/>
      <c r="N63" s="1458"/>
      <c r="O63" s="1458"/>
      <c r="P63" s="1458"/>
      <c r="Q63" s="1458"/>
      <c r="R63" s="2"/>
      <c r="S63" s="1469"/>
      <c r="T63" s="1469"/>
      <c r="U63" s="1469"/>
      <c r="V63" s="1469"/>
    </row>
    <row r="64" spans="1:22" ht="15.75" customHeight="1">
      <c r="A64" s="127" t="s">
        <v>285</v>
      </c>
      <c r="B64" s="3" t="s">
        <v>272</v>
      </c>
      <c r="D64" s="139"/>
      <c r="F64" s="1458" t="s">
        <v>1204</v>
      </c>
      <c r="G64" s="1458"/>
      <c r="H64" s="1458"/>
      <c r="I64" s="1458"/>
      <c r="J64" s="1458"/>
      <c r="K64" s="1458"/>
    </row>
    <row r="65" spans="1:18" ht="15.75" customHeight="1"/>
    <row r="66" spans="1:18" ht="15.75" customHeight="1"/>
    <row r="67" spans="1:18" ht="15.75" customHeight="1"/>
    <row r="68" spans="1:18" ht="15.75" customHeight="1"/>
    <row r="69" spans="1:18" ht="15.75" customHeight="1"/>
    <row r="70" spans="1:18" ht="15.75" customHeight="1"/>
    <row r="71" spans="1:18" ht="15.75" customHeight="1"/>
    <row r="72" spans="1:18" ht="15.75" customHeight="1">
      <c r="A72" s="863" t="s">
        <v>286</v>
      </c>
      <c r="B72" s="863"/>
      <c r="C72" s="863"/>
      <c r="D72" s="863"/>
      <c r="E72" s="863"/>
      <c r="F72" s="863"/>
      <c r="G72" s="863"/>
      <c r="H72" s="863"/>
      <c r="I72" s="863"/>
      <c r="J72" s="863"/>
      <c r="K72" s="863"/>
      <c r="L72" s="863"/>
      <c r="M72" s="863"/>
      <c r="N72" s="863"/>
      <c r="O72" s="863"/>
      <c r="P72" s="863"/>
      <c r="Q72" s="863"/>
      <c r="R72" s="77"/>
    </row>
    <row r="73" spans="1:18" ht="15.75" customHeight="1">
      <c r="A73" s="140"/>
      <c r="B73" s="140"/>
      <c r="C73" s="140"/>
      <c r="D73" s="140"/>
      <c r="E73" s="140"/>
      <c r="F73" s="140"/>
      <c r="G73" s="140"/>
      <c r="H73" s="140"/>
      <c r="I73" s="140"/>
      <c r="J73" s="140"/>
      <c r="K73" s="140"/>
      <c r="L73" s="140"/>
      <c r="M73" s="140"/>
      <c r="N73" s="140"/>
      <c r="O73" s="140"/>
      <c r="P73" s="140"/>
      <c r="Q73" s="140"/>
    </row>
    <row r="74" spans="1:18" ht="15.75" customHeight="1"/>
    <row r="75" spans="1:18" ht="15.75" customHeight="1">
      <c r="B75" s="3" t="s">
        <v>287</v>
      </c>
    </row>
    <row r="76" spans="1:18" ht="15.75" customHeight="1"/>
    <row r="77" spans="1:18" ht="15.75" customHeight="1"/>
    <row r="78" spans="1:18" ht="15.75" customHeight="1">
      <c r="B78" s="1105" t="s">
        <v>1204</v>
      </c>
      <c r="C78" s="1105"/>
      <c r="D78" s="1105"/>
      <c r="E78" s="1105"/>
      <c r="F78" s="1105"/>
      <c r="G78" s="6"/>
    </row>
    <row r="79" spans="1:18" ht="15.75" customHeight="1"/>
    <row r="80" spans="1:18" ht="15.75" customHeight="1"/>
    <row r="81" spans="10:16" ht="15.75" customHeight="1"/>
    <row r="82" spans="10:16" ht="15.75" customHeight="1">
      <c r="J82" s="3" t="s">
        <v>288</v>
      </c>
    </row>
    <row r="83" spans="10:16" ht="15.75" customHeight="1"/>
    <row r="84" spans="10:16" ht="15.75" customHeight="1">
      <c r="K84" s="3" t="s">
        <v>289</v>
      </c>
    </row>
    <row r="85" spans="10:16" ht="15.75" customHeight="1"/>
    <row r="86" spans="10:16" ht="15.75" customHeight="1">
      <c r="P86" s="135"/>
    </row>
    <row r="87" spans="10:16" ht="15.75" customHeight="1"/>
    <row r="88" spans="10:16" ht="15.75" customHeight="1"/>
    <row r="89" spans="10:16" ht="15.75" customHeight="1"/>
    <row r="90" spans="10:16" ht="15.75" customHeight="1"/>
    <row r="91" spans="10:16" ht="15.75" customHeight="1"/>
    <row r="92" spans="10:16" ht="15.75" customHeight="1"/>
    <row r="93" spans="10:16" ht="15.75" customHeight="1"/>
    <row r="94" spans="10:16" ht="15.75" customHeight="1"/>
  </sheetData>
  <mergeCells count="52">
    <mergeCell ref="J18:M18"/>
    <mergeCell ref="A9:Q9"/>
    <mergeCell ref="S60:V63"/>
    <mergeCell ref="S13:V15"/>
    <mergeCell ref="N13:Q13"/>
    <mergeCell ref="N14:Q14"/>
    <mergeCell ref="J13:M13"/>
    <mergeCell ref="J14:M14"/>
    <mergeCell ref="B20:Q21"/>
    <mergeCell ref="B18:E18"/>
    <mergeCell ref="N15:Q15"/>
    <mergeCell ref="N16:Q16"/>
    <mergeCell ref="N17:Q17"/>
    <mergeCell ref="N18:Q18"/>
    <mergeCell ref="J15:M15"/>
    <mergeCell ref="J16:M16"/>
    <mergeCell ref="J17:M17"/>
    <mergeCell ref="A1:F1"/>
    <mergeCell ref="A2:E2"/>
    <mergeCell ref="A4:Q4"/>
    <mergeCell ref="F6:Q6"/>
    <mergeCell ref="D6:E6"/>
    <mergeCell ref="F18:I18"/>
    <mergeCell ref="F15:I15"/>
    <mergeCell ref="F16:I16"/>
    <mergeCell ref="F17:I17"/>
    <mergeCell ref="A10:A12"/>
    <mergeCell ref="F13:I13"/>
    <mergeCell ref="F14:I14"/>
    <mergeCell ref="B24:Q24"/>
    <mergeCell ref="B25:Q25"/>
    <mergeCell ref="M47:Q47"/>
    <mergeCell ref="A57:Q57"/>
    <mergeCell ref="K51:Q52"/>
    <mergeCell ref="K53:O53"/>
    <mergeCell ref="B26:Q26"/>
    <mergeCell ref="B78:F78"/>
    <mergeCell ref="B10:E12"/>
    <mergeCell ref="F10:I12"/>
    <mergeCell ref="J10:M12"/>
    <mergeCell ref="N10:Q12"/>
    <mergeCell ref="B13:E13"/>
    <mergeCell ref="B14:E14"/>
    <mergeCell ref="B15:E15"/>
    <mergeCell ref="B16:E16"/>
    <mergeCell ref="B17:E17"/>
    <mergeCell ref="A59:Q59"/>
    <mergeCell ref="A72:Q72"/>
    <mergeCell ref="F62:K62"/>
    <mergeCell ref="F63:Q63"/>
    <mergeCell ref="F64:K64"/>
    <mergeCell ref="B22:Q23"/>
  </mergeCells>
  <phoneticPr fontId="2"/>
  <printOptions horizontalCentered="1"/>
  <pageMargins left="0.70866141732283472" right="0.70866141732283472" top="0.74803149606299213" bottom="0.55118110236220474" header="0.31496062992125984" footer="0.31496062992125984"/>
  <pageSetup paperSize="9" scale="99" fitToHeight="2" orientation="portrait" blackAndWhite="1" r:id="rId1"/>
  <rowBreaks count="1" manualBreakCount="1">
    <brk id="46" max="16" man="1"/>
  </rowBreak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9"/>
    <pageSetUpPr fitToPage="1"/>
  </sheetPr>
  <dimension ref="A1:T68"/>
  <sheetViews>
    <sheetView view="pageBreakPreview" topLeftCell="A19" zoomScaleNormal="100" zoomScaleSheetLayoutView="100" workbookViewId="0">
      <selection activeCell="A37" sqref="A37:XFD39"/>
    </sheetView>
  </sheetViews>
  <sheetFormatPr defaultColWidth="9" defaultRowHeight="13"/>
  <cols>
    <col min="1" max="17" width="5.453125" style="3" customWidth="1"/>
    <col min="18" max="18" width="5.08984375" style="3" customWidth="1"/>
    <col min="19" max="16384" width="9" style="3"/>
  </cols>
  <sheetData>
    <row r="1" spans="1:20">
      <c r="A1" s="857" t="str">
        <f>CONCATENATE("（様式-",INDEX(発注者入力シート!$B$33:$G$36,MATCH(発注者入力シート!M10,発注者入力シート!$C$33:$C$36,0),4),"-１）")</f>
        <v>（様式-９-１）</v>
      </c>
      <c r="B1" s="857"/>
      <c r="C1" s="857"/>
      <c r="D1" s="857"/>
      <c r="E1" s="857"/>
      <c r="F1" s="857"/>
      <c r="Q1" s="191" t="s">
        <v>758</v>
      </c>
      <c r="R1" s="6"/>
      <c r="S1" s="3" t="s">
        <v>402</v>
      </c>
    </row>
    <row r="2" spans="1:20">
      <c r="A2" s="857" t="str">
        <f>CONCATENATE("評価項目",INDEX(発注者入力シート!$B$33:$G$36,MATCH(発注者入力シート!M10,発注者入力シート!$C$33:$C$36,0),5),"-",INDEX(発注者入力シート!$B$33:$G$36,MATCH(発注者入力シート!M10,発注者入力シート!$C$33:$C$36,0),6))</f>
        <v>評価項目（３）-①</v>
      </c>
      <c r="B2" s="857"/>
      <c r="C2" s="857"/>
      <c r="D2" s="857"/>
      <c r="E2" s="857"/>
      <c r="L2" s="1482" t="str">
        <f>IF(企業入力シート!C14="","",企業入力シート!C14)</f>
        <v>○○建設</v>
      </c>
      <c r="M2" s="1482"/>
      <c r="N2" s="1482"/>
      <c r="O2" s="1482"/>
      <c r="P2" s="1482"/>
      <c r="Q2" s="1482"/>
      <c r="S2" s="3" t="s">
        <v>403</v>
      </c>
    </row>
    <row r="3" spans="1:20" ht="14">
      <c r="A3" s="858" t="s">
        <v>290</v>
      </c>
      <c r="B3" s="858"/>
      <c r="C3" s="858"/>
      <c r="D3" s="858"/>
      <c r="E3" s="858"/>
      <c r="F3" s="858"/>
      <c r="G3" s="858"/>
      <c r="H3" s="858"/>
      <c r="I3" s="858"/>
      <c r="J3" s="858"/>
      <c r="K3" s="858"/>
      <c r="L3" s="858"/>
      <c r="M3" s="858"/>
      <c r="N3" s="858"/>
      <c r="O3" s="858"/>
      <c r="P3" s="858"/>
      <c r="Q3" s="858"/>
      <c r="R3" s="128"/>
      <c r="S3" s="103"/>
      <c r="T3" s="3" t="s">
        <v>413</v>
      </c>
    </row>
    <row r="4" spans="1:20">
      <c r="D4" s="854" t="s">
        <v>663</v>
      </c>
      <c r="E4" s="854"/>
      <c r="F4" s="855" t="str">
        <f>IF(企業入力シート!C5="","",企業入力シート!C5)</f>
        <v/>
      </c>
      <c r="G4" s="855"/>
      <c r="H4" s="855"/>
      <c r="I4" s="855"/>
      <c r="J4" s="855"/>
      <c r="K4" s="855"/>
      <c r="L4" s="855"/>
      <c r="M4" s="855"/>
      <c r="N4" s="855"/>
      <c r="O4" s="855"/>
      <c r="P4" s="855"/>
      <c r="Q4" s="855"/>
      <c r="R4" s="2"/>
      <c r="S4" s="98"/>
      <c r="T4" s="3" t="s">
        <v>521</v>
      </c>
    </row>
    <row r="5" spans="1:20">
      <c r="D5" s="109"/>
      <c r="E5" s="109"/>
      <c r="F5" s="109"/>
      <c r="G5" s="109"/>
      <c r="H5" s="109"/>
      <c r="I5" s="109"/>
      <c r="J5" s="109"/>
      <c r="K5" s="109"/>
      <c r="L5" s="109"/>
      <c r="M5" s="109"/>
      <c r="N5" s="109"/>
      <c r="O5" s="109"/>
      <c r="P5" s="109"/>
      <c r="Q5" s="109"/>
      <c r="R5" s="2"/>
      <c r="S5" s="99"/>
      <c r="T5" s="3" t="s">
        <v>411</v>
      </c>
    </row>
    <row r="6" spans="1:20">
      <c r="A6" s="135" t="s">
        <v>908</v>
      </c>
    </row>
    <row r="7" spans="1:20">
      <c r="A7" s="859" t="s">
        <v>227</v>
      </c>
      <c r="B7" s="860"/>
      <c r="C7" s="1235" t="s">
        <v>154</v>
      </c>
      <c r="D7" s="1235"/>
      <c r="E7" s="1235"/>
      <c r="F7" s="1236" t="s">
        <v>1357</v>
      </c>
      <c r="G7" s="1237"/>
      <c r="H7" s="1237"/>
      <c r="I7" s="1237"/>
      <c r="J7" s="1237"/>
      <c r="K7" s="1237"/>
      <c r="L7" s="1237"/>
      <c r="M7" s="1237"/>
      <c r="N7" s="1237"/>
      <c r="O7" s="1237"/>
      <c r="P7" s="1237"/>
      <c r="Q7" s="1238"/>
      <c r="R7" s="104"/>
      <c r="S7" s="3" t="s">
        <v>406</v>
      </c>
    </row>
    <row r="8" spans="1:20">
      <c r="A8" s="862"/>
      <c r="B8" s="863"/>
      <c r="C8" s="1239" t="s">
        <v>194</v>
      </c>
      <c r="D8" s="1239"/>
      <c r="E8" s="1239"/>
      <c r="F8" s="1240" t="s">
        <v>1434</v>
      </c>
      <c r="G8" s="1241"/>
      <c r="H8" s="1241"/>
      <c r="I8" s="1241"/>
      <c r="J8" s="1241"/>
      <c r="K8" s="1241"/>
      <c r="L8" s="1241"/>
      <c r="M8" s="1241"/>
      <c r="N8" s="1241"/>
      <c r="O8" s="1241"/>
      <c r="P8" s="1241"/>
      <c r="Q8" s="1242"/>
      <c r="R8" s="104"/>
      <c r="S8" s="100"/>
      <c r="T8" s="3" t="s">
        <v>407</v>
      </c>
    </row>
    <row r="9" spans="1:20">
      <c r="A9" s="862"/>
      <c r="B9" s="863"/>
      <c r="C9" s="1239" t="s">
        <v>155</v>
      </c>
      <c r="D9" s="1239"/>
      <c r="E9" s="1239"/>
      <c r="F9" s="1243" t="str">
        <f>INDEX(発注者入力シート!$AX$3:$BC$9,MATCH(発注者入力シート!$AY$2,発注者入力シート!$AZ$3:$AZ$9,0),4)</f>
        <v>一般建築工事</v>
      </c>
      <c r="G9" s="1244"/>
      <c r="H9" s="1244"/>
      <c r="I9" s="1244"/>
      <c r="J9" s="1244"/>
      <c r="K9" s="1244"/>
      <c r="L9" s="1244"/>
      <c r="M9" s="1244"/>
      <c r="N9" s="1244"/>
      <c r="O9" s="1244"/>
      <c r="P9" s="1244"/>
      <c r="Q9" s="1245"/>
      <c r="R9" s="104"/>
      <c r="S9" s="101"/>
      <c r="T9" s="3" t="s">
        <v>405</v>
      </c>
    </row>
    <row r="10" spans="1:20">
      <c r="A10" s="865"/>
      <c r="B10" s="866"/>
      <c r="C10" s="1246" t="s">
        <v>909</v>
      </c>
      <c r="D10" s="1246"/>
      <c r="E10" s="1246"/>
      <c r="F10" s="1247" t="str">
        <f>INDEX(発注者入力シート!$AX$3:$BC$9,MATCH(発注者入力シート!$AY$2,発注者入力シート!$AZ$3:$AZ$9,0),5)</f>
        <v>建築一式工事</v>
      </c>
      <c r="G10" s="1248"/>
      <c r="H10" s="1248"/>
      <c r="I10" s="1248"/>
      <c r="J10" s="1248"/>
      <c r="K10" s="1248"/>
      <c r="L10" s="1248"/>
      <c r="M10" s="1248"/>
      <c r="N10" s="1248"/>
      <c r="O10" s="1248"/>
      <c r="P10" s="1248"/>
      <c r="Q10" s="1249"/>
      <c r="R10" s="104"/>
      <c r="S10" s="105" t="s">
        <v>408</v>
      </c>
    </row>
    <row r="11" spans="1:20">
      <c r="A11" s="238"/>
      <c r="B11" s="238"/>
      <c r="C11" s="159"/>
      <c r="D11" s="159"/>
      <c r="E11" s="159"/>
      <c r="F11" s="410"/>
      <c r="G11" s="410"/>
      <c r="H11" s="410"/>
      <c r="I11" s="410"/>
      <c r="J11" s="410"/>
      <c r="K11" s="409"/>
      <c r="L11" s="409"/>
      <c r="M11" s="409"/>
      <c r="N11" s="409"/>
      <c r="O11" s="409"/>
      <c r="P11" s="409"/>
      <c r="Q11" s="409"/>
      <c r="R11" s="104"/>
      <c r="S11" s="105" t="s">
        <v>409</v>
      </c>
    </row>
    <row r="12" spans="1:20">
      <c r="A12" s="246" t="s">
        <v>665</v>
      </c>
      <c r="B12" s="240"/>
      <c r="C12" s="160"/>
      <c r="D12" s="160"/>
      <c r="E12" s="160"/>
      <c r="F12" s="244"/>
      <c r="G12" s="244"/>
      <c r="H12" s="244"/>
      <c r="I12" s="244"/>
      <c r="J12" s="244"/>
      <c r="K12" s="104"/>
      <c r="L12" s="142"/>
      <c r="M12" s="142"/>
      <c r="N12" s="142"/>
      <c r="O12" s="142"/>
      <c r="P12" s="142"/>
      <c r="Q12" s="142"/>
      <c r="R12" s="104"/>
      <c r="S12" s="105" t="s">
        <v>873</v>
      </c>
    </row>
    <row r="13" spans="1:20">
      <c r="A13" s="859" t="s">
        <v>291</v>
      </c>
      <c r="B13" s="860"/>
      <c r="C13" s="860"/>
      <c r="D13" s="860"/>
      <c r="E13" s="861"/>
      <c r="F13" s="268" t="s">
        <v>749</v>
      </c>
      <c r="G13" s="1475" t="str">
        <f>IF(企業入力シート!C25="","",企業入力シート!C25)</f>
        <v/>
      </c>
      <c r="H13" s="1475"/>
      <c r="I13" s="1475"/>
      <c r="J13" s="1476"/>
      <c r="K13" s="113"/>
      <c r="R13" s="104"/>
    </row>
    <row r="14" spans="1:20" hidden="1">
      <c r="A14" s="859" t="s">
        <v>292</v>
      </c>
      <c r="B14" s="860"/>
      <c r="C14" s="860"/>
      <c r="D14" s="860"/>
      <c r="E14" s="861"/>
      <c r="F14" s="247" t="str">
        <f>IF('【建築】技術者評定点一覧表 (JV第1G用)'!O10="","",'【建築】技術者評定点一覧表 (JV第1G用)'!O10)</f>
        <v/>
      </c>
      <c r="G14" s="248" t="str">
        <f>IF('【建築】技術者評定点一覧表 (JV第1G用)'!O11="","",'【建築】技術者評定点一覧表 (JV第1G用)'!O11)</f>
        <v/>
      </c>
      <c r="H14" s="248" t="str">
        <f>IF('【建築】技術者評定点一覧表 (JV第1G用)'!O12="","",'【建築】技術者評定点一覧表 (JV第1G用)'!O12)</f>
        <v/>
      </c>
      <c r="I14" s="248" t="str">
        <f>IF('【建築】技術者評定点一覧表 (JV第1G用)'!O13="","",'【建築】技術者評定点一覧表 (JV第1G用)'!O13)</f>
        <v/>
      </c>
      <c r="J14" s="248" t="str">
        <f>IF('【建築】技術者評定点一覧表 (JV第1G用)'!O14="","",'【建築】技術者評定点一覧表 (JV第1G用)'!O14)</f>
        <v/>
      </c>
      <c r="K14" s="248" t="str">
        <f>IF('【建築】技術者評定点一覧表 (JV第1G用)'!O15="","",'【建築】技術者評定点一覧表 (JV第1G用)'!O15)</f>
        <v/>
      </c>
      <c r="L14" s="248" t="str">
        <f>IF('【建築】技術者評定点一覧表 (JV第1G用)'!O16="","",'【建築】技術者評定点一覧表 (JV第1G用)'!O16)</f>
        <v/>
      </c>
      <c r="M14" s="248" t="str">
        <f>IF('【建築】技術者評定点一覧表 (JV第1G用)'!O17="","",'【建築】技術者評定点一覧表 (JV第1G用)'!O17)</f>
        <v/>
      </c>
      <c r="N14" s="248" t="str">
        <f>IF('【建築】技術者評定点一覧表 (JV第1G用)'!O18="","",'【建築】技術者評定点一覧表 (JV第1G用)'!O18)</f>
        <v/>
      </c>
      <c r="O14" s="248" t="str">
        <f>IF('【建築】技術者評定点一覧表 (JV第1G用)'!O19="","",'【建築】技術者評定点一覧表 (JV第1G用)'!O19)</f>
        <v/>
      </c>
      <c r="P14" s="248" t="str">
        <f>IF('【建築】技術者評定点一覧表 (JV第1G用)'!O20="","",'【建築】技術者評定点一覧表 (JV第1G用)'!O20)</f>
        <v/>
      </c>
      <c r="Q14" s="249" t="str">
        <f>IF('【建築】技術者評定点一覧表 (JV第1G用)'!O21="","",'【建築】技術者評定点一覧表 (JV第1G用)'!O21)</f>
        <v/>
      </c>
      <c r="R14" s="2"/>
    </row>
    <row r="15" spans="1:20">
      <c r="A15" s="859" t="s">
        <v>293</v>
      </c>
      <c r="B15" s="860"/>
      <c r="C15" s="860"/>
      <c r="D15" s="860"/>
      <c r="E15" s="861"/>
      <c r="F15" s="1477" t="str">
        <f>IF((COUNTA(F14:Q14)-COUNTBLANK(F14:Q14))=0,"",COUNTA(F14:Q14)-COUNTBLANK(F14:Q14))</f>
        <v/>
      </c>
      <c r="G15" s="1478"/>
      <c r="H15" s="1229" t="s">
        <v>200</v>
      </c>
      <c r="I15" s="1230"/>
      <c r="J15" s="1471" t="str">
        <f>IF(OR(F15=0,F15=""),"",ROUND(AVERAGE(F14:Q14),1))</f>
        <v/>
      </c>
      <c r="K15" s="1227"/>
      <c r="L15" s="1227"/>
      <c r="M15" s="1472"/>
      <c r="N15" s="1229" t="s">
        <v>667</v>
      </c>
      <c r="O15" s="1229"/>
      <c r="P15" s="1229"/>
      <c r="Q15" s="1230"/>
      <c r="R15" s="77"/>
    </row>
    <row r="16" spans="1:20">
      <c r="A16" s="865" t="s">
        <v>294</v>
      </c>
      <c r="B16" s="866"/>
      <c r="C16" s="866"/>
      <c r="D16" s="866"/>
      <c r="E16" s="867"/>
      <c r="F16" s="1479"/>
      <c r="G16" s="1480"/>
      <c r="H16" s="1231"/>
      <c r="I16" s="1232"/>
      <c r="J16" s="1473"/>
      <c r="K16" s="1228"/>
      <c r="L16" s="1228"/>
      <c r="M16" s="1474"/>
      <c r="N16" s="1231"/>
      <c r="O16" s="1231"/>
      <c r="P16" s="1231"/>
      <c r="Q16" s="1232"/>
    </row>
    <row r="17" spans="1:18">
      <c r="B17" s="185"/>
      <c r="C17" s="185"/>
      <c r="D17" s="185"/>
      <c r="E17" s="185"/>
      <c r="F17" s="185"/>
      <c r="G17" s="185"/>
      <c r="H17" s="185"/>
      <c r="I17" s="185"/>
      <c r="J17" s="185"/>
      <c r="K17" s="185"/>
      <c r="L17" s="185"/>
      <c r="M17" s="185"/>
      <c r="N17" s="185"/>
      <c r="O17" s="185"/>
      <c r="P17" s="185"/>
      <c r="Q17" s="185"/>
      <c r="R17" s="2"/>
    </row>
    <row r="18" spans="1:18">
      <c r="A18" s="6"/>
      <c r="B18" s="138"/>
      <c r="C18" s="138"/>
      <c r="D18" s="138"/>
      <c r="E18" s="138"/>
      <c r="F18" s="138"/>
      <c r="G18" s="138"/>
      <c r="H18" s="138"/>
      <c r="I18" s="138"/>
      <c r="J18" s="138"/>
      <c r="K18" s="138"/>
      <c r="L18" s="138"/>
      <c r="M18" s="138"/>
      <c r="N18" s="138"/>
      <c r="O18" s="138"/>
      <c r="P18" s="138"/>
      <c r="Q18" s="138"/>
      <c r="R18" s="77"/>
    </row>
    <row r="19" spans="1:18">
      <c r="A19" s="246" t="s">
        <v>669</v>
      </c>
      <c r="B19" s="240"/>
      <c r="C19" s="160"/>
      <c r="D19" s="160"/>
      <c r="E19" s="160"/>
      <c r="F19" s="244"/>
      <c r="G19" s="244"/>
      <c r="H19" s="244"/>
      <c r="I19" s="244"/>
      <c r="J19" s="244"/>
      <c r="K19" s="104"/>
      <c r="L19" s="104"/>
      <c r="M19" s="104"/>
      <c r="N19" s="104"/>
      <c r="O19" s="104"/>
      <c r="P19" s="104"/>
      <c r="Q19" s="104"/>
      <c r="R19" s="138"/>
    </row>
    <row r="20" spans="1:18">
      <c r="A20" s="859" t="s">
        <v>291</v>
      </c>
      <c r="B20" s="860"/>
      <c r="C20" s="860"/>
      <c r="D20" s="860"/>
      <c r="E20" s="861"/>
      <c r="F20" s="268" t="s">
        <v>750</v>
      </c>
      <c r="G20" s="1475" t="str">
        <f>IF(企業入力シート!C26="","",企業入力シート!C26)</f>
        <v/>
      </c>
      <c r="H20" s="1475"/>
      <c r="I20" s="1475"/>
      <c r="J20" s="1476"/>
      <c r="K20" s="113"/>
      <c r="R20" s="138"/>
    </row>
    <row r="21" spans="1:18" hidden="1">
      <c r="A21" s="859" t="s">
        <v>292</v>
      </c>
      <c r="B21" s="860"/>
      <c r="C21" s="860"/>
      <c r="D21" s="860"/>
      <c r="E21" s="861"/>
      <c r="F21" s="247" t="str">
        <f>IF('【建築】技術者評定点一覧表 (JV第1G用)'!O27="","",'【建築】技術者評定点一覧表 (JV第1G用)'!O27)</f>
        <v/>
      </c>
      <c r="G21" s="248" t="str">
        <f>IF('【建築】技術者評定点一覧表 (JV第1G用)'!O28="","",'【建築】技術者評定点一覧表 (JV第1G用)'!O28)</f>
        <v/>
      </c>
      <c r="H21" s="248" t="str">
        <f>IF('【建築】技術者評定点一覧表 (JV第1G用)'!O29="","",'【建築】技術者評定点一覧表 (JV第1G用)'!O29)</f>
        <v/>
      </c>
      <c r="I21" s="248" t="str">
        <f>IF('【建築】技術者評定点一覧表 (JV第1G用)'!O30="","",'【建築】技術者評定点一覧表 (JV第1G用)'!O30)</f>
        <v/>
      </c>
      <c r="J21" s="248" t="str">
        <f>IF('【建築】技術者評定点一覧表 (JV第1G用)'!O31="","",'【建築】技術者評定点一覧表 (JV第1G用)'!O31)</f>
        <v/>
      </c>
      <c r="K21" s="248" t="str">
        <f>IF('【建築】技術者評定点一覧表 (JV第1G用)'!O32="","",'【建築】技術者評定点一覧表 (JV第1G用)'!O32)</f>
        <v/>
      </c>
      <c r="L21" s="248" t="str">
        <f>IF('【建築】技術者評定点一覧表 (JV第1G用)'!O33="","",'【建築】技術者評定点一覧表 (JV第1G用)'!O33)</f>
        <v/>
      </c>
      <c r="M21" s="248" t="str">
        <f>IF('【建築】技術者評定点一覧表 (JV第1G用)'!O34="","",'【建築】技術者評定点一覧表 (JV第1G用)'!O34)</f>
        <v/>
      </c>
      <c r="N21" s="248" t="str">
        <f>IF('【建築】技術者評定点一覧表 (JV第1G用)'!O35="","",'【建築】技術者評定点一覧表 (JV第1G用)'!O35)</f>
        <v/>
      </c>
      <c r="O21" s="248" t="str">
        <f>IF('【建築】技術者評定点一覧表 (JV第1G用)'!O36="","",'【建築】技術者評定点一覧表 (JV第1G用)'!O36)</f>
        <v/>
      </c>
      <c r="P21" s="248" t="str">
        <f>IF('【建築】技術者評定点一覧表 (JV第1G用)'!O37="","",'【建築】技術者評定点一覧表 (JV第1G用)'!O37)</f>
        <v/>
      </c>
      <c r="Q21" s="249" t="str">
        <f>IF('【建築】技術者評定点一覧表 (JV第1G用)'!O38="","",'【建築】技術者評定点一覧表 (JV第1G用)'!O38)</f>
        <v/>
      </c>
      <c r="R21" s="2"/>
    </row>
    <row r="22" spans="1:18">
      <c r="A22" s="859" t="s">
        <v>293</v>
      </c>
      <c r="B22" s="860"/>
      <c r="C22" s="860"/>
      <c r="D22" s="860"/>
      <c r="E22" s="861"/>
      <c r="F22" s="1477" t="str">
        <f>IF((COUNTA(F21:Q21)-COUNTBLANK(F21:Q21))=0,"",COUNTA(F21:Q21)-COUNTBLANK(F21:Q21))</f>
        <v/>
      </c>
      <c r="G22" s="1478"/>
      <c r="H22" s="1229" t="s">
        <v>200</v>
      </c>
      <c r="I22" s="1230"/>
      <c r="J22" s="1471" t="str">
        <f>IF(OR(F22=0,F22=""),"",ROUND(AVERAGE(F21:Q21),1))</f>
        <v/>
      </c>
      <c r="K22" s="1227"/>
      <c r="L22" s="1227"/>
      <c r="M22" s="1472"/>
      <c r="N22" s="1229" t="s">
        <v>667</v>
      </c>
      <c r="O22" s="1229"/>
      <c r="P22" s="1229"/>
      <c r="Q22" s="1230"/>
      <c r="R22" s="77"/>
    </row>
    <row r="23" spans="1:18">
      <c r="A23" s="865" t="s">
        <v>294</v>
      </c>
      <c r="B23" s="866"/>
      <c r="C23" s="866"/>
      <c r="D23" s="866"/>
      <c r="E23" s="867"/>
      <c r="F23" s="1479"/>
      <c r="G23" s="1480"/>
      <c r="H23" s="1231"/>
      <c r="I23" s="1232"/>
      <c r="J23" s="1473"/>
      <c r="K23" s="1228"/>
      <c r="L23" s="1228"/>
      <c r="M23" s="1474"/>
      <c r="N23" s="1231"/>
      <c r="O23" s="1231"/>
      <c r="P23" s="1231"/>
      <c r="Q23" s="1232"/>
    </row>
    <row r="24" spans="1:18">
      <c r="B24" s="185"/>
      <c r="C24" s="185"/>
      <c r="D24" s="185"/>
      <c r="E24" s="185"/>
      <c r="F24" s="185"/>
      <c r="G24" s="185"/>
      <c r="H24" s="185"/>
      <c r="I24" s="185"/>
      <c r="J24" s="185"/>
      <c r="K24" s="185"/>
      <c r="L24" s="185"/>
      <c r="M24" s="185"/>
      <c r="N24" s="185"/>
      <c r="O24" s="185"/>
      <c r="P24" s="185"/>
      <c r="Q24" s="185"/>
      <c r="R24" s="2"/>
    </row>
    <row r="25" spans="1:18">
      <c r="A25" s="6"/>
      <c r="B25" s="138"/>
      <c r="C25" s="138"/>
      <c r="D25" s="138"/>
      <c r="E25" s="138"/>
      <c r="F25" s="138"/>
      <c r="G25" s="138"/>
      <c r="H25" s="138"/>
      <c r="I25" s="138"/>
      <c r="J25" s="138"/>
      <c r="K25" s="138"/>
      <c r="L25" s="138"/>
      <c r="M25" s="138"/>
      <c r="N25" s="138"/>
      <c r="O25" s="138"/>
      <c r="P25" s="138"/>
      <c r="Q25" s="138"/>
      <c r="R25" s="138"/>
    </row>
    <row r="26" spans="1:18">
      <c r="A26" s="246" t="s">
        <v>670</v>
      </c>
      <c r="B26" s="240"/>
      <c r="C26" s="160"/>
      <c r="D26" s="160"/>
      <c r="E26" s="160"/>
      <c r="F26" s="244"/>
      <c r="G26" s="244"/>
      <c r="H26" s="244"/>
      <c r="I26" s="244"/>
      <c r="J26" s="244"/>
      <c r="K26" s="104"/>
      <c r="L26" s="104"/>
      <c r="M26" s="104"/>
      <c r="N26" s="104"/>
      <c r="O26" s="104"/>
      <c r="P26" s="104"/>
      <c r="Q26" s="104"/>
      <c r="R26" s="138"/>
    </row>
    <row r="27" spans="1:18">
      <c r="A27" s="859" t="s">
        <v>291</v>
      </c>
      <c r="B27" s="860"/>
      <c r="C27" s="860"/>
      <c r="D27" s="860"/>
      <c r="E27" s="861"/>
      <c r="F27" s="268" t="s">
        <v>751</v>
      </c>
      <c r="G27" s="1475" t="str">
        <f>IF(企業入力シート!C27="","",企業入力シート!C27)</f>
        <v/>
      </c>
      <c r="H27" s="1475"/>
      <c r="I27" s="1475"/>
      <c r="J27" s="1476"/>
      <c r="K27" s="113"/>
      <c r="R27" s="138"/>
    </row>
    <row r="28" spans="1:18" hidden="1">
      <c r="A28" s="859" t="s">
        <v>292</v>
      </c>
      <c r="B28" s="860"/>
      <c r="C28" s="860"/>
      <c r="D28" s="860"/>
      <c r="E28" s="861"/>
      <c r="F28" s="247" t="str">
        <f>IF('【建築】技術者評定点一覧表 (JV第1G用)'!O44="","",'【建築】技術者評定点一覧表 (JV第1G用)'!O44)</f>
        <v/>
      </c>
      <c r="G28" s="248" t="str">
        <f>IF('【建築】技術者評定点一覧表 (JV第1G用)'!O45="","",'【建築】技術者評定点一覧表 (JV第1G用)'!O45)</f>
        <v/>
      </c>
      <c r="H28" s="248" t="str">
        <f>IF('【建築】技術者評定点一覧表 (JV第1G用)'!O46="","",'【建築】技術者評定点一覧表 (JV第1G用)'!O46)</f>
        <v/>
      </c>
      <c r="I28" s="248" t="str">
        <f>IF('【建築】技術者評定点一覧表 (JV第1G用)'!O47="","",'【建築】技術者評定点一覧表 (JV第1G用)'!O47)</f>
        <v/>
      </c>
      <c r="J28" s="248" t="str">
        <f>IF('【建築】技術者評定点一覧表 (JV第1G用)'!O48="","",'【建築】技術者評定点一覧表 (JV第1G用)'!O48)</f>
        <v/>
      </c>
      <c r="K28" s="248" t="str">
        <f>IF('【建築】技術者評定点一覧表 (JV第1G用)'!O49="","",'【建築】技術者評定点一覧表 (JV第1G用)'!O49)</f>
        <v/>
      </c>
      <c r="L28" s="248" t="str">
        <f>IF('【建築】技術者評定点一覧表 (JV第1G用)'!O50="","",'【建築】技術者評定点一覧表 (JV第1G用)'!O50)</f>
        <v/>
      </c>
      <c r="M28" s="248" t="str">
        <f>IF('【建築】技術者評定点一覧表 (JV第1G用)'!O51="","",'【建築】技術者評定点一覧表 (JV第1G用)'!O51)</f>
        <v/>
      </c>
      <c r="N28" s="248" t="str">
        <f>IF('【建築】技術者評定点一覧表 (JV第1G用)'!O52="","",'【建築】技術者評定点一覧表 (JV第1G用)'!O52)</f>
        <v/>
      </c>
      <c r="O28" s="248" t="str">
        <f>IF('【建築】技術者評定点一覧表 (JV第1G用)'!O53="","",'【建築】技術者評定点一覧表 (JV第1G用)'!O53)</f>
        <v/>
      </c>
      <c r="P28" s="248" t="str">
        <f>IF('【建築】技術者評定点一覧表 (JV第1G用)'!O54="","",'【建築】技術者評定点一覧表 (JV第1G用)'!O54)</f>
        <v/>
      </c>
      <c r="Q28" s="249" t="str">
        <f>IF('【建築】技術者評定点一覧表 (JV第1G用)'!O55="","",'【建築】技術者評定点一覧表 (JV第1G用)'!O55)</f>
        <v/>
      </c>
      <c r="R28" s="138"/>
    </row>
    <row r="29" spans="1:18">
      <c r="A29" s="859" t="s">
        <v>293</v>
      </c>
      <c r="B29" s="860"/>
      <c r="C29" s="860"/>
      <c r="D29" s="860"/>
      <c r="E29" s="861"/>
      <c r="F29" s="1477" t="str">
        <f>IF((COUNTA(F28:Q28)-COUNTBLANK(F28:Q28))=0,"",COUNTA(F28:Q28)-COUNTBLANK(F28:Q28))</f>
        <v/>
      </c>
      <c r="G29" s="1478"/>
      <c r="H29" s="1229" t="s">
        <v>200</v>
      </c>
      <c r="I29" s="1230"/>
      <c r="J29" s="1471" t="str">
        <f>IF(OR(F29=0,F29=""),"",ROUND(AVERAGE(F28:Q28),1))</f>
        <v/>
      </c>
      <c r="K29" s="1227"/>
      <c r="L29" s="1227"/>
      <c r="M29" s="1472"/>
      <c r="N29" s="1229" t="s">
        <v>667</v>
      </c>
      <c r="O29" s="1229"/>
      <c r="P29" s="1229"/>
      <c r="Q29" s="1230"/>
      <c r="R29" s="138"/>
    </row>
    <row r="30" spans="1:18">
      <c r="A30" s="865" t="s">
        <v>294</v>
      </c>
      <c r="B30" s="866"/>
      <c r="C30" s="866"/>
      <c r="D30" s="866"/>
      <c r="E30" s="867"/>
      <c r="F30" s="1479"/>
      <c r="G30" s="1480"/>
      <c r="H30" s="1231"/>
      <c r="I30" s="1232"/>
      <c r="J30" s="1473"/>
      <c r="K30" s="1228"/>
      <c r="L30" s="1228"/>
      <c r="M30" s="1474"/>
      <c r="N30" s="1231"/>
      <c r="O30" s="1231"/>
      <c r="P30" s="1231"/>
      <c r="Q30" s="1232"/>
      <c r="R30" s="138"/>
    </row>
    <row r="31" spans="1:18">
      <c r="A31" s="134" t="s">
        <v>910</v>
      </c>
      <c r="B31" s="1165" t="s">
        <v>911</v>
      </c>
      <c r="C31" s="1165"/>
      <c r="D31" s="1165"/>
      <c r="E31" s="1165"/>
      <c r="F31" s="1165"/>
      <c r="G31" s="1165"/>
      <c r="H31" s="1165"/>
      <c r="I31" s="1165"/>
      <c r="J31" s="1165"/>
      <c r="K31" s="1165"/>
      <c r="L31" s="1165"/>
      <c r="M31" s="1165"/>
      <c r="N31" s="1165"/>
      <c r="O31" s="1165"/>
      <c r="P31" s="1165"/>
      <c r="Q31" s="1165"/>
      <c r="R31" s="138"/>
    </row>
    <row r="32" spans="1:18" ht="13.5" customHeight="1">
      <c r="A32" s="134" t="s">
        <v>912</v>
      </c>
      <c r="B32" s="1165" t="s">
        <v>1048</v>
      </c>
      <c r="C32" s="1165"/>
      <c r="D32" s="1165"/>
      <c r="E32" s="1165"/>
      <c r="F32" s="1165"/>
      <c r="G32" s="1165"/>
      <c r="H32" s="1165"/>
      <c r="I32" s="1165"/>
      <c r="J32" s="1165"/>
      <c r="K32" s="1165"/>
      <c r="L32" s="1165"/>
      <c r="M32" s="1165"/>
      <c r="N32" s="1165"/>
      <c r="O32" s="1165"/>
      <c r="P32" s="1165"/>
      <c r="Q32" s="1165"/>
    </row>
    <row r="33" spans="1:18">
      <c r="A33" s="134" t="s">
        <v>1186</v>
      </c>
      <c r="B33" s="1165" t="s">
        <v>913</v>
      </c>
      <c r="C33" s="1165"/>
      <c r="D33" s="1165"/>
      <c r="E33" s="1165"/>
      <c r="F33" s="1165"/>
      <c r="G33" s="1165"/>
      <c r="H33" s="1165"/>
      <c r="I33" s="1165"/>
      <c r="J33" s="1165"/>
      <c r="K33" s="1165"/>
      <c r="L33" s="1165"/>
      <c r="M33" s="1165"/>
      <c r="N33" s="1165"/>
      <c r="O33" s="1165"/>
      <c r="P33" s="1165"/>
      <c r="Q33" s="1165"/>
    </row>
    <row r="34" spans="1:18">
      <c r="A34" s="135"/>
      <c r="B34" s="1165"/>
      <c r="C34" s="1165"/>
      <c r="D34" s="1165"/>
      <c r="E34" s="1165"/>
      <c r="F34" s="1165"/>
      <c r="G34" s="1165"/>
      <c r="H34" s="1165"/>
      <c r="I34" s="1165"/>
      <c r="J34" s="1165"/>
      <c r="K34" s="1165"/>
      <c r="L34" s="1165"/>
      <c r="M34" s="1165"/>
      <c r="N34" s="1165"/>
      <c r="O34" s="1165"/>
      <c r="P34" s="1165"/>
      <c r="Q34" s="1165"/>
    </row>
    <row r="35" spans="1:18">
      <c r="A35" s="134" t="s">
        <v>1187</v>
      </c>
      <c r="B35" s="1165" t="s">
        <v>914</v>
      </c>
      <c r="C35" s="1165"/>
      <c r="D35" s="1165"/>
      <c r="E35" s="1165"/>
      <c r="F35" s="1165"/>
      <c r="G35" s="1165"/>
      <c r="H35" s="1165"/>
      <c r="I35" s="1165"/>
      <c r="J35" s="1165"/>
      <c r="K35" s="1165"/>
      <c r="L35" s="1165"/>
      <c r="M35" s="1165"/>
      <c r="N35" s="1165"/>
      <c r="O35" s="1165"/>
      <c r="P35" s="1165"/>
      <c r="Q35" s="1165"/>
    </row>
    <row r="36" spans="1:18">
      <c r="A36" s="134"/>
      <c r="B36" s="1165"/>
      <c r="C36" s="1165"/>
      <c r="D36" s="1165"/>
      <c r="E36" s="1165"/>
      <c r="F36" s="1165"/>
      <c r="G36" s="1165"/>
      <c r="H36" s="1165"/>
      <c r="I36" s="1165"/>
      <c r="J36" s="1165"/>
      <c r="K36" s="1165"/>
      <c r="L36" s="1165"/>
      <c r="M36" s="1165"/>
      <c r="N36" s="1165"/>
      <c r="O36" s="1165"/>
      <c r="P36" s="1165"/>
      <c r="Q36" s="1165"/>
    </row>
    <row r="37" spans="1:18" s="135" customFormat="1" ht="13.5" customHeight="1">
      <c r="A37" s="835" t="s">
        <v>1188</v>
      </c>
      <c r="B37" s="1481" t="s">
        <v>1435</v>
      </c>
      <c r="C37" s="1481"/>
      <c r="D37" s="1481"/>
      <c r="E37" s="1481"/>
      <c r="F37" s="1481"/>
      <c r="G37" s="1481"/>
      <c r="H37" s="1481"/>
      <c r="I37" s="1481"/>
      <c r="J37" s="1481"/>
      <c r="K37" s="1481"/>
      <c r="L37" s="1481"/>
      <c r="M37" s="1481"/>
      <c r="N37" s="1481"/>
      <c r="O37" s="1481"/>
      <c r="P37" s="1481"/>
      <c r="Q37" s="1481"/>
      <c r="R37" s="138"/>
    </row>
    <row r="38" spans="1:18" s="135" customFormat="1" ht="13.5" customHeight="1">
      <c r="A38" s="835"/>
      <c r="B38" s="1481"/>
      <c r="C38" s="1481"/>
      <c r="D38" s="1481"/>
      <c r="E38" s="1481"/>
      <c r="F38" s="1481"/>
      <c r="G38" s="1481"/>
      <c r="H38" s="1481"/>
      <c r="I38" s="1481"/>
      <c r="J38" s="1481"/>
      <c r="K38" s="1481"/>
      <c r="L38" s="1481"/>
      <c r="M38" s="1481"/>
      <c r="N38" s="1481"/>
      <c r="O38" s="1481"/>
      <c r="P38" s="1481"/>
      <c r="Q38" s="1481"/>
      <c r="R38" s="138"/>
    </row>
    <row r="39" spans="1:18">
      <c r="A39" s="134" t="s">
        <v>1436</v>
      </c>
      <c r="B39" s="1328" t="s">
        <v>122</v>
      </c>
      <c r="C39" s="1328"/>
      <c r="D39" s="1328"/>
      <c r="E39" s="1328"/>
      <c r="F39" s="1328"/>
      <c r="G39" s="1328"/>
      <c r="H39" s="1328"/>
      <c r="I39" s="1328"/>
      <c r="J39" s="1328"/>
      <c r="K39" s="1328"/>
      <c r="L39" s="1328"/>
      <c r="M39" s="1328"/>
      <c r="N39" s="1328"/>
      <c r="O39" s="1328"/>
      <c r="P39" s="1328"/>
      <c r="Q39" s="1328"/>
    </row>
    <row r="40" spans="1:18">
      <c r="A40" s="6"/>
      <c r="B40" s="138"/>
      <c r="C40" s="138"/>
      <c r="D40" s="138"/>
      <c r="E40" s="138"/>
      <c r="F40" s="138"/>
      <c r="G40" s="138"/>
      <c r="H40" s="138"/>
      <c r="I40" s="138"/>
      <c r="J40" s="138"/>
      <c r="K40" s="138"/>
      <c r="L40" s="138"/>
      <c r="M40" s="138"/>
      <c r="N40" s="138"/>
      <c r="O40" s="138"/>
      <c r="P40" s="138"/>
      <c r="Q40" s="138"/>
    </row>
    <row r="41" spans="1:18">
      <c r="A41" s="6"/>
      <c r="B41" s="138"/>
      <c r="C41" s="138"/>
      <c r="D41" s="138"/>
      <c r="E41" s="138"/>
      <c r="F41" s="138"/>
      <c r="G41" s="138"/>
      <c r="H41" s="138"/>
      <c r="I41" s="138"/>
      <c r="J41" s="138"/>
      <c r="K41" s="138"/>
      <c r="L41" s="138"/>
      <c r="M41" s="138"/>
      <c r="N41" s="138"/>
      <c r="O41" s="138"/>
      <c r="P41" s="138"/>
      <c r="Q41" s="138"/>
    </row>
    <row r="42" spans="1:18">
      <c r="A42" s="6"/>
      <c r="B42" s="138"/>
      <c r="C42" s="138"/>
      <c r="D42" s="138"/>
      <c r="E42" s="138"/>
      <c r="F42" s="138"/>
      <c r="G42" s="138"/>
      <c r="H42" s="138"/>
      <c r="I42" s="138"/>
      <c r="J42" s="138"/>
      <c r="K42" s="138"/>
      <c r="L42" s="138"/>
      <c r="M42" s="138"/>
      <c r="N42" s="138"/>
      <c r="O42" s="138"/>
      <c r="P42" s="138"/>
      <c r="Q42" s="138"/>
    </row>
    <row r="43" spans="1:18">
      <c r="A43" s="6"/>
      <c r="B43" s="138"/>
      <c r="C43" s="138"/>
      <c r="D43" s="138"/>
      <c r="E43" s="138"/>
      <c r="F43" s="138"/>
      <c r="G43" s="138"/>
      <c r="H43" s="138"/>
      <c r="I43" s="138"/>
      <c r="J43" s="138"/>
      <c r="K43" s="138"/>
      <c r="L43" s="138"/>
      <c r="M43" s="138"/>
      <c r="N43" s="138"/>
      <c r="O43" s="138"/>
      <c r="P43" s="138"/>
      <c r="Q43" s="138"/>
    </row>
    <row r="44" spans="1:18">
      <c r="A44" s="6"/>
      <c r="B44" s="138"/>
      <c r="C44" s="138"/>
      <c r="D44" s="138"/>
      <c r="E44" s="138"/>
      <c r="F44" s="138"/>
      <c r="G44" s="138"/>
      <c r="H44" s="138"/>
      <c r="I44" s="138"/>
      <c r="J44" s="138"/>
      <c r="K44" s="138"/>
      <c r="L44" s="138"/>
      <c r="M44" s="138"/>
      <c r="N44" s="138"/>
      <c r="O44" s="138"/>
      <c r="P44" s="138"/>
      <c r="Q44" s="138"/>
    </row>
    <row r="45" spans="1:18">
      <c r="A45" s="6"/>
      <c r="B45" s="138"/>
      <c r="C45" s="138"/>
      <c r="D45" s="138"/>
      <c r="E45" s="138"/>
      <c r="F45" s="138"/>
      <c r="G45" s="138"/>
      <c r="H45" s="138"/>
      <c r="I45" s="138"/>
      <c r="J45" s="138"/>
      <c r="K45" s="138"/>
      <c r="L45" s="138"/>
      <c r="M45" s="138"/>
      <c r="N45" s="138"/>
      <c r="O45" s="138"/>
      <c r="P45" s="138"/>
      <c r="Q45" s="138"/>
    </row>
    <row r="46" spans="1:18">
      <c r="A46" s="6"/>
      <c r="B46" s="138"/>
      <c r="C46" s="138"/>
      <c r="D46" s="138"/>
      <c r="E46" s="138"/>
      <c r="F46" s="138"/>
      <c r="G46" s="138"/>
      <c r="H46" s="138"/>
      <c r="I46" s="138"/>
      <c r="J46" s="138"/>
      <c r="K46" s="138"/>
      <c r="L46" s="138"/>
      <c r="M46" s="138"/>
      <c r="N46" s="138"/>
      <c r="O46" s="138"/>
      <c r="P46" s="138"/>
      <c r="Q46" s="138"/>
    </row>
    <row r="47" spans="1:18">
      <c r="A47" s="6"/>
      <c r="B47" s="138"/>
      <c r="C47" s="138"/>
      <c r="D47" s="138"/>
      <c r="E47" s="138"/>
      <c r="F47" s="138"/>
      <c r="G47" s="138"/>
      <c r="H47" s="138"/>
      <c r="I47" s="138"/>
      <c r="J47" s="138"/>
      <c r="K47" s="138"/>
      <c r="L47" s="138"/>
      <c r="M47" s="138"/>
      <c r="N47" s="138"/>
      <c r="O47" s="138"/>
      <c r="P47" s="138"/>
      <c r="Q47" s="138"/>
    </row>
    <row r="48" spans="1:18">
      <c r="A48" s="6"/>
      <c r="B48" s="138"/>
      <c r="C48" s="138"/>
      <c r="D48" s="138"/>
      <c r="E48" s="138"/>
      <c r="F48" s="138"/>
      <c r="G48" s="138"/>
      <c r="H48" s="138"/>
      <c r="I48" s="138"/>
      <c r="J48" s="138"/>
      <c r="K48" s="138"/>
      <c r="L48" s="138"/>
      <c r="M48" s="138"/>
      <c r="N48" s="138"/>
      <c r="O48" s="138"/>
      <c r="P48" s="138"/>
      <c r="Q48" s="138"/>
    </row>
    <row r="49" spans="1:17">
      <c r="A49" s="6"/>
      <c r="B49" s="138"/>
      <c r="C49" s="138"/>
      <c r="D49" s="138"/>
      <c r="E49" s="138"/>
      <c r="F49" s="138"/>
      <c r="G49" s="138"/>
      <c r="H49" s="138"/>
      <c r="I49" s="138"/>
      <c r="J49" s="138"/>
      <c r="K49" s="138"/>
      <c r="L49" s="138"/>
      <c r="M49" s="138"/>
      <c r="N49" s="138"/>
      <c r="O49" s="138"/>
      <c r="P49" s="138"/>
      <c r="Q49" s="138"/>
    </row>
    <row r="50" spans="1:17">
      <c r="A50" s="6"/>
      <c r="B50" s="138"/>
      <c r="C50" s="138"/>
      <c r="D50" s="138"/>
      <c r="E50" s="138"/>
      <c r="F50" s="138"/>
      <c r="G50" s="138"/>
      <c r="H50" s="138"/>
      <c r="I50" s="138"/>
      <c r="J50" s="138"/>
      <c r="K50" s="138"/>
      <c r="L50" s="138"/>
      <c r="M50" s="138"/>
      <c r="N50" s="138"/>
      <c r="O50" s="138"/>
      <c r="P50" s="138"/>
      <c r="Q50" s="138"/>
    </row>
    <row r="51" spans="1:17">
      <c r="A51" s="6"/>
      <c r="B51" s="138"/>
      <c r="C51" s="138"/>
      <c r="D51" s="138"/>
      <c r="E51" s="138"/>
      <c r="F51" s="138"/>
      <c r="G51" s="138"/>
      <c r="H51" s="138"/>
      <c r="I51" s="138"/>
      <c r="J51" s="138"/>
      <c r="K51" s="138"/>
      <c r="L51" s="138"/>
      <c r="M51" s="138"/>
      <c r="N51" s="138"/>
      <c r="O51" s="138"/>
      <c r="P51" s="138"/>
      <c r="Q51" s="138"/>
    </row>
    <row r="52" spans="1:17">
      <c r="A52" s="6"/>
      <c r="B52" s="138"/>
      <c r="C52" s="138"/>
      <c r="D52" s="138"/>
      <c r="E52" s="138"/>
      <c r="F52" s="138"/>
      <c r="G52" s="138"/>
      <c r="H52" s="138"/>
      <c r="I52" s="138"/>
      <c r="J52" s="138"/>
      <c r="K52" s="138"/>
      <c r="L52" s="138"/>
      <c r="M52" s="138"/>
      <c r="N52" s="138"/>
      <c r="O52" s="138"/>
      <c r="P52" s="138"/>
      <c r="Q52" s="138"/>
    </row>
    <row r="53" spans="1:17">
      <c r="A53" s="6"/>
      <c r="B53" s="138"/>
      <c r="C53" s="138"/>
      <c r="D53" s="138"/>
      <c r="E53" s="138"/>
      <c r="F53" s="138"/>
      <c r="G53" s="138"/>
      <c r="H53" s="138"/>
      <c r="I53" s="138"/>
      <c r="J53" s="138"/>
      <c r="K53" s="138"/>
      <c r="L53" s="138"/>
      <c r="M53" s="138"/>
      <c r="N53" s="138"/>
      <c r="O53" s="138"/>
      <c r="P53" s="138"/>
      <c r="Q53" s="138"/>
    </row>
    <row r="54" spans="1:17">
      <c r="A54" s="6"/>
      <c r="B54" s="138"/>
      <c r="C54" s="138"/>
      <c r="D54" s="138"/>
      <c r="E54" s="138"/>
      <c r="F54" s="138"/>
      <c r="G54" s="138"/>
      <c r="H54" s="138"/>
      <c r="I54" s="138"/>
      <c r="J54" s="138"/>
      <c r="K54" s="138"/>
      <c r="L54" s="138"/>
      <c r="M54" s="138"/>
      <c r="N54" s="138"/>
      <c r="O54" s="138"/>
      <c r="P54" s="138"/>
      <c r="Q54" s="138"/>
    </row>
    <row r="55" spans="1:17">
      <c r="A55" s="6"/>
      <c r="B55" s="138"/>
      <c r="C55" s="138"/>
      <c r="D55" s="138"/>
      <c r="E55" s="138"/>
      <c r="F55" s="138"/>
      <c r="G55" s="138"/>
      <c r="H55" s="138"/>
      <c r="I55" s="138"/>
      <c r="J55" s="138"/>
      <c r="K55" s="138"/>
      <c r="L55" s="138"/>
      <c r="M55" s="138"/>
      <c r="N55" s="138"/>
      <c r="O55" s="138"/>
      <c r="P55" s="138"/>
      <c r="Q55" s="138"/>
    </row>
    <row r="56" spans="1:17">
      <c r="A56" s="6"/>
      <c r="B56" s="138"/>
      <c r="C56" s="138"/>
      <c r="D56" s="138"/>
      <c r="E56" s="138"/>
      <c r="F56" s="138"/>
      <c r="G56" s="138"/>
      <c r="H56" s="138"/>
      <c r="I56" s="138"/>
      <c r="J56" s="138"/>
      <c r="K56" s="138"/>
      <c r="L56" s="138"/>
      <c r="M56" s="138"/>
      <c r="N56" s="138"/>
      <c r="O56" s="138"/>
      <c r="P56" s="138"/>
      <c r="Q56" s="138"/>
    </row>
    <row r="57" spans="1:17">
      <c r="A57" s="6"/>
      <c r="B57" s="138"/>
      <c r="C57" s="138"/>
      <c r="D57" s="138"/>
      <c r="E57" s="138"/>
      <c r="F57" s="138"/>
      <c r="G57" s="138"/>
      <c r="H57" s="138"/>
      <c r="I57" s="138"/>
      <c r="J57" s="138"/>
      <c r="K57" s="138"/>
      <c r="L57" s="138"/>
      <c r="M57" s="138"/>
      <c r="N57" s="138"/>
      <c r="O57" s="138"/>
      <c r="P57" s="138"/>
      <c r="Q57" s="138"/>
    </row>
    <row r="58" spans="1:17">
      <c r="A58" s="6"/>
      <c r="B58" s="138"/>
      <c r="C58" s="138"/>
      <c r="D58" s="138"/>
      <c r="E58" s="138"/>
      <c r="F58" s="138"/>
      <c r="G58" s="138"/>
      <c r="H58" s="138"/>
      <c r="I58" s="138"/>
      <c r="J58" s="138"/>
      <c r="K58" s="138"/>
      <c r="L58" s="138"/>
      <c r="M58" s="138"/>
      <c r="N58" s="138"/>
      <c r="O58" s="138"/>
      <c r="P58" s="138"/>
      <c r="Q58" s="138"/>
    </row>
    <row r="59" spans="1:17">
      <c r="A59" s="6"/>
      <c r="B59" s="138"/>
      <c r="C59" s="138"/>
      <c r="D59" s="138"/>
      <c r="E59" s="138"/>
      <c r="F59" s="138"/>
      <c r="G59" s="138"/>
      <c r="H59" s="138"/>
      <c r="I59" s="138"/>
      <c r="J59" s="138"/>
      <c r="K59" s="138"/>
      <c r="L59" s="138"/>
      <c r="M59" s="138"/>
      <c r="N59" s="138"/>
      <c r="O59" s="138"/>
      <c r="P59" s="138"/>
      <c r="Q59" s="138"/>
    </row>
    <row r="60" spans="1:17">
      <c r="A60" s="6"/>
      <c r="B60" s="138"/>
      <c r="C60" s="138"/>
      <c r="D60" s="138"/>
      <c r="E60" s="138"/>
      <c r="F60" s="138"/>
      <c r="G60" s="138"/>
      <c r="H60" s="138"/>
      <c r="I60" s="138"/>
      <c r="J60" s="138"/>
      <c r="K60" s="138"/>
      <c r="L60" s="138"/>
      <c r="M60" s="138"/>
      <c r="N60" s="138"/>
      <c r="O60" s="138"/>
      <c r="P60" s="138"/>
      <c r="Q60" s="138"/>
    </row>
    <row r="61" spans="1:17">
      <c r="A61" s="6"/>
      <c r="B61" s="138"/>
      <c r="C61" s="138"/>
      <c r="D61" s="138"/>
      <c r="E61" s="138"/>
      <c r="F61" s="138"/>
      <c r="G61" s="138"/>
      <c r="H61" s="138"/>
      <c r="I61" s="138"/>
      <c r="J61" s="138"/>
      <c r="K61" s="138"/>
      <c r="L61" s="138"/>
      <c r="M61" s="138"/>
      <c r="N61" s="138"/>
      <c r="O61" s="138"/>
      <c r="P61" s="138"/>
      <c r="Q61" s="138"/>
    </row>
    <row r="62" spans="1:17">
      <c r="A62" s="6"/>
      <c r="B62" s="138"/>
      <c r="C62" s="138"/>
      <c r="D62" s="138"/>
      <c r="E62" s="138"/>
      <c r="F62" s="138"/>
      <c r="G62" s="138"/>
      <c r="H62" s="138"/>
      <c r="I62" s="138"/>
      <c r="J62" s="138"/>
      <c r="K62" s="138"/>
      <c r="L62" s="138"/>
      <c r="M62" s="138"/>
      <c r="N62" s="138"/>
      <c r="O62" s="138"/>
      <c r="P62" s="138"/>
      <c r="Q62" s="138"/>
    </row>
    <row r="63" spans="1:17">
      <c r="A63" s="6"/>
      <c r="B63" s="138"/>
      <c r="C63" s="138"/>
      <c r="D63" s="138"/>
      <c r="E63" s="138"/>
      <c r="F63" s="138"/>
      <c r="G63" s="138"/>
      <c r="H63" s="138"/>
      <c r="I63" s="138"/>
      <c r="J63" s="138"/>
      <c r="K63" s="138"/>
      <c r="L63" s="138"/>
      <c r="M63" s="138"/>
      <c r="N63" s="138"/>
      <c r="O63" s="138"/>
      <c r="P63" s="138"/>
      <c r="Q63" s="138"/>
    </row>
    <row r="64" spans="1:17">
      <c r="A64" s="6"/>
      <c r="B64" s="138"/>
      <c r="C64" s="138"/>
      <c r="D64" s="138"/>
      <c r="E64" s="138"/>
      <c r="F64" s="138"/>
      <c r="G64" s="138"/>
      <c r="H64" s="138"/>
      <c r="I64" s="138"/>
      <c r="J64" s="138"/>
      <c r="K64" s="138"/>
      <c r="L64" s="138"/>
      <c r="M64" s="138"/>
      <c r="N64" s="138"/>
      <c r="O64" s="138"/>
      <c r="P64" s="138"/>
      <c r="Q64" s="138"/>
    </row>
    <row r="65" spans="1:17">
      <c r="A65" s="6"/>
      <c r="B65" s="138"/>
      <c r="C65" s="138"/>
      <c r="D65" s="138"/>
      <c r="E65" s="138"/>
      <c r="F65" s="138"/>
      <c r="G65" s="138"/>
      <c r="H65" s="138"/>
      <c r="I65" s="138"/>
      <c r="J65" s="138"/>
      <c r="K65" s="138"/>
      <c r="L65" s="138"/>
      <c r="M65" s="138"/>
      <c r="N65" s="138"/>
      <c r="O65" s="138"/>
      <c r="P65" s="138"/>
      <c r="Q65" s="138"/>
    </row>
    <row r="66" spans="1:17">
      <c r="A66" s="6"/>
      <c r="B66" s="138"/>
      <c r="C66" s="138"/>
      <c r="D66" s="138"/>
      <c r="E66" s="138"/>
      <c r="F66" s="138"/>
      <c r="G66" s="138"/>
      <c r="H66" s="138"/>
      <c r="I66" s="138"/>
      <c r="J66" s="138"/>
      <c r="K66" s="138"/>
      <c r="L66" s="138"/>
      <c r="M66" s="138"/>
      <c r="N66" s="138"/>
      <c r="O66" s="138"/>
      <c r="P66" s="138"/>
      <c r="Q66" s="138"/>
    </row>
    <row r="67" spans="1:17">
      <c r="A67" s="6"/>
      <c r="B67" s="138"/>
      <c r="C67" s="138"/>
      <c r="D67" s="138"/>
      <c r="E67" s="138"/>
      <c r="F67" s="138"/>
      <c r="G67" s="138"/>
      <c r="H67" s="138"/>
      <c r="I67" s="138"/>
      <c r="J67" s="138"/>
      <c r="K67" s="138"/>
      <c r="L67" s="138"/>
      <c r="M67" s="138"/>
      <c r="N67" s="138"/>
      <c r="O67" s="138"/>
      <c r="P67" s="138"/>
      <c r="Q67" s="138"/>
    </row>
    <row r="68" spans="1:17">
      <c r="A68" s="6"/>
      <c r="B68" s="138"/>
      <c r="C68" s="138"/>
      <c r="D68" s="138"/>
      <c r="E68" s="138"/>
      <c r="F68" s="138"/>
      <c r="G68" s="138"/>
      <c r="H68" s="138"/>
      <c r="I68" s="138"/>
      <c r="J68" s="138"/>
      <c r="K68" s="138"/>
      <c r="L68" s="138"/>
      <c r="M68" s="138"/>
      <c r="N68" s="138"/>
      <c r="O68" s="138"/>
      <c r="P68" s="138"/>
      <c r="Q68" s="138"/>
    </row>
  </sheetData>
  <mergeCells count="48">
    <mergeCell ref="F10:Q10"/>
    <mergeCell ref="H22:I23"/>
    <mergeCell ref="J22:M23"/>
    <mergeCell ref="A1:F1"/>
    <mergeCell ref="A2:E2"/>
    <mergeCell ref="A3:Q3"/>
    <mergeCell ref="D4:E4"/>
    <mergeCell ref="F4:Q4"/>
    <mergeCell ref="L2:Q2"/>
    <mergeCell ref="A7:B10"/>
    <mergeCell ref="C7:E7"/>
    <mergeCell ref="F7:Q7"/>
    <mergeCell ref="C8:E8"/>
    <mergeCell ref="F8:Q8"/>
    <mergeCell ref="C9:E9"/>
    <mergeCell ref="F9:Q9"/>
    <mergeCell ref="C10:E10"/>
    <mergeCell ref="N22:Q23"/>
    <mergeCell ref="A23:E23"/>
    <mergeCell ref="N15:Q16"/>
    <mergeCell ref="G13:J13"/>
    <mergeCell ref="A16:E16"/>
    <mergeCell ref="A21:E21"/>
    <mergeCell ref="A22:E22"/>
    <mergeCell ref="F22:G23"/>
    <mergeCell ref="A20:E20"/>
    <mergeCell ref="G20:J20"/>
    <mergeCell ref="A13:E13"/>
    <mergeCell ref="A14:E14"/>
    <mergeCell ref="A15:E15"/>
    <mergeCell ref="F15:G16"/>
    <mergeCell ref="H15:I16"/>
    <mergeCell ref="J15:M16"/>
    <mergeCell ref="B39:Q39"/>
    <mergeCell ref="G27:J27"/>
    <mergeCell ref="A28:E28"/>
    <mergeCell ref="A29:E29"/>
    <mergeCell ref="F29:G30"/>
    <mergeCell ref="H29:I30"/>
    <mergeCell ref="J29:M30"/>
    <mergeCell ref="B32:Q32"/>
    <mergeCell ref="B31:Q31"/>
    <mergeCell ref="B33:Q34"/>
    <mergeCell ref="B35:Q36"/>
    <mergeCell ref="N29:Q30"/>
    <mergeCell ref="A30:E30"/>
    <mergeCell ref="A27:E27"/>
    <mergeCell ref="B37:Q38"/>
  </mergeCells>
  <phoneticPr fontId="2"/>
  <dataValidations count="1">
    <dataValidation type="list" showInputMessage="1" showErrorMessage="1" sqref="R22 R15" xr:uid="{00000000-0002-0000-18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scale="96" orientation="portrait" blackAndWhite="1" r:id="rId1"/>
  <legacy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9"/>
    <pageSetUpPr fitToPage="1"/>
  </sheetPr>
  <dimension ref="A1:T61"/>
  <sheetViews>
    <sheetView view="pageBreakPreview" zoomScaleNormal="100" zoomScaleSheetLayoutView="100" workbookViewId="0">
      <selection activeCell="D12" sqref="D12:N12"/>
    </sheetView>
  </sheetViews>
  <sheetFormatPr defaultColWidth="9" defaultRowHeight="13"/>
  <cols>
    <col min="1" max="18" width="5.08984375" style="3" customWidth="1"/>
    <col min="19" max="16384" width="9" style="3"/>
  </cols>
  <sheetData>
    <row r="1" spans="1:20">
      <c r="A1" s="857" t="str">
        <f>CONCATENATE("（様式-",INDEX(発注者入力シート!$B$33:$G$36,MATCH(発注者入力シート!M10,発注者入力シート!$C$33:$C$36,0),4),"-２）")</f>
        <v>（様式-９-２）</v>
      </c>
      <c r="B1" s="857"/>
      <c r="C1" s="857"/>
      <c r="D1" s="857"/>
      <c r="E1" s="857"/>
      <c r="F1" s="857"/>
      <c r="Q1" s="191" t="s">
        <v>758</v>
      </c>
      <c r="R1" s="6"/>
      <c r="S1" s="3" t="s">
        <v>402</v>
      </c>
    </row>
    <row r="2" spans="1:20">
      <c r="A2" s="857" t="str">
        <f>CONCATENATE("評価項目",INDEX(発注者入力シート!$B$33:$G$36,MATCH(発注者入力シート!M10,発注者入力シート!$C$33:$C$36,0),5),"-",INDEX(発注者入力シート!$B$33:$G$36,MATCH(発注者入力シート!M10,発注者入力シート!$C$33:$C$36,0),6))</f>
        <v>評価項目（３）-①</v>
      </c>
      <c r="B2" s="857"/>
      <c r="C2" s="857"/>
      <c r="D2" s="857"/>
      <c r="E2" s="857"/>
      <c r="L2" s="1482" t="str">
        <f>IF(企業入力シート!C14="","",企業入力シート!C14)</f>
        <v>○○建設</v>
      </c>
      <c r="M2" s="1482"/>
      <c r="N2" s="1482"/>
      <c r="O2" s="1482"/>
      <c r="P2" s="1482"/>
      <c r="Q2" s="1482"/>
      <c r="S2" s="3" t="s">
        <v>403</v>
      </c>
    </row>
    <row r="3" spans="1:20" ht="14">
      <c r="A3" s="863" t="s">
        <v>915</v>
      </c>
      <c r="B3" s="863"/>
      <c r="C3" s="863"/>
      <c r="D3" s="863"/>
      <c r="E3" s="863"/>
      <c r="F3" s="863"/>
      <c r="G3" s="863"/>
      <c r="H3" s="863"/>
      <c r="I3" s="863"/>
      <c r="J3" s="863"/>
      <c r="K3" s="863"/>
      <c r="L3" s="863"/>
      <c r="M3" s="863"/>
      <c r="N3" s="863"/>
      <c r="O3" s="863"/>
      <c r="P3" s="863"/>
      <c r="Q3" s="863"/>
      <c r="R3" s="128"/>
      <c r="S3" s="103"/>
      <c r="T3" s="3" t="s">
        <v>413</v>
      </c>
    </row>
    <row r="4" spans="1:20">
      <c r="D4" s="854" t="s">
        <v>659</v>
      </c>
      <c r="E4" s="854"/>
      <c r="F4" s="855" t="str">
        <f>IF(企業入力シート!C5="","",企業入力シート!C5)</f>
        <v/>
      </c>
      <c r="G4" s="855"/>
      <c r="H4" s="855"/>
      <c r="I4" s="855"/>
      <c r="J4" s="855"/>
      <c r="K4" s="855"/>
      <c r="L4" s="855"/>
      <c r="M4" s="855"/>
      <c r="N4" s="855"/>
      <c r="O4" s="855"/>
      <c r="P4" s="855"/>
      <c r="Q4" s="855"/>
      <c r="R4" s="2"/>
      <c r="S4" s="98"/>
      <c r="T4" s="3" t="s">
        <v>521</v>
      </c>
    </row>
    <row r="5" spans="1:20">
      <c r="D5" s="109"/>
      <c r="E5" s="109"/>
      <c r="F5" s="109"/>
      <c r="G5" s="109"/>
      <c r="H5" s="109"/>
      <c r="I5" s="109"/>
      <c r="J5" s="109"/>
      <c r="K5" s="109"/>
      <c r="L5" s="109"/>
      <c r="M5" s="109"/>
      <c r="N5" s="109"/>
      <c r="O5" s="109"/>
      <c r="P5" s="109"/>
      <c r="Q5" s="109"/>
      <c r="R5" s="2"/>
      <c r="S5" s="99"/>
      <c r="T5" s="3" t="s">
        <v>411</v>
      </c>
    </row>
    <row r="6" spans="1:20" ht="13.5" customHeight="1">
      <c r="A6" s="1171" t="s">
        <v>23</v>
      </c>
      <c r="B6" s="1250"/>
      <c r="C6" s="1172"/>
      <c r="D6" s="1499" t="str">
        <f>IF('【建築】技術者成績評定点 (JV第1G用) '!F9="","",'【建築】技術者成績評定点 (JV第1G用) '!F9)</f>
        <v>一般建築工事</v>
      </c>
      <c r="E6" s="1500"/>
      <c r="F6" s="1500"/>
      <c r="G6" s="1500"/>
      <c r="H6" s="1501"/>
      <c r="I6" s="1171" t="s">
        <v>774</v>
      </c>
      <c r="J6" s="1250"/>
      <c r="K6" s="1172"/>
      <c r="L6" s="1499" t="str">
        <f>IF('【建築】技術者成績評定点 (JV第1G用) '!F10="","",'【建築】技術者成績評定点 (JV第1G用) '!F10)</f>
        <v>建築一式工事</v>
      </c>
      <c r="M6" s="1500"/>
      <c r="N6" s="1500"/>
      <c r="O6" s="1500"/>
      <c r="P6" s="1500"/>
      <c r="Q6" s="1501"/>
    </row>
    <row r="7" spans="1:20">
      <c r="A7" s="246"/>
      <c r="B7" s="240"/>
      <c r="C7" s="160"/>
      <c r="D7" s="160"/>
      <c r="E7" s="160"/>
      <c r="F7" s="244"/>
      <c r="G7" s="244"/>
      <c r="H7" s="244"/>
      <c r="I7" s="244"/>
      <c r="J7" s="244"/>
      <c r="K7" s="104"/>
      <c r="L7" s="142"/>
      <c r="M7" s="142"/>
      <c r="N7" s="142"/>
      <c r="O7" s="142"/>
      <c r="P7" s="142"/>
      <c r="Q7" s="142"/>
      <c r="R7" s="104"/>
      <c r="S7" s="3" t="s">
        <v>406</v>
      </c>
    </row>
    <row r="8" spans="1:20">
      <c r="A8" s="859" t="s">
        <v>291</v>
      </c>
      <c r="B8" s="860"/>
      <c r="C8" s="860"/>
      <c r="D8" s="860"/>
      <c r="E8" s="861"/>
      <c r="F8" s="268" t="s">
        <v>749</v>
      </c>
      <c r="G8" s="1475" t="str">
        <f>IF(企業入力シート!C25="","",企業入力シート!C25)</f>
        <v/>
      </c>
      <c r="H8" s="1475"/>
      <c r="I8" s="1475"/>
      <c r="J8" s="1476"/>
      <c r="K8" s="113"/>
      <c r="R8" s="104"/>
      <c r="S8" s="100"/>
      <c r="T8" s="3" t="s">
        <v>407</v>
      </c>
    </row>
    <row r="9" spans="1:20">
      <c r="A9" s="1175" t="s">
        <v>154</v>
      </c>
      <c r="B9" s="1175"/>
      <c r="C9" s="1175"/>
      <c r="D9" s="859" t="s">
        <v>300</v>
      </c>
      <c r="E9" s="860"/>
      <c r="F9" s="860"/>
      <c r="G9" s="860"/>
      <c r="H9" s="860"/>
      <c r="I9" s="860"/>
      <c r="J9" s="860"/>
      <c r="K9" s="860"/>
      <c r="L9" s="860"/>
      <c r="M9" s="860"/>
      <c r="N9" s="861"/>
      <c r="O9" s="859" t="s">
        <v>297</v>
      </c>
      <c r="P9" s="860"/>
      <c r="Q9" s="861"/>
      <c r="S9" s="101"/>
      <c r="T9" s="3" t="s">
        <v>405</v>
      </c>
    </row>
    <row r="10" spans="1:20">
      <c r="A10" s="1483"/>
      <c r="B10" s="1484"/>
      <c r="C10" s="1485"/>
      <c r="D10" s="1496"/>
      <c r="E10" s="1497"/>
      <c r="F10" s="1497"/>
      <c r="G10" s="1497"/>
      <c r="H10" s="1497"/>
      <c r="I10" s="1497"/>
      <c r="J10" s="1497"/>
      <c r="K10" s="1497"/>
      <c r="L10" s="1497"/>
      <c r="M10" s="1497"/>
      <c r="N10" s="1498"/>
      <c r="O10" s="850"/>
      <c r="P10" s="1489"/>
      <c r="Q10" s="371" t="s">
        <v>164</v>
      </c>
      <c r="R10" s="2"/>
      <c r="S10" s="141"/>
      <c r="T10" s="3" t="s">
        <v>919</v>
      </c>
    </row>
    <row r="11" spans="1:20">
      <c r="A11" s="1483"/>
      <c r="B11" s="1484"/>
      <c r="C11" s="1485"/>
      <c r="D11" s="1486"/>
      <c r="E11" s="1487"/>
      <c r="F11" s="1487"/>
      <c r="G11" s="1487"/>
      <c r="H11" s="1487"/>
      <c r="I11" s="1487"/>
      <c r="J11" s="1487"/>
      <c r="K11" s="1487"/>
      <c r="L11" s="1487"/>
      <c r="M11" s="1487"/>
      <c r="N11" s="1488"/>
      <c r="O11" s="850"/>
      <c r="P11" s="1489"/>
      <c r="Q11" s="250" t="s">
        <v>668</v>
      </c>
      <c r="R11" s="2"/>
    </row>
    <row r="12" spans="1:20">
      <c r="A12" s="1483"/>
      <c r="B12" s="1484"/>
      <c r="C12" s="1485"/>
      <c r="D12" s="1486"/>
      <c r="E12" s="1487"/>
      <c r="F12" s="1487"/>
      <c r="G12" s="1487"/>
      <c r="H12" s="1487"/>
      <c r="I12" s="1487"/>
      <c r="J12" s="1487"/>
      <c r="K12" s="1487"/>
      <c r="L12" s="1487"/>
      <c r="M12" s="1487"/>
      <c r="N12" s="1488"/>
      <c r="O12" s="850"/>
      <c r="P12" s="1489"/>
      <c r="Q12" s="371" t="s">
        <v>164</v>
      </c>
      <c r="R12" s="185"/>
      <c r="S12" s="105" t="s">
        <v>408</v>
      </c>
    </row>
    <row r="13" spans="1:20">
      <c r="A13" s="1483"/>
      <c r="B13" s="1484"/>
      <c r="C13" s="1485"/>
      <c r="D13" s="1486"/>
      <c r="E13" s="1487"/>
      <c r="F13" s="1487"/>
      <c r="G13" s="1487"/>
      <c r="H13" s="1487"/>
      <c r="I13" s="1487"/>
      <c r="J13" s="1487"/>
      <c r="K13" s="1487"/>
      <c r="L13" s="1487"/>
      <c r="M13" s="1487"/>
      <c r="N13" s="1488"/>
      <c r="O13" s="850"/>
      <c r="P13" s="1489"/>
      <c r="Q13" s="250" t="s">
        <v>668</v>
      </c>
      <c r="R13" s="77"/>
      <c r="S13" s="105" t="s">
        <v>409</v>
      </c>
    </row>
    <row r="14" spans="1:20">
      <c r="A14" s="1483"/>
      <c r="B14" s="1484"/>
      <c r="C14" s="1485"/>
      <c r="D14" s="1486"/>
      <c r="E14" s="1487"/>
      <c r="F14" s="1487"/>
      <c r="G14" s="1487"/>
      <c r="H14" s="1487"/>
      <c r="I14" s="1487"/>
      <c r="J14" s="1487"/>
      <c r="K14" s="1487"/>
      <c r="L14" s="1487"/>
      <c r="M14" s="1487"/>
      <c r="N14" s="1488"/>
      <c r="O14" s="850"/>
      <c r="P14" s="1489"/>
      <c r="Q14" s="371" t="s">
        <v>164</v>
      </c>
      <c r="R14" s="77"/>
      <c r="S14" s="105" t="s">
        <v>873</v>
      </c>
      <c r="T14" s="135"/>
    </row>
    <row r="15" spans="1:20">
      <c r="A15" s="1483"/>
      <c r="B15" s="1484"/>
      <c r="C15" s="1485"/>
      <c r="D15" s="1486"/>
      <c r="E15" s="1487"/>
      <c r="F15" s="1487"/>
      <c r="G15" s="1487"/>
      <c r="H15" s="1487"/>
      <c r="I15" s="1487"/>
      <c r="J15" s="1487"/>
      <c r="K15" s="1487"/>
      <c r="L15" s="1487"/>
      <c r="M15" s="1487"/>
      <c r="N15" s="1488"/>
      <c r="O15" s="850"/>
      <c r="P15" s="1489"/>
      <c r="Q15" s="250" t="s">
        <v>668</v>
      </c>
      <c r="R15" s="77"/>
    </row>
    <row r="16" spans="1:20">
      <c r="A16" s="1483"/>
      <c r="B16" s="1484"/>
      <c r="C16" s="1485"/>
      <c r="D16" s="1486"/>
      <c r="E16" s="1487"/>
      <c r="F16" s="1487"/>
      <c r="G16" s="1487"/>
      <c r="H16" s="1487"/>
      <c r="I16" s="1487"/>
      <c r="J16" s="1487"/>
      <c r="K16" s="1487"/>
      <c r="L16" s="1487"/>
      <c r="M16" s="1487"/>
      <c r="N16" s="1488"/>
      <c r="O16" s="850"/>
      <c r="P16" s="1489"/>
      <c r="Q16" s="371" t="s">
        <v>164</v>
      </c>
      <c r="R16" s="77"/>
    </row>
    <row r="17" spans="1:20">
      <c r="A17" s="1483"/>
      <c r="B17" s="1484"/>
      <c r="C17" s="1485"/>
      <c r="D17" s="1486"/>
      <c r="E17" s="1487"/>
      <c r="F17" s="1487"/>
      <c r="G17" s="1487"/>
      <c r="H17" s="1487"/>
      <c r="I17" s="1487"/>
      <c r="J17" s="1487"/>
      <c r="K17" s="1487"/>
      <c r="L17" s="1487"/>
      <c r="M17" s="1487"/>
      <c r="N17" s="1488"/>
      <c r="O17" s="850"/>
      <c r="P17" s="1489"/>
      <c r="Q17" s="250" t="s">
        <v>668</v>
      </c>
      <c r="R17" s="77"/>
    </row>
    <row r="18" spans="1:20">
      <c r="A18" s="1483"/>
      <c r="B18" s="1484"/>
      <c r="C18" s="1485"/>
      <c r="D18" s="1486"/>
      <c r="E18" s="1487"/>
      <c r="F18" s="1487"/>
      <c r="G18" s="1487"/>
      <c r="H18" s="1487"/>
      <c r="I18" s="1487"/>
      <c r="J18" s="1487"/>
      <c r="K18" s="1487"/>
      <c r="L18" s="1487"/>
      <c r="M18" s="1487"/>
      <c r="N18" s="1488"/>
      <c r="O18" s="850"/>
      <c r="P18" s="1489"/>
      <c r="Q18" s="371" t="s">
        <v>164</v>
      </c>
      <c r="R18" s="77"/>
      <c r="S18" s="189"/>
    </row>
    <row r="19" spans="1:20">
      <c r="A19" s="1483"/>
      <c r="B19" s="1484"/>
      <c r="C19" s="1485"/>
      <c r="D19" s="1486"/>
      <c r="E19" s="1487"/>
      <c r="F19" s="1487"/>
      <c r="G19" s="1487"/>
      <c r="H19" s="1487"/>
      <c r="I19" s="1487"/>
      <c r="J19" s="1487"/>
      <c r="K19" s="1487"/>
      <c r="L19" s="1487"/>
      <c r="M19" s="1487"/>
      <c r="N19" s="1488"/>
      <c r="O19" s="850"/>
      <c r="P19" s="1489"/>
      <c r="Q19" s="250" t="s">
        <v>668</v>
      </c>
      <c r="R19" s="77"/>
      <c r="S19" s="138" t="s">
        <v>917</v>
      </c>
      <c r="T19" s="135"/>
    </row>
    <row r="20" spans="1:20">
      <c r="A20" s="1483"/>
      <c r="B20" s="1484"/>
      <c r="C20" s="1485"/>
      <c r="D20" s="1486"/>
      <c r="E20" s="1487"/>
      <c r="F20" s="1487"/>
      <c r="G20" s="1487"/>
      <c r="H20" s="1487"/>
      <c r="I20" s="1487"/>
      <c r="J20" s="1487"/>
      <c r="K20" s="1487"/>
      <c r="L20" s="1487"/>
      <c r="M20" s="1487"/>
      <c r="N20" s="1488"/>
      <c r="O20" s="850"/>
      <c r="P20" s="1489"/>
      <c r="Q20" s="371" t="s">
        <v>164</v>
      </c>
      <c r="R20" s="77"/>
      <c r="S20" s="138" t="s">
        <v>728</v>
      </c>
      <c r="T20" s="135">
        <f>COUNTA(O10:O21)</f>
        <v>0</v>
      </c>
    </row>
    <row r="21" spans="1:20">
      <c r="A21" s="1302"/>
      <c r="B21" s="1303"/>
      <c r="C21" s="1304"/>
      <c r="D21" s="1491"/>
      <c r="E21" s="1492"/>
      <c r="F21" s="1492"/>
      <c r="G21" s="1492"/>
      <c r="H21" s="1492"/>
      <c r="I21" s="1492"/>
      <c r="J21" s="1492"/>
      <c r="K21" s="1492"/>
      <c r="L21" s="1492"/>
      <c r="M21" s="1492"/>
      <c r="N21" s="1493"/>
      <c r="O21" s="841"/>
      <c r="P21" s="1494"/>
      <c r="Q21" s="250" t="s">
        <v>668</v>
      </c>
      <c r="R21" s="77"/>
      <c r="S21" s="138" t="s">
        <v>918</v>
      </c>
      <c r="T21" s="135" t="e">
        <f>ROUND(AVERAGE(O10:O21),1)</f>
        <v>#DIV/0!</v>
      </c>
    </row>
    <row r="22" spans="1:20">
      <c r="A22" s="411" t="s">
        <v>916</v>
      </c>
      <c r="B22" s="1490" t="s">
        <v>302</v>
      </c>
      <c r="C22" s="1490"/>
      <c r="D22" s="1490"/>
      <c r="E22" s="1490"/>
      <c r="F22" s="1490"/>
      <c r="G22" s="1490"/>
      <c r="H22" s="1490"/>
      <c r="I22" s="1490"/>
      <c r="J22" s="1490"/>
      <c r="K22" s="1490"/>
      <c r="L22" s="1490"/>
      <c r="M22" s="1490"/>
      <c r="N22" s="1490"/>
      <c r="O22" s="1490"/>
      <c r="P22" s="1490"/>
      <c r="Q22" s="1490"/>
      <c r="R22" s="77"/>
    </row>
    <row r="23" spans="1:20">
      <c r="A23" s="412"/>
      <c r="B23" s="413"/>
      <c r="C23" s="413"/>
      <c r="D23" s="413"/>
      <c r="E23" s="413"/>
      <c r="F23" s="413"/>
      <c r="G23" s="413"/>
      <c r="H23" s="413"/>
      <c r="I23" s="413"/>
      <c r="J23" s="413"/>
      <c r="K23" s="413"/>
      <c r="L23" s="413"/>
      <c r="M23" s="413"/>
      <c r="N23" s="413"/>
      <c r="O23" s="413"/>
      <c r="P23" s="413"/>
      <c r="Q23" s="413"/>
      <c r="R23" s="77"/>
    </row>
    <row r="24" spans="1:20">
      <c r="A24" s="6"/>
      <c r="B24" s="138"/>
      <c r="C24" s="138"/>
      <c r="D24" s="138"/>
      <c r="E24" s="138"/>
      <c r="F24" s="138"/>
      <c r="G24" s="138"/>
      <c r="H24" s="138"/>
      <c r="I24" s="138"/>
      <c r="J24" s="138"/>
      <c r="K24" s="138"/>
      <c r="L24" s="138"/>
      <c r="M24" s="138"/>
      <c r="N24" s="138"/>
      <c r="O24" s="138"/>
      <c r="P24" s="138"/>
      <c r="Q24" s="138"/>
      <c r="R24" s="77"/>
    </row>
    <row r="25" spans="1:20">
      <c r="A25" s="859" t="s">
        <v>291</v>
      </c>
      <c r="B25" s="860"/>
      <c r="C25" s="860"/>
      <c r="D25" s="860"/>
      <c r="E25" s="861"/>
      <c r="F25" s="268" t="s">
        <v>750</v>
      </c>
      <c r="G25" s="1475" t="str">
        <f>IF(企業入力シート!C26="","",企業入力シート!C26)</f>
        <v/>
      </c>
      <c r="H25" s="1475"/>
      <c r="I25" s="1475"/>
      <c r="J25" s="1476"/>
      <c r="K25" s="113"/>
      <c r="R25" s="77"/>
    </row>
    <row r="26" spans="1:20">
      <c r="A26" s="1175" t="s">
        <v>154</v>
      </c>
      <c r="B26" s="1175"/>
      <c r="C26" s="1175"/>
      <c r="D26" s="859" t="s">
        <v>300</v>
      </c>
      <c r="E26" s="860"/>
      <c r="F26" s="860"/>
      <c r="G26" s="860"/>
      <c r="H26" s="860"/>
      <c r="I26" s="860"/>
      <c r="J26" s="860"/>
      <c r="K26" s="860"/>
      <c r="L26" s="860"/>
      <c r="M26" s="860"/>
      <c r="N26" s="861"/>
      <c r="O26" s="859" t="s">
        <v>297</v>
      </c>
      <c r="P26" s="860"/>
      <c r="Q26" s="861"/>
    </row>
    <row r="27" spans="1:20">
      <c r="A27" s="1483"/>
      <c r="B27" s="1484"/>
      <c r="C27" s="1485"/>
      <c r="D27" s="1496"/>
      <c r="E27" s="1497"/>
      <c r="F27" s="1497"/>
      <c r="G27" s="1497"/>
      <c r="H27" s="1497"/>
      <c r="I27" s="1497"/>
      <c r="J27" s="1497"/>
      <c r="K27" s="1497"/>
      <c r="L27" s="1497"/>
      <c r="M27" s="1497"/>
      <c r="N27" s="1498"/>
      <c r="O27" s="850"/>
      <c r="P27" s="1489"/>
      <c r="Q27" s="371" t="s">
        <v>164</v>
      </c>
      <c r="R27" s="2"/>
    </row>
    <row r="28" spans="1:20">
      <c r="A28" s="1483"/>
      <c r="B28" s="1484"/>
      <c r="C28" s="1485"/>
      <c r="D28" s="1486"/>
      <c r="E28" s="1487"/>
      <c r="F28" s="1487"/>
      <c r="G28" s="1487"/>
      <c r="H28" s="1487"/>
      <c r="I28" s="1487"/>
      <c r="J28" s="1487"/>
      <c r="K28" s="1487"/>
      <c r="L28" s="1487"/>
      <c r="M28" s="1487"/>
      <c r="N28" s="1488"/>
      <c r="O28" s="850"/>
      <c r="P28" s="1489"/>
      <c r="Q28" s="250" t="s">
        <v>668</v>
      </c>
      <c r="R28" s="2"/>
    </row>
    <row r="29" spans="1:20">
      <c r="A29" s="1483"/>
      <c r="B29" s="1484"/>
      <c r="C29" s="1485"/>
      <c r="D29" s="1486"/>
      <c r="E29" s="1487"/>
      <c r="F29" s="1487"/>
      <c r="G29" s="1487"/>
      <c r="H29" s="1487"/>
      <c r="I29" s="1487"/>
      <c r="J29" s="1487"/>
      <c r="K29" s="1487"/>
      <c r="L29" s="1487"/>
      <c r="M29" s="1487"/>
      <c r="N29" s="1488"/>
      <c r="O29" s="850"/>
      <c r="P29" s="1489"/>
      <c r="Q29" s="371" t="s">
        <v>164</v>
      </c>
      <c r="R29" s="185"/>
    </row>
    <row r="30" spans="1:20">
      <c r="A30" s="1483"/>
      <c r="B30" s="1484"/>
      <c r="C30" s="1485"/>
      <c r="D30" s="1486"/>
      <c r="E30" s="1487"/>
      <c r="F30" s="1487"/>
      <c r="G30" s="1487"/>
      <c r="H30" s="1487"/>
      <c r="I30" s="1487"/>
      <c r="J30" s="1487"/>
      <c r="K30" s="1487"/>
      <c r="L30" s="1487"/>
      <c r="M30" s="1487"/>
      <c r="N30" s="1488"/>
      <c r="O30" s="850"/>
      <c r="P30" s="1489"/>
      <c r="Q30" s="250" t="s">
        <v>668</v>
      </c>
      <c r="R30" s="77"/>
    </row>
    <row r="31" spans="1:20">
      <c r="A31" s="1483"/>
      <c r="B31" s="1484"/>
      <c r="C31" s="1485"/>
      <c r="D31" s="1486"/>
      <c r="E31" s="1487"/>
      <c r="F31" s="1487"/>
      <c r="G31" s="1487"/>
      <c r="H31" s="1487"/>
      <c r="I31" s="1487"/>
      <c r="J31" s="1487"/>
      <c r="K31" s="1487"/>
      <c r="L31" s="1487"/>
      <c r="M31" s="1487"/>
      <c r="N31" s="1488"/>
      <c r="O31" s="850"/>
      <c r="P31" s="1489"/>
      <c r="Q31" s="371" t="s">
        <v>164</v>
      </c>
      <c r="R31" s="77"/>
    </row>
    <row r="32" spans="1:20">
      <c r="A32" s="1483"/>
      <c r="B32" s="1484"/>
      <c r="C32" s="1485"/>
      <c r="D32" s="1486"/>
      <c r="E32" s="1487"/>
      <c r="F32" s="1487"/>
      <c r="G32" s="1487"/>
      <c r="H32" s="1487"/>
      <c r="I32" s="1487"/>
      <c r="J32" s="1487"/>
      <c r="K32" s="1487"/>
      <c r="L32" s="1487"/>
      <c r="M32" s="1487"/>
      <c r="N32" s="1488"/>
      <c r="O32" s="850"/>
      <c r="P32" s="1489"/>
      <c r="Q32" s="250" t="s">
        <v>668</v>
      </c>
      <c r="R32" s="77"/>
    </row>
    <row r="33" spans="1:20">
      <c r="A33" s="1483"/>
      <c r="B33" s="1484"/>
      <c r="C33" s="1485"/>
      <c r="D33" s="1486"/>
      <c r="E33" s="1487"/>
      <c r="F33" s="1487"/>
      <c r="G33" s="1487"/>
      <c r="H33" s="1487"/>
      <c r="I33" s="1487"/>
      <c r="J33" s="1487"/>
      <c r="K33" s="1487"/>
      <c r="L33" s="1487"/>
      <c r="M33" s="1487"/>
      <c r="N33" s="1488"/>
      <c r="O33" s="850"/>
      <c r="P33" s="1489"/>
      <c r="Q33" s="371" t="s">
        <v>164</v>
      </c>
      <c r="R33" s="77"/>
    </row>
    <row r="34" spans="1:20">
      <c r="A34" s="1483"/>
      <c r="B34" s="1484"/>
      <c r="C34" s="1485"/>
      <c r="D34" s="1486"/>
      <c r="E34" s="1487"/>
      <c r="F34" s="1487"/>
      <c r="G34" s="1487"/>
      <c r="H34" s="1487"/>
      <c r="I34" s="1487"/>
      <c r="J34" s="1487"/>
      <c r="K34" s="1487"/>
      <c r="L34" s="1487"/>
      <c r="M34" s="1487"/>
      <c r="N34" s="1488"/>
      <c r="O34" s="850"/>
      <c r="P34" s="1489"/>
      <c r="Q34" s="250" t="s">
        <v>668</v>
      </c>
      <c r="R34" s="77"/>
    </row>
    <row r="35" spans="1:20">
      <c r="A35" s="1483"/>
      <c r="B35" s="1484"/>
      <c r="C35" s="1485"/>
      <c r="D35" s="1486"/>
      <c r="E35" s="1487"/>
      <c r="F35" s="1487"/>
      <c r="G35" s="1487"/>
      <c r="H35" s="1487"/>
      <c r="I35" s="1487"/>
      <c r="J35" s="1487"/>
      <c r="K35" s="1487"/>
      <c r="L35" s="1487"/>
      <c r="M35" s="1487"/>
      <c r="N35" s="1488"/>
      <c r="O35" s="850"/>
      <c r="P35" s="1489"/>
      <c r="Q35" s="371" t="s">
        <v>164</v>
      </c>
      <c r="R35" s="77"/>
      <c r="S35" s="189"/>
    </row>
    <row r="36" spans="1:20">
      <c r="A36" s="1483"/>
      <c r="B36" s="1484"/>
      <c r="C36" s="1485"/>
      <c r="D36" s="1486"/>
      <c r="E36" s="1487"/>
      <c r="F36" s="1487"/>
      <c r="G36" s="1487"/>
      <c r="H36" s="1487"/>
      <c r="I36" s="1487"/>
      <c r="J36" s="1487"/>
      <c r="K36" s="1487"/>
      <c r="L36" s="1487"/>
      <c r="M36" s="1487"/>
      <c r="N36" s="1488"/>
      <c r="O36" s="850"/>
      <c r="P36" s="1489"/>
      <c r="Q36" s="250" t="s">
        <v>668</v>
      </c>
      <c r="R36" s="77"/>
      <c r="S36" s="138" t="s">
        <v>917</v>
      </c>
      <c r="T36" s="135"/>
    </row>
    <row r="37" spans="1:20">
      <c r="A37" s="1483"/>
      <c r="B37" s="1484"/>
      <c r="C37" s="1485"/>
      <c r="D37" s="1486"/>
      <c r="E37" s="1487"/>
      <c r="F37" s="1487"/>
      <c r="G37" s="1487"/>
      <c r="H37" s="1487"/>
      <c r="I37" s="1487"/>
      <c r="J37" s="1487"/>
      <c r="K37" s="1487"/>
      <c r="L37" s="1487"/>
      <c r="M37" s="1487"/>
      <c r="N37" s="1488"/>
      <c r="O37" s="850"/>
      <c r="P37" s="1489"/>
      <c r="Q37" s="371" t="s">
        <v>164</v>
      </c>
      <c r="R37" s="77"/>
      <c r="S37" s="138" t="s">
        <v>728</v>
      </c>
      <c r="T37" s="135">
        <f>COUNTA(O27:O38)</f>
        <v>0</v>
      </c>
    </row>
    <row r="38" spans="1:20">
      <c r="A38" s="1302"/>
      <c r="B38" s="1303"/>
      <c r="C38" s="1304"/>
      <c r="D38" s="1491"/>
      <c r="E38" s="1492"/>
      <c r="F38" s="1492"/>
      <c r="G38" s="1492"/>
      <c r="H38" s="1492"/>
      <c r="I38" s="1492"/>
      <c r="J38" s="1492"/>
      <c r="K38" s="1492"/>
      <c r="L38" s="1492"/>
      <c r="M38" s="1492"/>
      <c r="N38" s="1493"/>
      <c r="O38" s="841"/>
      <c r="P38" s="1494"/>
      <c r="Q38" s="250" t="s">
        <v>668</v>
      </c>
      <c r="R38" s="77"/>
      <c r="S38" s="138" t="s">
        <v>918</v>
      </c>
      <c r="T38" s="135" t="e">
        <f>ROUND(AVERAGE(O27:O38),1)</f>
        <v>#DIV/0!</v>
      </c>
    </row>
    <row r="39" spans="1:20">
      <c r="A39" s="411" t="s">
        <v>916</v>
      </c>
      <c r="B39" s="1490" t="s">
        <v>302</v>
      </c>
      <c r="C39" s="1490"/>
      <c r="D39" s="1490"/>
      <c r="E39" s="1490"/>
      <c r="F39" s="1490"/>
      <c r="G39" s="1490"/>
      <c r="H39" s="1490"/>
      <c r="I39" s="1490"/>
      <c r="J39" s="1490"/>
      <c r="K39" s="1490"/>
      <c r="L39" s="1490"/>
      <c r="M39" s="1490"/>
      <c r="N39" s="1490"/>
      <c r="O39" s="1490"/>
      <c r="P39" s="1490"/>
      <c r="Q39" s="1490"/>
      <c r="R39" s="77"/>
    </row>
    <row r="40" spans="1:20">
      <c r="A40" s="412"/>
      <c r="B40" s="413"/>
      <c r="C40" s="413"/>
      <c r="D40" s="413"/>
      <c r="E40" s="413"/>
      <c r="F40" s="413"/>
      <c r="G40" s="413"/>
      <c r="H40" s="413"/>
      <c r="I40" s="413"/>
      <c r="J40" s="413"/>
      <c r="K40" s="413"/>
      <c r="L40" s="413"/>
      <c r="M40" s="413"/>
      <c r="N40" s="413"/>
      <c r="O40" s="413"/>
      <c r="P40" s="413"/>
      <c r="Q40" s="413"/>
      <c r="R40" s="77"/>
    </row>
    <row r="41" spans="1:20">
      <c r="A41" s="6"/>
      <c r="B41" s="138"/>
      <c r="C41" s="138"/>
      <c r="D41" s="138"/>
      <c r="E41" s="138"/>
      <c r="F41" s="138"/>
      <c r="G41" s="138"/>
      <c r="H41" s="138"/>
      <c r="I41" s="138"/>
      <c r="J41" s="138"/>
      <c r="K41" s="138"/>
      <c r="L41" s="138"/>
      <c r="M41" s="138"/>
      <c r="N41" s="138"/>
      <c r="O41" s="138"/>
      <c r="P41" s="138"/>
      <c r="Q41" s="138"/>
      <c r="R41" s="77"/>
    </row>
    <row r="42" spans="1:20">
      <c r="A42" s="859" t="s">
        <v>291</v>
      </c>
      <c r="B42" s="860"/>
      <c r="C42" s="860"/>
      <c r="D42" s="860"/>
      <c r="E42" s="861"/>
      <c r="F42" s="268" t="s">
        <v>751</v>
      </c>
      <c r="G42" s="1475" t="str">
        <f>IF(企業入力シート!C27="","",企業入力シート!C27)</f>
        <v/>
      </c>
      <c r="H42" s="1475"/>
      <c r="I42" s="1475"/>
      <c r="J42" s="1476"/>
      <c r="K42" s="113"/>
      <c r="R42" s="138"/>
    </row>
    <row r="43" spans="1:20">
      <c r="A43" s="1175" t="s">
        <v>154</v>
      </c>
      <c r="B43" s="1175"/>
      <c r="C43" s="1175"/>
      <c r="D43" s="859" t="s">
        <v>300</v>
      </c>
      <c r="E43" s="860"/>
      <c r="F43" s="860"/>
      <c r="G43" s="860"/>
      <c r="H43" s="860"/>
      <c r="I43" s="860"/>
      <c r="J43" s="860"/>
      <c r="K43" s="860"/>
      <c r="L43" s="860"/>
      <c r="M43" s="860"/>
      <c r="N43" s="861"/>
      <c r="O43" s="859" t="s">
        <v>297</v>
      </c>
      <c r="P43" s="860"/>
      <c r="Q43" s="861"/>
      <c r="R43" s="138"/>
    </row>
    <row r="44" spans="1:20" ht="13.5" customHeight="1">
      <c r="A44" s="1483"/>
      <c r="B44" s="1484"/>
      <c r="C44" s="1485"/>
      <c r="D44" s="1495"/>
      <c r="E44" s="1255"/>
      <c r="F44" s="1255"/>
      <c r="G44" s="1255"/>
      <c r="H44" s="1255"/>
      <c r="I44" s="1255"/>
      <c r="J44" s="1255"/>
      <c r="K44" s="1255"/>
      <c r="L44" s="1255"/>
      <c r="M44" s="1255"/>
      <c r="N44" s="1256"/>
      <c r="O44" s="850"/>
      <c r="P44" s="1489"/>
      <c r="Q44" s="371" t="s">
        <v>164</v>
      </c>
      <c r="R44" s="158"/>
    </row>
    <row r="45" spans="1:20">
      <c r="A45" s="1483"/>
      <c r="B45" s="1484"/>
      <c r="C45" s="1485"/>
      <c r="D45" s="1486"/>
      <c r="E45" s="1487"/>
      <c r="F45" s="1487"/>
      <c r="G45" s="1487"/>
      <c r="H45" s="1487"/>
      <c r="I45" s="1487"/>
      <c r="J45" s="1487"/>
      <c r="K45" s="1487"/>
      <c r="L45" s="1487"/>
      <c r="M45" s="1487"/>
      <c r="N45" s="1488"/>
      <c r="O45" s="850"/>
      <c r="P45" s="1489"/>
      <c r="Q45" s="250" t="s">
        <v>668</v>
      </c>
      <c r="R45" s="158"/>
    </row>
    <row r="46" spans="1:20">
      <c r="A46" s="1483"/>
      <c r="B46" s="1484"/>
      <c r="C46" s="1485"/>
      <c r="D46" s="1486"/>
      <c r="E46" s="1487"/>
      <c r="F46" s="1487"/>
      <c r="G46" s="1487"/>
      <c r="H46" s="1487"/>
      <c r="I46" s="1487"/>
      <c r="J46" s="1487"/>
      <c r="K46" s="1487"/>
      <c r="L46" s="1487"/>
      <c r="M46" s="1487"/>
      <c r="N46" s="1488"/>
      <c r="O46" s="850"/>
      <c r="P46" s="1489"/>
      <c r="Q46" s="371" t="s">
        <v>164</v>
      </c>
      <c r="R46" s="135"/>
    </row>
    <row r="47" spans="1:20">
      <c r="A47" s="1483"/>
      <c r="B47" s="1484"/>
      <c r="C47" s="1485"/>
      <c r="D47" s="1486"/>
      <c r="E47" s="1487"/>
      <c r="F47" s="1487"/>
      <c r="G47" s="1487"/>
      <c r="H47" s="1487"/>
      <c r="I47" s="1487"/>
      <c r="J47" s="1487"/>
      <c r="K47" s="1487"/>
      <c r="L47" s="1487"/>
      <c r="M47" s="1487"/>
      <c r="N47" s="1488"/>
      <c r="O47" s="850"/>
      <c r="P47" s="1489"/>
      <c r="Q47" s="250" t="s">
        <v>668</v>
      </c>
      <c r="R47" s="138"/>
    </row>
    <row r="48" spans="1:20">
      <c r="A48" s="1483"/>
      <c r="B48" s="1484"/>
      <c r="C48" s="1485"/>
      <c r="D48" s="1486"/>
      <c r="E48" s="1487"/>
      <c r="F48" s="1487"/>
      <c r="G48" s="1487"/>
      <c r="H48" s="1487"/>
      <c r="I48" s="1487"/>
      <c r="J48" s="1487"/>
      <c r="K48" s="1487"/>
      <c r="L48" s="1487"/>
      <c r="M48" s="1487"/>
      <c r="N48" s="1488"/>
      <c r="O48" s="850"/>
      <c r="P48" s="1489"/>
      <c r="Q48" s="371" t="s">
        <v>164</v>
      </c>
      <c r="R48" s="138"/>
    </row>
    <row r="49" spans="1:20">
      <c r="A49" s="1483"/>
      <c r="B49" s="1484"/>
      <c r="C49" s="1485"/>
      <c r="D49" s="1486"/>
      <c r="E49" s="1487"/>
      <c r="F49" s="1487"/>
      <c r="G49" s="1487"/>
      <c r="H49" s="1487"/>
      <c r="I49" s="1487"/>
      <c r="J49" s="1487"/>
      <c r="K49" s="1487"/>
      <c r="L49" s="1487"/>
      <c r="M49" s="1487"/>
      <c r="N49" s="1488"/>
      <c r="O49" s="850"/>
      <c r="P49" s="1489"/>
      <c r="Q49" s="250" t="s">
        <v>668</v>
      </c>
      <c r="R49" s="185"/>
    </row>
    <row r="50" spans="1:20">
      <c r="A50" s="1483"/>
      <c r="B50" s="1484"/>
      <c r="C50" s="1485"/>
      <c r="D50" s="1486"/>
      <c r="E50" s="1487"/>
      <c r="F50" s="1487"/>
      <c r="G50" s="1487"/>
      <c r="H50" s="1487"/>
      <c r="I50" s="1487"/>
      <c r="J50" s="1487"/>
      <c r="K50" s="1487"/>
      <c r="L50" s="1487"/>
      <c r="M50" s="1487"/>
      <c r="N50" s="1488"/>
      <c r="O50" s="850"/>
      <c r="P50" s="1489"/>
      <c r="Q50" s="371" t="s">
        <v>164</v>
      </c>
      <c r="R50" s="185"/>
    </row>
    <row r="51" spans="1:20">
      <c r="A51" s="1483"/>
      <c r="B51" s="1484"/>
      <c r="C51" s="1485"/>
      <c r="D51" s="1486"/>
      <c r="E51" s="1487"/>
      <c r="F51" s="1487"/>
      <c r="G51" s="1487"/>
      <c r="H51" s="1487"/>
      <c r="I51" s="1487"/>
      <c r="J51" s="1487"/>
      <c r="K51" s="1487"/>
      <c r="L51" s="1487"/>
      <c r="M51" s="1487"/>
      <c r="N51" s="1488"/>
      <c r="O51" s="850"/>
      <c r="P51" s="1489"/>
      <c r="Q51" s="250" t="s">
        <v>668</v>
      </c>
      <c r="R51" s="138"/>
    </row>
    <row r="52" spans="1:20">
      <c r="A52" s="1483"/>
      <c r="B52" s="1484"/>
      <c r="C52" s="1485"/>
      <c r="D52" s="1486"/>
      <c r="E52" s="1487"/>
      <c r="F52" s="1487"/>
      <c r="G52" s="1487"/>
      <c r="H52" s="1487"/>
      <c r="I52" s="1487"/>
      <c r="J52" s="1487"/>
      <c r="K52" s="1487"/>
      <c r="L52" s="1487"/>
      <c r="M52" s="1487"/>
      <c r="N52" s="1488"/>
      <c r="O52" s="850"/>
      <c r="P52" s="1489"/>
      <c r="Q52" s="371" t="s">
        <v>164</v>
      </c>
      <c r="R52" s="158"/>
    </row>
    <row r="53" spans="1:20">
      <c r="A53" s="1483"/>
      <c r="B53" s="1484"/>
      <c r="C53" s="1485"/>
      <c r="D53" s="1486"/>
      <c r="E53" s="1487"/>
      <c r="F53" s="1487"/>
      <c r="G53" s="1487"/>
      <c r="H53" s="1487"/>
      <c r="I53" s="1487"/>
      <c r="J53" s="1487"/>
      <c r="K53" s="1487"/>
      <c r="L53" s="1487"/>
      <c r="M53" s="1487"/>
      <c r="N53" s="1488"/>
      <c r="O53" s="850"/>
      <c r="P53" s="1489"/>
      <c r="Q53" s="250" t="s">
        <v>668</v>
      </c>
      <c r="R53" s="135"/>
      <c r="S53" s="138" t="s">
        <v>917</v>
      </c>
      <c r="T53" s="135"/>
    </row>
    <row r="54" spans="1:20">
      <c r="A54" s="1483"/>
      <c r="B54" s="1484"/>
      <c r="C54" s="1485"/>
      <c r="D54" s="1486"/>
      <c r="E54" s="1487"/>
      <c r="F54" s="1487"/>
      <c r="G54" s="1487"/>
      <c r="H54" s="1487"/>
      <c r="I54" s="1487"/>
      <c r="J54" s="1487"/>
      <c r="K54" s="1487"/>
      <c r="L54" s="1487"/>
      <c r="M54" s="1487"/>
      <c r="N54" s="1488"/>
      <c r="O54" s="850"/>
      <c r="P54" s="1489"/>
      <c r="Q54" s="371" t="s">
        <v>164</v>
      </c>
      <c r="R54" s="138"/>
      <c r="S54" s="138" t="s">
        <v>728</v>
      </c>
      <c r="T54" s="135">
        <f>COUNTA(O44:O55)</f>
        <v>0</v>
      </c>
    </row>
    <row r="55" spans="1:20">
      <c r="A55" s="1302"/>
      <c r="B55" s="1303"/>
      <c r="C55" s="1304"/>
      <c r="D55" s="1491"/>
      <c r="E55" s="1492"/>
      <c r="F55" s="1492"/>
      <c r="G55" s="1492"/>
      <c r="H55" s="1492"/>
      <c r="I55" s="1492"/>
      <c r="J55" s="1492"/>
      <c r="K55" s="1492"/>
      <c r="L55" s="1492"/>
      <c r="M55" s="1492"/>
      <c r="N55" s="1493"/>
      <c r="O55" s="841"/>
      <c r="P55" s="1494"/>
      <c r="Q55" s="250" t="s">
        <v>668</v>
      </c>
      <c r="R55" s="185"/>
      <c r="S55" s="138" t="s">
        <v>918</v>
      </c>
      <c r="T55" s="135" t="e">
        <f>ROUND(AVERAGE(O44:O55),1)</f>
        <v>#DIV/0!</v>
      </c>
    </row>
    <row r="56" spans="1:20">
      <c r="A56" s="411" t="s">
        <v>916</v>
      </c>
      <c r="B56" s="1490" t="s">
        <v>302</v>
      </c>
      <c r="C56" s="1490"/>
      <c r="D56" s="1490"/>
      <c r="E56" s="1490"/>
      <c r="F56" s="1490"/>
      <c r="G56" s="1490"/>
      <c r="H56" s="1490"/>
      <c r="I56" s="1490"/>
      <c r="J56" s="1490"/>
      <c r="K56" s="1490"/>
      <c r="L56" s="1490"/>
      <c r="M56" s="1490"/>
      <c r="N56" s="1490"/>
      <c r="O56" s="1490"/>
      <c r="P56" s="1490"/>
      <c r="Q56" s="1490"/>
      <c r="R56" s="185"/>
    </row>
    <row r="57" spans="1:20">
      <c r="A57" s="138"/>
      <c r="B57" s="138"/>
      <c r="C57" s="138"/>
      <c r="D57" s="138"/>
      <c r="E57" s="138"/>
      <c r="F57" s="138"/>
      <c r="G57" s="138"/>
      <c r="H57" s="138"/>
      <c r="I57" s="138"/>
      <c r="J57" s="138"/>
      <c r="K57" s="138"/>
      <c r="L57" s="138"/>
      <c r="M57" s="138"/>
      <c r="N57" s="138"/>
      <c r="O57" s="138"/>
      <c r="P57" s="138"/>
      <c r="Q57" s="77"/>
      <c r="R57" s="185"/>
    </row>
    <row r="58" spans="1:20">
      <c r="A58" s="188"/>
      <c r="B58" s="188"/>
      <c r="C58" s="188"/>
      <c r="D58" s="187"/>
      <c r="E58" s="187"/>
      <c r="F58" s="187"/>
      <c r="G58" s="187"/>
      <c r="H58" s="187"/>
      <c r="I58" s="187"/>
      <c r="J58" s="187"/>
      <c r="K58" s="187"/>
      <c r="L58" s="187"/>
      <c r="M58" s="187"/>
      <c r="N58" s="187"/>
      <c r="O58" s="77"/>
      <c r="P58" s="77"/>
      <c r="Q58" s="77"/>
      <c r="R58" s="185"/>
    </row>
    <row r="59" spans="1:20">
      <c r="A59" s="134"/>
      <c r="B59" s="135"/>
      <c r="C59" s="135"/>
      <c r="D59" s="135"/>
      <c r="E59" s="135"/>
      <c r="F59" s="135"/>
      <c r="G59" s="135"/>
      <c r="H59" s="135"/>
      <c r="I59" s="135"/>
      <c r="J59" s="135"/>
      <c r="K59" s="135"/>
      <c r="L59" s="135"/>
      <c r="M59" s="135"/>
      <c r="N59" s="135"/>
      <c r="O59" s="135"/>
      <c r="P59" s="135"/>
      <c r="Q59" s="135"/>
      <c r="R59" s="77"/>
    </row>
    <row r="60" spans="1:20">
      <c r="A60" s="134"/>
      <c r="B60" s="138"/>
      <c r="C60" s="138"/>
      <c r="D60" s="138"/>
      <c r="E60" s="138"/>
      <c r="F60" s="138"/>
      <c r="G60" s="138"/>
      <c r="H60" s="138"/>
      <c r="I60" s="138"/>
      <c r="J60" s="138"/>
      <c r="K60" s="138"/>
      <c r="L60" s="138"/>
      <c r="M60" s="138"/>
      <c r="N60" s="138"/>
      <c r="O60" s="138"/>
      <c r="P60" s="138"/>
      <c r="Q60" s="138"/>
      <c r="R60" s="77"/>
    </row>
    <row r="61" spans="1:20">
      <c r="A61" s="134"/>
      <c r="B61" s="138"/>
      <c r="C61" s="138"/>
      <c r="D61" s="138"/>
      <c r="E61" s="138"/>
      <c r="F61" s="138"/>
      <c r="G61" s="138"/>
      <c r="H61" s="138"/>
      <c r="I61" s="138"/>
      <c r="J61" s="138"/>
      <c r="K61" s="138"/>
      <c r="L61" s="138"/>
      <c r="M61" s="138"/>
      <c r="N61" s="138"/>
      <c r="O61" s="138"/>
      <c r="P61" s="138"/>
      <c r="Q61" s="138"/>
      <c r="R61" s="77"/>
    </row>
  </sheetData>
  <mergeCells count="136">
    <mergeCell ref="A9:C9"/>
    <mergeCell ref="D9:N9"/>
    <mergeCell ref="O9:Q9"/>
    <mergeCell ref="A10:C10"/>
    <mergeCell ref="D10:N10"/>
    <mergeCell ref="O10:P10"/>
    <mergeCell ref="A8:E8"/>
    <mergeCell ref="G8:J8"/>
    <mergeCell ref="A1:F1"/>
    <mergeCell ref="A2:E2"/>
    <mergeCell ref="L2:Q2"/>
    <mergeCell ref="A3:Q3"/>
    <mergeCell ref="D4:E4"/>
    <mergeCell ref="F4:Q4"/>
    <mergeCell ref="A6:C6"/>
    <mergeCell ref="D6:H6"/>
    <mergeCell ref="I6:K6"/>
    <mergeCell ref="L6:Q6"/>
    <mergeCell ref="A13:C13"/>
    <mergeCell ref="D13:N13"/>
    <mergeCell ref="O13:P13"/>
    <mergeCell ref="A14:C14"/>
    <mergeCell ref="D14:N14"/>
    <mergeCell ref="O14:P14"/>
    <mergeCell ref="A11:C11"/>
    <mergeCell ref="D11:N11"/>
    <mergeCell ref="O11:P11"/>
    <mergeCell ref="A12:C12"/>
    <mergeCell ref="D12:N12"/>
    <mergeCell ref="O12:P12"/>
    <mergeCell ref="A17:C17"/>
    <mergeCell ref="D17:N17"/>
    <mergeCell ref="O17:P17"/>
    <mergeCell ref="A18:C18"/>
    <mergeCell ref="D18:N18"/>
    <mergeCell ref="O18:P18"/>
    <mergeCell ref="A15:C15"/>
    <mergeCell ref="D15:N15"/>
    <mergeCell ref="O15:P15"/>
    <mergeCell ref="A16:C16"/>
    <mergeCell ref="D16:N16"/>
    <mergeCell ref="O16:P16"/>
    <mergeCell ref="A21:C21"/>
    <mergeCell ref="D21:N21"/>
    <mergeCell ref="O21:P21"/>
    <mergeCell ref="B22:Q22"/>
    <mergeCell ref="A25:E25"/>
    <mergeCell ref="G25:J25"/>
    <mergeCell ref="A19:C19"/>
    <mergeCell ref="D19:N19"/>
    <mergeCell ref="O19:P19"/>
    <mergeCell ref="A20:C20"/>
    <mergeCell ref="D20:N20"/>
    <mergeCell ref="O20:P20"/>
    <mergeCell ref="A28:C28"/>
    <mergeCell ref="D28:N28"/>
    <mergeCell ref="O28:P28"/>
    <mergeCell ref="A29:C29"/>
    <mergeCell ref="D29:N29"/>
    <mergeCell ref="O29:P29"/>
    <mergeCell ref="A26:C26"/>
    <mergeCell ref="D26:N26"/>
    <mergeCell ref="O26:Q26"/>
    <mergeCell ref="A27:C27"/>
    <mergeCell ref="D27:N27"/>
    <mergeCell ref="O27:P27"/>
    <mergeCell ref="A32:C32"/>
    <mergeCell ref="D32:N32"/>
    <mergeCell ref="O32:P32"/>
    <mergeCell ref="A33:C33"/>
    <mergeCell ref="D33:N33"/>
    <mergeCell ref="O33:P33"/>
    <mergeCell ref="A30:C30"/>
    <mergeCell ref="D30:N30"/>
    <mergeCell ref="O30:P30"/>
    <mergeCell ref="A31:C31"/>
    <mergeCell ref="D31:N31"/>
    <mergeCell ref="O31:P31"/>
    <mergeCell ref="A36:C36"/>
    <mergeCell ref="D36:N36"/>
    <mergeCell ref="O36:P36"/>
    <mergeCell ref="A37:C37"/>
    <mergeCell ref="D37:N37"/>
    <mergeCell ref="O37:P37"/>
    <mergeCell ref="A34:C34"/>
    <mergeCell ref="D34:N34"/>
    <mergeCell ref="O34:P34"/>
    <mergeCell ref="A35:C35"/>
    <mergeCell ref="D35:N35"/>
    <mergeCell ref="O35:P35"/>
    <mergeCell ref="A43:C43"/>
    <mergeCell ref="D43:N43"/>
    <mergeCell ref="O43:Q43"/>
    <mergeCell ref="A44:C44"/>
    <mergeCell ref="D44:N44"/>
    <mergeCell ref="O44:P44"/>
    <mergeCell ref="A42:E42"/>
    <mergeCell ref="G42:J42"/>
    <mergeCell ref="A38:C38"/>
    <mergeCell ref="D38:N38"/>
    <mergeCell ref="O38:P38"/>
    <mergeCell ref="B39:Q39"/>
    <mergeCell ref="A47:C47"/>
    <mergeCell ref="D47:N47"/>
    <mergeCell ref="O47:P47"/>
    <mergeCell ref="A48:C48"/>
    <mergeCell ref="D48:N48"/>
    <mergeCell ref="O48:P48"/>
    <mergeCell ref="A45:C45"/>
    <mergeCell ref="D45:N45"/>
    <mergeCell ref="O45:P45"/>
    <mergeCell ref="A46:C46"/>
    <mergeCell ref="D46:N46"/>
    <mergeCell ref="O46:P46"/>
    <mergeCell ref="B56:Q56"/>
    <mergeCell ref="A55:C55"/>
    <mergeCell ref="D55:N55"/>
    <mergeCell ref="O55:P55"/>
    <mergeCell ref="A53:C53"/>
    <mergeCell ref="D53:N53"/>
    <mergeCell ref="O53:P53"/>
    <mergeCell ref="A54:C54"/>
    <mergeCell ref="D54:N54"/>
    <mergeCell ref="O54:P54"/>
    <mergeCell ref="A51:C51"/>
    <mergeCell ref="D51:N51"/>
    <mergeCell ref="O51:P51"/>
    <mergeCell ref="A52:C52"/>
    <mergeCell ref="D52:N52"/>
    <mergeCell ref="O52:P52"/>
    <mergeCell ref="A49:C49"/>
    <mergeCell ref="D49:N49"/>
    <mergeCell ref="O49:P49"/>
    <mergeCell ref="A50:C50"/>
    <mergeCell ref="D50:N50"/>
    <mergeCell ref="O50:P50"/>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9"/>
    <pageSetUpPr fitToPage="1"/>
  </sheetPr>
  <dimension ref="A1:T64"/>
  <sheetViews>
    <sheetView view="pageBreakPreview" topLeftCell="A5" zoomScaleNormal="100" zoomScaleSheetLayoutView="100" workbookViewId="0">
      <selection activeCell="A37" sqref="A37:XFD39"/>
    </sheetView>
  </sheetViews>
  <sheetFormatPr defaultColWidth="9" defaultRowHeight="13"/>
  <cols>
    <col min="1" max="17" width="5.453125" style="3" customWidth="1"/>
    <col min="18" max="18" width="5.08984375" style="3" customWidth="1"/>
    <col min="19" max="16384" width="9" style="3"/>
  </cols>
  <sheetData>
    <row r="1" spans="1:20">
      <c r="A1" s="857" t="str">
        <f>CONCATENATE("（様式-",INDEX(発注者入力シート!$B$33:$G$36,MATCH(発注者入力シート!M10,発注者入力シート!$C$33:$C$36,0),4),"-１）")</f>
        <v>（様式-９-１）</v>
      </c>
      <c r="B1" s="857"/>
      <c r="C1" s="857"/>
      <c r="D1" s="857"/>
      <c r="E1" s="857"/>
      <c r="F1" s="857"/>
      <c r="Q1" s="191" t="s">
        <v>759</v>
      </c>
      <c r="R1" s="6"/>
      <c r="S1" s="3" t="s">
        <v>402</v>
      </c>
    </row>
    <row r="2" spans="1:20">
      <c r="A2" s="857" t="str">
        <f>CONCATENATE("評価項目",INDEX(発注者入力シート!$B$33:$G$36,MATCH(発注者入力シート!M10,発注者入力シート!$C$33:$C$36,0),5),"-",INDEX(発注者入力シート!$B$33:$G$36,MATCH(発注者入力シート!M10,発注者入力シート!$C$33:$C$36,0),6))</f>
        <v>評価項目（３）-①</v>
      </c>
      <c r="B2" s="857"/>
      <c r="C2" s="857"/>
      <c r="D2" s="857"/>
      <c r="E2" s="857"/>
      <c r="L2" s="1482" t="str">
        <f>IF(企業入力シート!C48="","",企業入力シート!C48)</f>
        <v>△△建設</v>
      </c>
      <c r="M2" s="1482"/>
      <c r="N2" s="1482"/>
      <c r="O2" s="1482"/>
      <c r="P2" s="1482"/>
      <c r="Q2" s="1482"/>
      <c r="S2" s="3" t="s">
        <v>403</v>
      </c>
    </row>
    <row r="3" spans="1:20" ht="14">
      <c r="A3" s="858" t="s">
        <v>290</v>
      </c>
      <c r="B3" s="858"/>
      <c r="C3" s="858"/>
      <c r="D3" s="858"/>
      <c r="E3" s="858"/>
      <c r="F3" s="858"/>
      <c r="G3" s="858"/>
      <c r="H3" s="858"/>
      <c r="I3" s="858"/>
      <c r="J3" s="858"/>
      <c r="K3" s="858"/>
      <c r="L3" s="858"/>
      <c r="M3" s="858"/>
      <c r="N3" s="858"/>
      <c r="O3" s="858"/>
      <c r="P3" s="858"/>
      <c r="Q3" s="858"/>
      <c r="R3" s="128"/>
      <c r="S3" s="103"/>
      <c r="T3" s="3" t="s">
        <v>413</v>
      </c>
    </row>
    <row r="4" spans="1:20">
      <c r="D4" s="854" t="s">
        <v>657</v>
      </c>
      <c r="E4" s="854"/>
      <c r="F4" s="855" t="str">
        <f>IF(企業入力シート!C5="","",企業入力シート!C5)</f>
        <v/>
      </c>
      <c r="G4" s="855"/>
      <c r="H4" s="855"/>
      <c r="I4" s="855"/>
      <c r="J4" s="855"/>
      <c r="K4" s="855"/>
      <c r="L4" s="855"/>
      <c r="M4" s="855"/>
      <c r="N4" s="855"/>
      <c r="O4" s="855"/>
      <c r="P4" s="855"/>
      <c r="Q4" s="855"/>
      <c r="R4" s="2"/>
      <c r="S4" s="98"/>
      <c r="T4" s="3" t="s">
        <v>521</v>
      </c>
    </row>
    <row r="5" spans="1:20">
      <c r="D5" s="109"/>
      <c r="E5" s="109"/>
      <c r="F5" s="109"/>
      <c r="G5" s="109"/>
      <c r="H5" s="109"/>
      <c r="I5" s="109"/>
      <c r="J5" s="109"/>
      <c r="K5" s="109"/>
      <c r="L5" s="109"/>
      <c r="M5" s="109"/>
      <c r="N5" s="109"/>
      <c r="O5" s="109"/>
      <c r="P5" s="109"/>
      <c r="Q5" s="109"/>
      <c r="R5" s="2"/>
      <c r="S5" s="99"/>
      <c r="T5" s="3" t="s">
        <v>411</v>
      </c>
    </row>
    <row r="6" spans="1:20" ht="13.5" customHeight="1">
      <c r="A6" s="135" t="s">
        <v>908</v>
      </c>
    </row>
    <row r="7" spans="1:20">
      <c r="A7" s="859" t="s">
        <v>227</v>
      </c>
      <c r="B7" s="860"/>
      <c r="C7" s="1235" t="s">
        <v>154</v>
      </c>
      <c r="D7" s="1235"/>
      <c r="E7" s="1235"/>
      <c r="F7" s="1505" t="str">
        <f>IF('【建築】技術者成績評定点 (JV第1G用) '!F7="","",'【建築】技術者成績評定点 (JV第1G用) '!F7)</f>
        <v>令和３年度から令和７年度（完成及び引き渡しが完了）</v>
      </c>
      <c r="G7" s="1506"/>
      <c r="H7" s="1506"/>
      <c r="I7" s="1506"/>
      <c r="J7" s="1506"/>
      <c r="K7" s="1506"/>
      <c r="L7" s="1506"/>
      <c r="M7" s="1506"/>
      <c r="N7" s="1506"/>
      <c r="O7" s="1506"/>
      <c r="P7" s="1506"/>
      <c r="Q7" s="1507"/>
      <c r="R7" s="104"/>
      <c r="S7" s="3" t="s">
        <v>406</v>
      </c>
    </row>
    <row r="8" spans="1:20">
      <c r="A8" s="862"/>
      <c r="B8" s="863"/>
      <c r="C8" s="1239" t="s">
        <v>194</v>
      </c>
      <c r="D8" s="1239"/>
      <c r="E8" s="1239"/>
      <c r="F8" s="1508" t="str">
        <f>IF('【建築】技術者成績評定点 (JV第1G用) '!F8="","",'【建築】技術者成績評定点 (JV第1G用) '!F8)</f>
        <v>島根県（総務部（企業局及び病院局契約を含み、企業局及び病院局発注工事は除く。)、農林水産部、土木部）</v>
      </c>
      <c r="G8" s="1509"/>
      <c r="H8" s="1509"/>
      <c r="I8" s="1509"/>
      <c r="J8" s="1509"/>
      <c r="K8" s="1509"/>
      <c r="L8" s="1509"/>
      <c r="M8" s="1509"/>
      <c r="N8" s="1509"/>
      <c r="O8" s="1509"/>
      <c r="P8" s="1509"/>
      <c r="Q8" s="1510"/>
      <c r="R8" s="104"/>
      <c r="S8" s="100"/>
      <c r="T8" s="3" t="s">
        <v>407</v>
      </c>
    </row>
    <row r="9" spans="1:20">
      <c r="A9" s="862"/>
      <c r="B9" s="863"/>
      <c r="C9" s="1239" t="s">
        <v>155</v>
      </c>
      <c r="D9" s="1239"/>
      <c r="E9" s="1239"/>
      <c r="F9" s="1508" t="str">
        <f>IF('【建築】技術者成績評定点 (JV第1G用) '!F9="","",'【建築】技術者成績評定点 (JV第1G用) '!F9)</f>
        <v>一般建築工事</v>
      </c>
      <c r="G9" s="1509"/>
      <c r="H9" s="1509"/>
      <c r="I9" s="1509"/>
      <c r="J9" s="1509"/>
      <c r="K9" s="1509"/>
      <c r="L9" s="1509"/>
      <c r="M9" s="1509"/>
      <c r="N9" s="1509"/>
      <c r="O9" s="1509"/>
      <c r="P9" s="1509"/>
      <c r="Q9" s="1510"/>
      <c r="R9" s="104"/>
      <c r="S9" s="101"/>
      <c r="T9" s="3" t="s">
        <v>405</v>
      </c>
    </row>
    <row r="10" spans="1:20">
      <c r="A10" s="865"/>
      <c r="B10" s="866"/>
      <c r="C10" s="1246" t="s">
        <v>909</v>
      </c>
      <c r="D10" s="1246"/>
      <c r="E10" s="1246"/>
      <c r="F10" s="1502" t="str">
        <f>IF('【建築】技術者成績評定点 (JV第1G用) '!F10="","",'【建築】技術者成績評定点 (JV第1G用) '!F10)</f>
        <v>建築一式工事</v>
      </c>
      <c r="G10" s="1503"/>
      <c r="H10" s="1503"/>
      <c r="I10" s="1503"/>
      <c r="J10" s="1503"/>
      <c r="K10" s="1503"/>
      <c r="L10" s="1503"/>
      <c r="M10" s="1503"/>
      <c r="N10" s="1503"/>
      <c r="O10" s="1503"/>
      <c r="P10" s="1503"/>
      <c r="Q10" s="1504"/>
      <c r="R10" s="104"/>
      <c r="S10" s="141"/>
      <c r="T10" s="3" t="s">
        <v>919</v>
      </c>
    </row>
    <row r="11" spans="1:20">
      <c r="A11" s="238"/>
      <c r="B11" s="238"/>
      <c r="C11" s="159"/>
      <c r="D11" s="159"/>
      <c r="E11" s="159"/>
      <c r="F11" s="410"/>
      <c r="G11" s="410"/>
      <c r="H11" s="410"/>
      <c r="I11" s="410"/>
      <c r="J11" s="410"/>
      <c r="K11" s="409"/>
      <c r="L11" s="409"/>
      <c r="M11" s="409"/>
      <c r="N11" s="409"/>
      <c r="O11" s="409"/>
      <c r="P11" s="409"/>
      <c r="Q11" s="409"/>
      <c r="R11" s="2"/>
      <c r="S11" s="105" t="s">
        <v>408</v>
      </c>
    </row>
    <row r="12" spans="1:20">
      <c r="A12" s="246" t="s">
        <v>671</v>
      </c>
      <c r="B12" s="240"/>
      <c r="C12" s="160"/>
      <c r="D12" s="160"/>
      <c r="E12" s="160"/>
      <c r="F12" s="244"/>
      <c r="G12" s="244"/>
      <c r="H12" s="244"/>
      <c r="I12" s="244"/>
      <c r="J12" s="244"/>
      <c r="K12" s="104"/>
      <c r="L12" s="104"/>
      <c r="M12" s="104"/>
      <c r="N12" s="104"/>
      <c r="O12" s="104"/>
      <c r="P12" s="104"/>
      <c r="Q12" s="104"/>
      <c r="R12" s="77"/>
      <c r="S12" s="105" t="s">
        <v>409</v>
      </c>
    </row>
    <row r="13" spans="1:20">
      <c r="A13" s="859" t="s">
        <v>291</v>
      </c>
      <c r="B13" s="860"/>
      <c r="C13" s="860"/>
      <c r="D13" s="860"/>
      <c r="E13" s="861"/>
      <c r="F13" s="268" t="s">
        <v>749</v>
      </c>
      <c r="G13" s="1475" t="str">
        <f>IF(企業入力シート!C54="","",企業入力シート!C54)</f>
        <v/>
      </c>
      <c r="H13" s="1475"/>
      <c r="I13" s="1475"/>
      <c r="J13" s="1476"/>
      <c r="K13" s="113"/>
      <c r="S13" s="105" t="s">
        <v>873</v>
      </c>
    </row>
    <row r="14" spans="1:20">
      <c r="A14" s="859" t="s">
        <v>292</v>
      </c>
      <c r="B14" s="860"/>
      <c r="C14" s="860"/>
      <c r="D14" s="860"/>
      <c r="E14" s="861"/>
      <c r="F14" s="247" t="str">
        <f>IF('【建築】技術者評定一覧表(JV第2G用) '!O10="","",'【建築】技術者評定一覧表(JV第2G用) '!O10)</f>
        <v/>
      </c>
      <c r="G14" s="248" t="str">
        <f>IF('【建築】技術者評定一覧表(JV第2G用) '!O11="","",'【建築】技術者評定一覧表(JV第2G用) '!O11)</f>
        <v/>
      </c>
      <c r="H14" s="248" t="str">
        <f>IF('【建築】技術者評定一覧表(JV第2G用) '!O12="","",'【建築】技術者評定一覧表(JV第2G用) '!O12)</f>
        <v/>
      </c>
      <c r="I14" s="248" t="str">
        <f>IF('【建築】技術者評定一覧表(JV第2G用) '!O13="","",'【建築】技術者評定一覧表(JV第2G用) '!O13)</f>
        <v/>
      </c>
      <c r="J14" s="248" t="str">
        <f>IF('【建築】技術者評定一覧表(JV第2G用) '!O14="","",'【建築】技術者評定一覧表(JV第2G用) '!O14)</f>
        <v/>
      </c>
      <c r="K14" s="248" t="str">
        <f>IF('【建築】技術者評定一覧表(JV第2G用) '!O15="","",'【建築】技術者評定一覧表(JV第2G用) '!O15)</f>
        <v/>
      </c>
      <c r="L14" s="248" t="str">
        <f>IF('【建築】技術者評定一覧表(JV第2G用) '!O16="","",'【建築】技術者評定一覧表(JV第2G用) '!O16)</f>
        <v/>
      </c>
      <c r="M14" s="248" t="str">
        <f>IF('【建築】技術者評定一覧表(JV第2G用) '!O17="","",'【建築】技術者評定一覧表(JV第2G用) '!O17)</f>
        <v/>
      </c>
      <c r="N14" s="248" t="str">
        <f>IF('【建築】技術者評定一覧表(JV第2G用) '!O18="","",'【建築】技術者評定一覧表(JV第2G用) '!O18)</f>
        <v/>
      </c>
      <c r="O14" s="248" t="str">
        <f>IF('【建築】技術者評定一覧表(JV第2G用) '!O19="","",'【建築】技術者評定一覧表(JV第2G用) '!O19)</f>
        <v/>
      </c>
      <c r="P14" s="248" t="str">
        <f>IF('【建築】技術者評定一覧表(JV第2G用) '!O20="","",'【建築】技術者評定一覧表(JV第2G用) '!O20)</f>
        <v/>
      </c>
      <c r="Q14" s="249" t="str">
        <f>IF('【建築】技術者評定一覧表(JV第2G用) '!O21="","",'【建築】技術者評定一覧表(JV第2G用) '!O21)</f>
        <v/>
      </c>
      <c r="R14" s="2"/>
      <c r="S14" s="105"/>
    </row>
    <row r="15" spans="1:20">
      <c r="A15" s="859" t="s">
        <v>293</v>
      </c>
      <c r="B15" s="860"/>
      <c r="C15" s="860"/>
      <c r="D15" s="860"/>
      <c r="E15" s="861"/>
      <c r="F15" s="1477" t="str">
        <f>IF((COUNTA(F14:Q14)-COUNTBLANK(F14:Q14))=0,"",COUNTA(F14:Q14)-COUNTBLANK(F14:Q14))</f>
        <v/>
      </c>
      <c r="G15" s="1478"/>
      <c r="H15" s="1229" t="s">
        <v>200</v>
      </c>
      <c r="I15" s="1230"/>
      <c r="J15" s="1471" t="str">
        <f>IF(OR(F15=0,F15=""),"",ROUND(AVERAGE(F14:Q14),1))</f>
        <v/>
      </c>
      <c r="K15" s="1227"/>
      <c r="L15" s="1227"/>
      <c r="M15" s="1472"/>
      <c r="N15" s="1229" t="s">
        <v>667</v>
      </c>
      <c r="O15" s="1229"/>
      <c r="P15" s="1229"/>
      <c r="Q15" s="1230"/>
      <c r="R15" s="2"/>
    </row>
    <row r="16" spans="1:20">
      <c r="A16" s="865" t="s">
        <v>294</v>
      </c>
      <c r="B16" s="866"/>
      <c r="C16" s="866"/>
      <c r="D16" s="866"/>
      <c r="E16" s="867"/>
      <c r="F16" s="1479"/>
      <c r="G16" s="1480"/>
      <c r="H16" s="1231"/>
      <c r="I16" s="1232"/>
      <c r="J16" s="1473"/>
      <c r="K16" s="1228"/>
      <c r="L16" s="1228"/>
      <c r="M16" s="1474"/>
      <c r="N16" s="1231"/>
      <c r="O16" s="1231"/>
      <c r="P16" s="1231"/>
      <c r="Q16" s="1232"/>
      <c r="R16" s="185"/>
    </row>
    <row r="17" spans="1:19">
      <c r="B17" s="185"/>
      <c r="C17" s="185"/>
      <c r="D17" s="185"/>
      <c r="E17" s="185"/>
      <c r="F17" s="185"/>
      <c r="G17" s="185"/>
      <c r="H17" s="185"/>
      <c r="I17" s="185"/>
      <c r="J17" s="185"/>
      <c r="K17" s="185"/>
      <c r="L17" s="185"/>
      <c r="M17" s="185"/>
      <c r="N17" s="185"/>
      <c r="O17" s="185"/>
      <c r="P17" s="185"/>
      <c r="Q17" s="185"/>
      <c r="R17" s="77"/>
    </row>
    <row r="18" spans="1:19">
      <c r="A18" s="6"/>
      <c r="B18" s="138"/>
      <c r="C18" s="138"/>
      <c r="D18" s="138"/>
      <c r="E18" s="138"/>
      <c r="F18" s="138"/>
      <c r="G18" s="138"/>
      <c r="H18" s="138"/>
      <c r="I18" s="138"/>
      <c r="J18" s="138"/>
      <c r="K18" s="138"/>
      <c r="L18" s="138"/>
      <c r="M18" s="138"/>
      <c r="N18" s="138"/>
      <c r="O18" s="138"/>
      <c r="P18" s="138"/>
      <c r="Q18" s="138"/>
      <c r="R18" s="2"/>
    </row>
    <row r="19" spans="1:19">
      <c r="A19" s="246" t="s">
        <v>672</v>
      </c>
      <c r="B19" s="240"/>
      <c r="C19" s="160"/>
      <c r="D19" s="160"/>
      <c r="E19" s="160"/>
      <c r="F19" s="244"/>
      <c r="G19" s="244"/>
      <c r="H19" s="244"/>
      <c r="I19" s="244"/>
      <c r="J19" s="244"/>
      <c r="K19" s="104"/>
      <c r="L19" s="104"/>
      <c r="M19" s="104"/>
      <c r="N19" s="104"/>
      <c r="O19" s="104"/>
      <c r="P19" s="104"/>
      <c r="Q19" s="104"/>
      <c r="R19" s="77"/>
    </row>
    <row r="20" spans="1:19">
      <c r="A20" s="859" t="s">
        <v>291</v>
      </c>
      <c r="B20" s="860"/>
      <c r="C20" s="860"/>
      <c r="D20" s="860"/>
      <c r="E20" s="861"/>
      <c r="F20" s="268" t="s">
        <v>750</v>
      </c>
      <c r="G20" s="1475" t="str">
        <f>IF(企業入力シート!C55="","",企業入力シート!C55)</f>
        <v/>
      </c>
      <c r="H20" s="1475"/>
      <c r="I20" s="1475"/>
      <c r="J20" s="1476"/>
      <c r="K20" s="113"/>
    </row>
    <row r="21" spans="1:19">
      <c r="A21" s="859" t="s">
        <v>292</v>
      </c>
      <c r="B21" s="860"/>
      <c r="C21" s="860"/>
      <c r="D21" s="860"/>
      <c r="E21" s="861"/>
      <c r="F21" s="247" t="str">
        <f>IF('【建築】技術者評定一覧表(JV第2G用) '!O27="","",'【建築】技術者評定一覧表(JV第2G用) '!O27)</f>
        <v/>
      </c>
      <c r="G21" s="248" t="str">
        <f>IF('【建築】技術者評定一覧表(JV第2G用) '!O28="","",'【建築】技術者評定一覧表(JV第2G用) '!O28)</f>
        <v/>
      </c>
      <c r="H21" s="248" t="str">
        <f>IF('【建築】技術者評定一覧表(JV第2G用) '!O29="","",'【建築】技術者評定一覧表(JV第2G用) '!O29)</f>
        <v/>
      </c>
      <c r="I21" s="248" t="str">
        <f>IF('【建築】技術者評定一覧表(JV第2G用) '!O30="","",'【建築】技術者評定一覧表(JV第2G用) '!O30)</f>
        <v/>
      </c>
      <c r="J21" s="248" t="str">
        <f>IF('【建築】技術者評定一覧表(JV第2G用) '!O31="","",'【建築】技術者評定一覧表(JV第2G用) '!O31)</f>
        <v/>
      </c>
      <c r="K21" s="248" t="str">
        <f>IF('【建築】技術者評定一覧表(JV第2G用) '!O32="","",'【建築】技術者評定一覧表(JV第2G用) '!O32)</f>
        <v/>
      </c>
      <c r="L21" s="248" t="str">
        <f>IF('【建築】技術者評定一覧表(JV第2G用) '!O33="","",'【建築】技術者評定一覧表(JV第2G用) '!O33)</f>
        <v/>
      </c>
      <c r="M21" s="248" t="str">
        <f>IF('【建築】技術者評定一覧表(JV第2G用) '!O34="","",'【建築】技術者評定一覧表(JV第2G用) '!O34)</f>
        <v/>
      </c>
      <c r="N21" s="248" t="str">
        <f>IF('【建築】技術者評定一覧表(JV第2G用) '!O35="","",'【建築】技術者評定一覧表(JV第2G用) '!O35)</f>
        <v/>
      </c>
      <c r="O21" s="248" t="str">
        <f>IF('【建築】技術者評定一覧表(JV第2G用) '!O36="","",'【建築】技術者評定一覧表(JV第2G用) '!O36)</f>
        <v/>
      </c>
      <c r="P21" s="248" t="str">
        <f>IF('【建築】技術者評定一覧表(JV第2G用) '!O37="","",'【建築】技術者評定一覧表(JV第2G用) '!O37)</f>
        <v/>
      </c>
      <c r="Q21" s="249" t="str">
        <f>IF('【建築】技術者評定一覧表(JV第2G用) '!O38="","",'【建築】技術者評定一覧表(JV第2G用) '!O38)</f>
        <v/>
      </c>
      <c r="R21" s="2"/>
    </row>
    <row r="22" spans="1:19">
      <c r="A22" s="859" t="s">
        <v>293</v>
      </c>
      <c r="B22" s="860"/>
      <c r="C22" s="860"/>
      <c r="D22" s="860"/>
      <c r="E22" s="861"/>
      <c r="F22" s="1477" t="str">
        <f>IF((COUNTA(F21:Q21)-COUNTBLANK(F21:Q21))=0,"",COUNTA(F21:Q21)-COUNTBLANK(F21:Q21))</f>
        <v/>
      </c>
      <c r="G22" s="1478"/>
      <c r="H22" s="1229" t="s">
        <v>200</v>
      </c>
      <c r="I22" s="1230"/>
      <c r="J22" s="1471" t="str">
        <f>IF(OR(F22=0,F22=""),"",ROUND(AVERAGE(F21:Q21),1))</f>
        <v/>
      </c>
      <c r="K22" s="1227"/>
      <c r="L22" s="1227"/>
      <c r="M22" s="1472"/>
      <c r="N22" s="1229" t="s">
        <v>667</v>
      </c>
      <c r="O22" s="1229"/>
      <c r="P22" s="1229"/>
      <c r="Q22" s="1230"/>
      <c r="R22" s="2"/>
    </row>
    <row r="23" spans="1:19">
      <c r="A23" s="865" t="s">
        <v>294</v>
      </c>
      <c r="B23" s="866"/>
      <c r="C23" s="866"/>
      <c r="D23" s="866"/>
      <c r="E23" s="867"/>
      <c r="F23" s="1479"/>
      <c r="G23" s="1480"/>
      <c r="H23" s="1231"/>
      <c r="I23" s="1232"/>
      <c r="J23" s="1473"/>
      <c r="K23" s="1228"/>
      <c r="L23" s="1228"/>
      <c r="M23" s="1474"/>
      <c r="N23" s="1231"/>
      <c r="O23" s="1231"/>
      <c r="P23" s="1231"/>
      <c r="Q23" s="1232"/>
      <c r="R23" s="185"/>
    </row>
    <row r="24" spans="1:19">
      <c r="B24" s="185"/>
      <c r="C24" s="185"/>
      <c r="D24" s="185"/>
      <c r="E24" s="185"/>
      <c r="F24" s="185"/>
      <c r="G24" s="185"/>
      <c r="H24" s="185"/>
      <c r="I24" s="185"/>
      <c r="J24" s="185"/>
      <c r="K24" s="185"/>
      <c r="L24" s="185"/>
      <c r="M24" s="185"/>
      <c r="N24" s="185"/>
      <c r="O24" s="185"/>
      <c r="P24" s="185"/>
      <c r="Q24" s="185"/>
      <c r="R24" s="77"/>
    </row>
    <row r="25" spans="1:19">
      <c r="A25" s="6"/>
      <c r="B25" s="138"/>
      <c r="C25" s="138"/>
      <c r="D25" s="138"/>
      <c r="E25" s="138"/>
      <c r="F25" s="138"/>
      <c r="G25" s="138"/>
      <c r="H25" s="138"/>
      <c r="I25" s="138"/>
      <c r="J25" s="138"/>
      <c r="K25" s="138"/>
      <c r="L25" s="138"/>
      <c r="M25" s="138"/>
      <c r="N25" s="138"/>
      <c r="O25" s="138"/>
      <c r="P25" s="138"/>
      <c r="Q25" s="138"/>
      <c r="R25" s="138"/>
    </row>
    <row r="26" spans="1:19">
      <c r="A26" s="246" t="s">
        <v>673</v>
      </c>
      <c r="B26" s="240"/>
      <c r="C26" s="160"/>
      <c r="D26" s="160"/>
      <c r="E26" s="160"/>
      <c r="F26" s="244"/>
      <c r="G26" s="244"/>
      <c r="H26" s="244"/>
      <c r="I26" s="244"/>
      <c r="J26" s="244"/>
      <c r="K26" s="104"/>
      <c r="L26" s="104"/>
      <c r="M26" s="104"/>
      <c r="N26" s="104"/>
      <c r="O26" s="104"/>
      <c r="P26" s="104"/>
      <c r="Q26" s="104"/>
      <c r="R26" s="138"/>
      <c r="S26" s="105"/>
    </row>
    <row r="27" spans="1:19">
      <c r="A27" s="859" t="s">
        <v>291</v>
      </c>
      <c r="B27" s="860"/>
      <c r="C27" s="860"/>
      <c r="D27" s="860"/>
      <c r="E27" s="861"/>
      <c r="F27" s="268" t="s">
        <v>751</v>
      </c>
      <c r="G27" s="1475" t="str">
        <f>IF(企業入力シート!C56="","",企業入力シート!C56)</f>
        <v/>
      </c>
      <c r="H27" s="1475"/>
      <c r="I27" s="1475"/>
      <c r="J27" s="1476"/>
      <c r="K27" s="113"/>
      <c r="R27" s="138"/>
      <c r="S27" s="105"/>
    </row>
    <row r="28" spans="1:19">
      <c r="A28" s="859" t="s">
        <v>292</v>
      </c>
      <c r="B28" s="860"/>
      <c r="C28" s="860"/>
      <c r="D28" s="860"/>
      <c r="E28" s="861"/>
      <c r="F28" s="247" t="str">
        <f>IF('【建築】技術者評定一覧表(JV第2G用) '!O44="","",'【建築】技術者評定一覧表(JV第2G用) '!O44)</f>
        <v/>
      </c>
      <c r="G28" s="248" t="str">
        <f>IF('【建築】技術者評定一覧表(JV第2G用) '!O45="","",'【建築】技術者評定一覧表(JV第2G用) '!O45)</f>
        <v/>
      </c>
      <c r="H28" s="248" t="str">
        <f>IF('【建築】技術者評定一覧表(JV第2G用) '!O46="","",'【建築】技術者評定一覧表(JV第2G用) '!O46)</f>
        <v/>
      </c>
      <c r="I28" s="248" t="str">
        <f>IF('【建築】技術者評定一覧表(JV第2G用) '!O47="","",'【建築】技術者評定一覧表(JV第2G用) '!O47)</f>
        <v/>
      </c>
      <c r="J28" s="248" t="str">
        <f>IF('【建築】技術者評定一覧表(JV第2G用) '!O48="","",'【建築】技術者評定一覧表(JV第2G用) '!O48)</f>
        <v/>
      </c>
      <c r="K28" s="248" t="str">
        <f>IF('【建築】技術者評定一覧表(JV第2G用) '!O49="","",'【建築】技術者評定一覧表(JV第2G用) '!O49)</f>
        <v/>
      </c>
      <c r="L28" s="248" t="str">
        <f>IF('【建築】技術者評定一覧表(JV第2G用) '!O50="","",'【建築】技術者評定一覧表(JV第2G用) '!O50)</f>
        <v/>
      </c>
      <c r="M28" s="248" t="str">
        <f>IF('【建築】技術者評定一覧表(JV第2G用) '!O51="","",'【建築】技術者評定一覧表(JV第2G用) '!O51)</f>
        <v/>
      </c>
      <c r="N28" s="248" t="str">
        <f>IF('【建築】技術者評定一覧表(JV第2G用) '!O52="","",'【建築】技術者評定一覧表(JV第2G用) '!O52)</f>
        <v/>
      </c>
      <c r="O28" s="248" t="str">
        <f>IF('【建築】技術者評定一覧表(JV第2G用) '!O53="","",'【建築】技術者評定一覧表(JV第2G用) '!O53)</f>
        <v/>
      </c>
      <c r="P28" s="248" t="str">
        <f>IF('【建築】技術者評定一覧表(JV第2G用) '!O54="","",'【建築】技術者評定一覧表(JV第2G用) '!O54)</f>
        <v/>
      </c>
      <c r="Q28" s="249" t="str">
        <f>IF('【建築】技術者評定一覧表(JV第2G用) '!O55="","",'【建築】技術者評定一覧表(JV第2G用) '!O55)</f>
        <v/>
      </c>
      <c r="R28" s="158"/>
      <c r="S28" s="105"/>
    </row>
    <row r="29" spans="1:19">
      <c r="A29" s="859" t="s">
        <v>293</v>
      </c>
      <c r="B29" s="860"/>
      <c r="C29" s="860"/>
      <c r="D29" s="860"/>
      <c r="E29" s="861"/>
      <c r="F29" s="1477" t="str">
        <f>IF((COUNTA(F28:Q28)-COUNTBLANK(F28:Q28))=0,"",COUNTA(F28:Q28)-COUNTBLANK(F28:Q28))</f>
        <v/>
      </c>
      <c r="G29" s="1478"/>
      <c r="H29" s="1229" t="s">
        <v>200</v>
      </c>
      <c r="I29" s="1230"/>
      <c r="J29" s="1471" t="str">
        <f>IF(OR(F29=0,F29=""),"",ROUND(AVERAGE(F28:Q28),1))</f>
        <v/>
      </c>
      <c r="K29" s="1227"/>
      <c r="L29" s="1227"/>
      <c r="M29" s="1472"/>
      <c r="N29" s="1229" t="s">
        <v>667</v>
      </c>
      <c r="O29" s="1229"/>
      <c r="P29" s="1229"/>
      <c r="Q29" s="1230"/>
      <c r="R29" s="158"/>
    </row>
    <row r="30" spans="1:19">
      <c r="A30" s="865" t="s">
        <v>294</v>
      </c>
      <c r="B30" s="866"/>
      <c r="C30" s="866"/>
      <c r="D30" s="866"/>
      <c r="E30" s="867"/>
      <c r="F30" s="1479"/>
      <c r="G30" s="1480"/>
      <c r="H30" s="1231"/>
      <c r="I30" s="1232"/>
      <c r="J30" s="1473"/>
      <c r="K30" s="1228"/>
      <c r="L30" s="1228"/>
      <c r="M30" s="1474"/>
      <c r="N30" s="1231"/>
      <c r="O30" s="1231"/>
      <c r="P30" s="1231"/>
      <c r="Q30" s="1232"/>
      <c r="R30" s="135"/>
    </row>
    <row r="31" spans="1:19" ht="13.5" customHeight="1">
      <c r="A31" s="134" t="s">
        <v>910</v>
      </c>
      <c r="B31" s="1165" t="s">
        <v>911</v>
      </c>
      <c r="C31" s="1165"/>
      <c r="D31" s="1165"/>
      <c r="E31" s="1165"/>
      <c r="F31" s="1165"/>
      <c r="G31" s="1165"/>
      <c r="H31" s="1165"/>
      <c r="I31" s="1165"/>
      <c r="J31" s="1165"/>
      <c r="K31" s="1165"/>
      <c r="L31" s="1165"/>
      <c r="M31" s="1165"/>
      <c r="N31" s="1165"/>
      <c r="O31" s="1165"/>
      <c r="P31" s="1165"/>
      <c r="Q31" s="1165"/>
    </row>
    <row r="32" spans="1:19" ht="13.5" customHeight="1">
      <c r="A32" s="134" t="s">
        <v>912</v>
      </c>
      <c r="B32" s="1165" t="s">
        <v>1048</v>
      </c>
      <c r="C32" s="1165"/>
      <c r="D32" s="1165"/>
      <c r="E32" s="1165"/>
      <c r="F32" s="1165"/>
      <c r="G32" s="1165"/>
      <c r="H32" s="1165"/>
      <c r="I32" s="1165"/>
      <c r="J32" s="1165"/>
      <c r="K32" s="1165"/>
      <c r="L32" s="1165"/>
      <c r="M32" s="1165"/>
      <c r="N32" s="1165"/>
      <c r="O32" s="1165"/>
      <c r="P32" s="1165"/>
      <c r="Q32" s="1165"/>
    </row>
    <row r="33" spans="1:18">
      <c r="A33" s="134" t="s">
        <v>1189</v>
      </c>
      <c r="B33" s="1165" t="s">
        <v>913</v>
      </c>
      <c r="C33" s="1165"/>
      <c r="D33" s="1165"/>
      <c r="E33" s="1165"/>
      <c r="F33" s="1165"/>
      <c r="G33" s="1165"/>
      <c r="H33" s="1165"/>
      <c r="I33" s="1165"/>
      <c r="J33" s="1165"/>
      <c r="K33" s="1165"/>
      <c r="L33" s="1165"/>
      <c r="M33" s="1165"/>
      <c r="N33" s="1165"/>
      <c r="O33" s="1165"/>
      <c r="P33" s="1165"/>
      <c r="Q33" s="1165"/>
    </row>
    <row r="34" spans="1:18" ht="13.5" customHeight="1">
      <c r="A34" s="135"/>
      <c r="B34" s="1165"/>
      <c r="C34" s="1165"/>
      <c r="D34" s="1165"/>
      <c r="E34" s="1165"/>
      <c r="F34" s="1165"/>
      <c r="G34" s="1165"/>
      <c r="H34" s="1165"/>
      <c r="I34" s="1165"/>
      <c r="J34" s="1165"/>
      <c r="K34" s="1165"/>
      <c r="L34" s="1165"/>
      <c r="M34" s="1165"/>
      <c r="N34" s="1165"/>
      <c r="O34" s="1165"/>
      <c r="P34" s="1165"/>
      <c r="Q34" s="1165"/>
    </row>
    <row r="35" spans="1:18">
      <c r="A35" s="134" t="s">
        <v>1187</v>
      </c>
      <c r="B35" s="1165" t="s">
        <v>914</v>
      </c>
      <c r="C35" s="1165"/>
      <c r="D35" s="1165"/>
      <c r="E35" s="1165"/>
      <c r="F35" s="1165"/>
      <c r="G35" s="1165"/>
      <c r="H35" s="1165"/>
      <c r="I35" s="1165"/>
      <c r="J35" s="1165"/>
      <c r="K35" s="1165"/>
      <c r="L35" s="1165"/>
      <c r="M35" s="1165"/>
      <c r="N35" s="1165"/>
      <c r="O35" s="1165"/>
      <c r="P35" s="1165"/>
      <c r="Q35" s="1165"/>
    </row>
    <row r="36" spans="1:18">
      <c r="A36" s="134"/>
      <c r="B36" s="1165"/>
      <c r="C36" s="1165"/>
      <c r="D36" s="1165"/>
      <c r="E36" s="1165"/>
      <c r="F36" s="1165"/>
      <c r="G36" s="1165"/>
      <c r="H36" s="1165"/>
      <c r="I36" s="1165"/>
      <c r="J36" s="1165"/>
      <c r="K36" s="1165"/>
      <c r="L36" s="1165"/>
      <c r="M36" s="1165"/>
      <c r="N36" s="1165"/>
      <c r="O36" s="1165"/>
      <c r="P36" s="1165"/>
      <c r="Q36" s="1165"/>
    </row>
    <row r="37" spans="1:18" s="135" customFormat="1" ht="13.5" customHeight="1">
      <c r="A37" s="835" t="s">
        <v>1188</v>
      </c>
      <c r="B37" s="1481" t="s">
        <v>1435</v>
      </c>
      <c r="C37" s="1481"/>
      <c r="D37" s="1481"/>
      <c r="E37" s="1481"/>
      <c r="F37" s="1481"/>
      <c r="G37" s="1481"/>
      <c r="H37" s="1481"/>
      <c r="I37" s="1481"/>
      <c r="J37" s="1481"/>
      <c r="K37" s="1481"/>
      <c r="L37" s="1481"/>
      <c r="M37" s="1481"/>
      <c r="N37" s="1481"/>
      <c r="O37" s="1481"/>
      <c r="P37" s="1481"/>
      <c r="Q37" s="1481"/>
      <c r="R37" s="138"/>
    </row>
    <row r="38" spans="1:18" s="135" customFormat="1" ht="13.5" customHeight="1">
      <c r="A38" s="835"/>
      <c r="B38" s="1481"/>
      <c r="C38" s="1481"/>
      <c r="D38" s="1481"/>
      <c r="E38" s="1481"/>
      <c r="F38" s="1481"/>
      <c r="G38" s="1481"/>
      <c r="H38" s="1481"/>
      <c r="I38" s="1481"/>
      <c r="J38" s="1481"/>
      <c r="K38" s="1481"/>
      <c r="L38" s="1481"/>
      <c r="M38" s="1481"/>
      <c r="N38" s="1481"/>
      <c r="O38" s="1481"/>
      <c r="P38" s="1481"/>
      <c r="Q38" s="1481"/>
      <c r="R38" s="138"/>
    </row>
    <row r="39" spans="1:18">
      <c r="A39" s="134" t="s">
        <v>1436</v>
      </c>
      <c r="B39" s="1328" t="s">
        <v>122</v>
      </c>
      <c r="C39" s="1328"/>
      <c r="D39" s="1328"/>
      <c r="E39" s="1328"/>
      <c r="F39" s="1328"/>
      <c r="G39" s="1328"/>
      <c r="H39" s="1328"/>
      <c r="I39" s="1328"/>
      <c r="J39" s="1328"/>
      <c r="K39" s="1328"/>
      <c r="L39" s="1328"/>
      <c r="M39" s="1328"/>
      <c r="N39" s="1328"/>
      <c r="O39" s="1328"/>
      <c r="P39" s="1328"/>
      <c r="Q39" s="1328"/>
    </row>
    <row r="40" spans="1:18">
      <c r="A40" s="134"/>
      <c r="B40" s="135"/>
      <c r="C40" s="135"/>
      <c r="D40" s="135"/>
      <c r="E40" s="135"/>
      <c r="F40" s="135"/>
      <c r="G40" s="135"/>
      <c r="H40" s="135"/>
      <c r="I40" s="135"/>
      <c r="J40" s="135"/>
      <c r="K40" s="135"/>
      <c r="L40" s="135"/>
      <c r="M40" s="135"/>
      <c r="N40" s="135"/>
      <c r="O40" s="135"/>
      <c r="P40" s="135"/>
      <c r="Q40" s="135"/>
    </row>
    <row r="41" spans="1:18">
      <c r="A41" s="6"/>
      <c r="B41" s="138"/>
      <c r="C41" s="138"/>
      <c r="D41" s="138"/>
      <c r="E41" s="138"/>
      <c r="F41" s="138"/>
      <c r="G41" s="138"/>
      <c r="H41" s="138"/>
      <c r="I41" s="138"/>
      <c r="J41" s="138"/>
      <c r="K41" s="138"/>
      <c r="L41" s="138"/>
      <c r="M41" s="138"/>
      <c r="N41" s="138"/>
      <c r="O41" s="138"/>
      <c r="P41" s="138"/>
      <c r="Q41" s="138"/>
    </row>
    <row r="42" spans="1:18">
      <c r="A42" s="6"/>
      <c r="B42" s="138"/>
      <c r="C42" s="138"/>
      <c r="D42" s="138"/>
      <c r="E42" s="138"/>
      <c r="F42" s="138"/>
      <c r="G42" s="138"/>
      <c r="H42" s="138"/>
      <c r="I42" s="138"/>
      <c r="J42" s="138"/>
      <c r="K42" s="138"/>
      <c r="L42" s="138"/>
      <c r="M42" s="138"/>
      <c r="N42" s="138"/>
      <c r="O42" s="138"/>
      <c r="P42" s="138"/>
      <c r="Q42" s="138"/>
    </row>
    <row r="43" spans="1:18">
      <c r="A43" s="6"/>
      <c r="B43" s="138"/>
      <c r="C43" s="138"/>
      <c r="D43" s="138"/>
      <c r="E43" s="138"/>
      <c r="F43" s="138"/>
      <c r="G43" s="138"/>
      <c r="H43" s="138"/>
      <c r="I43" s="138"/>
      <c r="J43" s="138"/>
      <c r="K43" s="138"/>
      <c r="L43" s="138"/>
      <c r="M43" s="138"/>
      <c r="N43" s="138"/>
      <c r="O43" s="138"/>
      <c r="P43" s="138"/>
      <c r="Q43" s="138"/>
    </row>
    <row r="44" spans="1:18">
      <c r="A44" s="6"/>
      <c r="B44" s="138"/>
      <c r="C44" s="138"/>
      <c r="D44" s="138"/>
      <c r="E44" s="138"/>
      <c r="F44" s="138"/>
      <c r="G44" s="138"/>
      <c r="H44" s="138"/>
      <c r="I44" s="138"/>
      <c r="J44" s="138"/>
      <c r="K44" s="138"/>
      <c r="L44" s="138"/>
      <c r="M44" s="138"/>
      <c r="N44" s="138"/>
      <c r="O44" s="138"/>
      <c r="P44" s="138"/>
      <c r="Q44" s="138"/>
    </row>
    <row r="45" spans="1:18">
      <c r="A45" s="6"/>
      <c r="B45" s="138"/>
      <c r="C45" s="138"/>
      <c r="D45" s="138"/>
      <c r="E45" s="138"/>
      <c r="F45" s="138"/>
      <c r="G45" s="138"/>
      <c r="H45" s="138"/>
      <c r="I45" s="138"/>
      <c r="J45" s="138"/>
      <c r="K45" s="138"/>
      <c r="L45" s="138"/>
      <c r="M45" s="138"/>
      <c r="N45" s="138"/>
      <c r="O45" s="138"/>
      <c r="P45" s="138"/>
      <c r="Q45" s="138"/>
    </row>
    <row r="46" spans="1:18">
      <c r="A46" s="6"/>
      <c r="B46" s="138"/>
      <c r="C46" s="138"/>
      <c r="D46" s="138"/>
      <c r="E46" s="138"/>
      <c r="F46" s="138"/>
      <c r="G46" s="138"/>
      <c r="H46" s="138"/>
      <c r="I46" s="138"/>
      <c r="J46" s="138"/>
      <c r="K46" s="138"/>
      <c r="L46" s="138"/>
      <c r="M46" s="138"/>
      <c r="N46" s="138"/>
      <c r="O46" s="138"/>
      <c r="P46" s="138"/>
      <c r="Q46" s="138"/>
    </row>
    <row r="47" spans="1:18">
      <c r="A47" s="6"/>
      <c r="B47" s="138"/>
      <c r="C47" s="138"/>
      <c r="D47" s="138"/>
      <c r="E47" s="138"/>
      <c r="F47" s="138"/>
      <c r="G47" s="138"/>
      <c r="H47" s="138"/>
      <c r="I47" s="138"/>
      <c r="J47" s="138"/>
      <c r="K47" s="138"/>
      <c r="L47" s="138"/>
      <c r="M47" s="138"/>
      <c r="N47" s="138"/>
      <c r="O47" s="138"/>
      <c r="P47" s="138"/>
      <c r="Q47" s="138"/>
    </row>
    <row r="48" spans="1:18">
      <c r="A48" s="6"/>
      <c r="B48" s="138"/>
      <c r="C48" s="138"/>
      <c r="D48" s="138"/>
      <c r="E48" s="138"/>
      <c r="F48" s="138"/>
      <c r="G48" s="138"/>
      <c r="H48" s="138"/>
      <c r="I48" s="138"/>
      <c r="J48" s="138"/>
      <c r="K48" s="138"/>
      <c r="L48" s="138"/>
      <c r="M48" s="138"/>
      <c r="N48" s="138"/>
      <c r="O48" s="138"/>
      <c r="P48" s="138"/>
      <c r="Q48" s="138"/>
    </row>
    <row r="49" spans="1:18">
      <c r="A49" s="6"/>
      <c r="B49" s="138"/>
      <c r="C49" s="138"/>
      <c r="D49" s="138"/>
      <c r="E49" s="138"/>
      <c r="F49" s="138"/>
      <c r="G49" s="138"/>
      <c r="H49" s="138"/>
      <c r="I49" s="138"/>
      <c r="J49" s="138"/>
      <c r="K49" s="138"/>
      <c r="L49" s="138"/>
      <c r="M49" s="138"/>
      <c r="N49" s="138"/>
      <c r="O49" s="138"/>
      <c r="P49" s="138"/>
      <c r="Q49" s="138"/>
    </row>
    <row r="50" spans="1:18">
      <c r="A50" s="6"/>
      <c r="B50" s="138"/>
      <c r="C50" s="138"/>
      <c r="D50" s="138"/>
      <c r="E50" s="138"/>
      <c r="F50" s="138"/>
      <c r="G50" s="138"/>
      <c r="H50" s="138"/>
      <c r="I50" s="138"/>
      <c r="J50" s="138"/>
      <c r="K50" s="138"/>
      <c r="L50" s="138"/>
      <c r="M50" s="138"/>
      <c r="N50" s="138"/>
      <c r="O50" s="138"/>
      <c r="P50" s="138"/>
      <c r="Q50" s="138"/>
    </row>
    <row r="51" spans="1:18">
      <c r="A51" s="6"/>
      <c r="B51" s="138"/>
      <c r="C51" s="138"/>
      <c r="D51" s="138"/>
      <c r="E51" s="138"/>
      <c r="F51" s="138"/>
      <c r="G51" s="138"/>
      <c r="H51" s="138"/>
      <c r="I51" s="138"/>
      <c r="J51" s="138"/>
      <c r="K51" s="138"/>
      <c r="L51" s="138"/>
      <c r="M51" s="138"/>
      <c r="N51" s="138"/>
      <c r="O51" s="138"/>
      <c r="P51" s="138"/>
      <c r="Q51" s="138"/>
    </row>
    <row r="52" spans="1:18">
      <c r="A52" s="6"/>
      <c r="B52" s="138"/>
      <c r="C52" s="138"/>
      <c r="D52" s="138"/>
      <c r="E52" s="138"/>
      <c r="F52" s="138"/>
      <c r="G52" s="138"/>
      <c r="H52" s="138"/>
      <c r="I52" s="138"/>
      <c r="J52" s="138"/>
      <c r="K52" s="138"/>
      <c r="L52" s="138"/>
      <c r="M52" s="138"/>
      <c r="N52" s="138"/>
      <c r="O52" s="138"/>
      <c r="P52" s="138"/>
      <c r="Q52" s="138"/>
    </row>
    <row r="53" spans="1:18">
      <c r="A53" s="6"/>
      <c r="B53" s="138"/>
      <c r="C53" s="138"/>
      <c r="D53" s="138"/>
      <c r="E53" s="138"/>
      <c r="F53" s="138"/>
      <c r="G53" s="138"/>
      <c r="H53" s="138"/>
      <c r="I53" s="138"/>
      <c r="J53" s="138"/>
      <c r="K53" s="138"/>
      <c r="L53" s="138"/>
      <c r="M53" s="138"/>
      <c r="N53" s="138"/>
      <c r="O53" s="138"/>
      <c r="P53" s="138"/>
      <c r="Q53" s="138"/>
    </row>
    <row r="54" spans="1:18">
      <c r="A54" s="6"/>
      <c r="B54" s="138"/>
      <c r="C54" s="138"/>
      <c r="D54" s="138"/>
      <c r="E54" s="138"/>
      <c r="F54" s="138"/>
      <c r="G54" s="138"/>
      <c r="H54" s="138"/>
      <c r="I54" s="138"/>
      <c r="J54" s="138"/>
      <c r="K54" s="138"/>
      <c r="L54" s="138"/>
      <c r="M54" s="138"/>
      <c r="N54" s="138"/>
      <c r="O54" s="138"/>
      <c r="P54" s="138"/>
      <c r="Q54" s="138"/>
    </row>
    <row r="55" spans="1:18">
      <c r="A55" s="6"/>
      <c r="B55" s="138"/>
      <c r="C55" s="138"/>
      <c r="D55" s="138"/>
      <c r="E55" s="138"/>
      <c r="F55" s="138"/>
      <c r="G55" s="138"/>
      <c r="H55" s="138"/>
      <c r="I55" s="138"/>
      <c r="J55" s="138"/>
      <c r="K55" s="138"/>
      <c r="L55" s="138"/>
      <c r="M55" s="138"/>
      <c r="N55" s="138"/>
      <c r="O55" s="138"/>
      <c r="P55" s="138"/>
      <c r="Q55" s="138"/>
    </row>
    <row r="56" spans="1:18">
      <c r="A56" s="6"/>
      <c r="B56" s="138"/>
      <c r="C56" s="138"/>
      <c r="D56" s="138"/>
      <c r="E56" s="138"/>
      <c r="F56" s="138"/>
      <c r="G56" s="138"/>
      <c r="H56" s="138"/>
      <c r="I56" s="138"/>
      <c r="J56" s="138"/>
      <c r="K56" s="138"/>
      <c r="L56" s="138"/>
      <c r="M56" s="138"/>
      <c r="N56" s="138"/>
      <c r="O56" s="138"/>
      <c r="P56" s="138"/>
      <c r="Q56" s="138"/>
    </row>
    <row r="57" spans="1:18">
      <c r="A57" s="6"/>
      <c r="B57" s="138"/>
      <c r="C57" s="138"/>
      <c r="D57" s="138"/>
      <c r="E57" s="138"/>
      <c r="F57" s="138"/>
      <c r="G57" s="138"/>
      <c r="H57" s="138"/>
      <c r="I57" s="138"/>
      <c r="J57" s="138"/>
      <c r="K57" s="138"/>
      <c r="L57" s="138"/>
      <c r="M57" s="138"/>
      <c r="N57" s="138"/>
      <c r="O57" s="138"/>
      <c r="P57" s="138"/>
      <c r="Q57" s="138"/>
    </row>
    <row r="58" spans="1:18">
      <c r="A58" s="6"/>
      <c r="B58" s="138"/>
      <c r="C58" s="138"/>
      <c r="D58" s="138"/>
      <c r="E58" s="138"/>
      <c r="F58" s="138"/>
      <c r="G58" s="138"/>
      <c r="H58" s="138"/>
      <c r="I58" s="138"/>
      <c r="J58" s="138"/>
      <c r="K58" s="138"/>
      <c r="L58" s="138"/>
      <c r="M58" s="138"/>
      <c r="N58" s="138"/>
      <c r="O58" s="138"/>
      <c r="P58" s="138"/>
      <c r="Q58" s="138"/>
    </row>
    <row r="59" spans="1:18">
      <c r="A59" s="6"/>
      <c r="B59" s="138"/>
      <c r="C59" s="138"/>
      <c r="D59" s="138"/>
      <c r="E59" s="138"/>
      <c r="F59" s="138"/>
      <c r="G59" s="138"/>
      <c r="H59" s="138"/>
      <c r="I59" s="138"/>
      <c r="J59" s="138"/>
      <c r="K59" s="138"/>
      <c r="L59" s="138"/>
      <c r="M59" s="138"/>
      <c r="N59" s="138"/>
      <c r="O59" s="138"/>
      <c r="P59" s="138"/>
      <c r="Q59" s="138"/>
    </row>
    <row r="60" spans="1:18">
      <c r="A60" s="6"/>
      <c r="B60" s="138"/>
      <c r="C60" s="138"/>
      <c r="D60" s="138"/>
      <c r="E60" s="138"/>
      <c r="F60" s="138"/>
      <c r="G60" s="138"/>
      <c r="H60" s="138"/>
      <c r="I60" s="138"/>
      <c r="J60" s="138"/>
      <c r="K60" s="138"/>
      <c r="L60" s="138"/>
      <c r="M60" s="138"/>
      <c r="N60" s="138"/>
      <c r="O60" s="138"/>
      <c r="P60" s="138"/>
      <c r="Q60" s="138"/>
    </row>
    <row r="61" spans="1:18">
      <c r="A61" s="6"/>
      <c r="B61" s="135"/>
      <c r="C61" s="135"/>
      <c r="D61" s="135"/>
      <c r="E61" s="135"/>
      <c r="F61" s="135"/>
      <c r="G61" s="135"/>
      <c r="H61" s="135"/>
      <c r="I61" s="135"/>
      <c r="J61" s="135"/>
      <c r="K61" s="135"/>
      <c r="L61" s="135"/>
      <c r="M61" s="135"/>
      <c r="N61" s="135"/>
      <c r="O61" s="135"/>
      <c r="P61" s="135"/>
      <c r="Q61" s="135"/>
    </row>
    <row r="64" spans="1:18" ht="14">
      <c r="R64" s="128"/>
    </row>
  </sheetData>
  <mergeCells count="48">
    <mergeCell ref="F10:Q10"/>
    <mergeCell ref="H22:I23"/>
    <mergeCell ref="J22:M23"/>
    <mergeCell ref="A1:F1"/>
    <mergeCell ref="A2:E2"/>
    <mergeCell ref="A3:Q3"/>
    <mergeCell ref="D4:E4"/>
    <mergeCell ref="F4:Q4"/>
    <mergeCell ref="L2:Q2"/>
    <mergeCell ref="A7:B10"/>
    <mergeCell ref="C7:E7"/>
    <mergeCell ref="F7:Q7"/>
    <mergeCell ref="C8:E8"/>
    <mergeCell ref="F8:Q8"/>
    <mergeCell ref="C9:E9"/>
    <mergeCell ref="F9:Q9"/>
    <mergeCell ref="C10:E10"/>
    <mergeCell ref="N22:Q23"/>
    <mergeCell ref="A23:E23"/>
    <mergeCell ref="N15:Q16"/>
    <mergeCell ref="G13:J13"/>
    <mergeCell ref="A16:E16"/>
    <mergeCell ref="A21:E21"/>
    <mergeCell ref="A22:E22"/>
    <mergeCell ref="F22:G23"/>
    <mergeCell ref="A20:E20"/>
    <mergeCell ref="G20:J20"/>
    <mergeCell ref="A13:E13"/>
    <mergeCell ref="A14:E14"/>
    <mergeCell ref="A15:E15"/>
    <mergeCell ref="F15:G16"/>
    <mergeCell ref="H15:I16"/>
    <mergeCell ref="B39:Q39"/>
    <mergeCell ref="J15:M16"/>
    <mergeCell ref="G27:J27"/>
    <mergeCell ref="A28:E28"/>
    <mergeCell ref="A29:E29"/>
    <mergeCell ref="F29:G30"/>
    <mergeCell ref="H29:I30"/>
    <mergeCell ref="J29:M30"/>
    <mergeCell ref="B31:Q31"/>
    <mergeCell ref="B32:Q32"/>
    <mergeCell ref="B33:Q34"/>
    <mergeCell ref="B35:Q36"/>
    <mergeCell ref="N29:Q30"/>
    <mergeCell ref="A30:E30"/>
    <mergeCell ref="A27:E27"/>
    <mergeCell ref="B37:Q38"/>
  </mergeCells>
  <phoneticPr fontId="2"/>
  <dataValidations count="1">
    <dataValidation type="list" showInputMessage="1" showErrorMessage="1" sqref="R19 R12" xr:uid="{00000000-0002-0000-1A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scale="96" orientation="portrait" blackAndWhite="1" r:id="rId1"/>
  <legacy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9"/>
    <pageSetUpPr fitToPage="1"/>
  </sheetPr>
  <dimension ref="A1:T67"/>
  <sheetViews>
    <sheetView view="pageBreakPreview" zoomScaleNormal="100" zoomScaleSheetLayoutView="100" workbookViewId="0">
      <selection activeCell="V11" sqref="V11"/>
    </sheetView>
  </sheetViews>
  <sheetFormatPr defaultColWidth="9" defaultRowHeight="13"/>
  <cols>
    <col min="1" max="18" width="5.08984375" style="3" customWidth="1"/>
    <col min="19" max="16384" width="9" style="3"/>
  </cols>
  <sheetData>
    <row r="1" spans="1:20">
      <c r="A1" s="857" t="str">
        <f>CONCATENATE("（様式-",INDEX(発注者入力シート!$B$33:$G$36,MATCH(発注者入力シート!M10,発注者入力シート!$C$33:$C$36,0),4),"-２）")</f>
        <v>（様式-９-２）</v>
      </c>
      <c r="B1" s="857"/>
      <c r="C1" s="857"/>
      <c r="D1" s="857"/>
      <c r="E1" s="857"/>
      <c r="F1" s="857"/>
      <c r="Q1" s="191" t="s">
        <v>759</v>
      </c>
      <c r="R1" s="6"/>
      <c r="S1" s="3" t="s">
        <v>402</v>
      </c>
    </row>
    <row r="2" spans="1:20">
      <c r="A2" s="857" t="str">
        <f>CONCATENATE("評価項目",INDEX(発注者入力シート!$B$33:$G$36,MATCH(発注者入力シート!M10,発注者入力シート!$C$33:$C$36,0),5),"-",INDEX(発注者入力シート!$B$33:$G$36,MATCH(発注者入力シート!M10,発注者入力シート!$C$33:$C$36,0),6))</f>
        <v>評価項目（３）-①</v>
      </c>
      <c r="B2" s="857"/>
      <c r="C2" s="857"/>
      <c r="D2" s="857"/>
      <c r="E2" s="857"/>
      <c r="L2" s="1482" t="str">
        <f>IF(企業入力シート!C48="","",企業入力シート!C48)</f>
        <v>△△建設</v>
      </c>
      <c r="M2" s="1482"/>
      <c r="N2" s="1482"/>
      <c r="O2" s="1482"/>
      <c r="P2" s="1482"/>
      <c r="Q2" s="1482"/>
      <c r="S2" s="3" t="s">
        <v>403</v>
      </c>
    </row>
    <row r="3" spans="1:20" ht="14">
      <c r="A3" s="863" t="s">
        <v>915</v>
      </c>
      <c r="B3" s="863"/>
      <c r="C3" s="863"/>
      <c r="D3" s="863"/>
      <c r="E3" s="863"/>
      <c r="F3" s="863"/>
      <c r="G3" s="863"/>
      <c r="H3" s="863"/>
      <c r="I3" s="863"/>
      <c r="J3" s="863"/>
      <c r="K3" s="863"/>
      <c r="L3" s="863"/>
      <c r="M3" s="863"/>
      <c r="N3" s="863"/>
      <c r="O3" s="863"/>
      <c r="P3" s="863"/>
      <c r="Q3" s="863"/>
      <c r="R3" s="128"/>
      <c r="S3" s="103"/>
      <c r="T3" s="3" t="s">
        <v>413</v>
      </c>
    </row>
    <row r="4" spans="1:20">
      <c r="D4" s="854" t="s">
        <v>657</v>
      </c>
      <c r="E4" s="854"/>
      <c r="F4" s="855" t="str">
        <f>IF(企業入力シート!C5="","",企業入力シート!C5)</f>
        <v/>
      </c>
      <c r="G4" s="855"/>
      <c r="H4" s="855"/>
      <c r="I4" s="855"/>
      <c r="J4" s="855"/>
      <c r="K4" s="855"/>
      <c r="L4" s="855"/>
      <c r="M4" s="855"/>
      <c r="N4" s="855"/>
      <c r="O4" s="855"/>
      <c r="P4" s="855"/>
      <c r="Q4" s="855"/>
      <c r="R4" s="2"/>
      <c r="S4" s="98"/>
      <c r="T4" s="3" t="s">
        <v>521</v>
      </c>
    </row>
    <row r="5" spans="1:20">
      <c r="D5" s="109"/>
      <c r="E5" s="109"/>
      <c r="F5" s="109"/>
      <c r="G5" s="109"/>
      <c r="H5" s="109"/>
      <c r="I5" s="109"/>
      <c r="J5" s="109"/>
      <c r="K5" s="109"/>
      <c r="L5" s="109"/>
      <c r="M5" s="109"/>
      <c r="N5" s="109"/>
      <c r="O5" s="109"/>
      <c r="P5" s="109"/>
      <c r="Q5" s="109"/>
      <c r="R5" s="2"/>
      <c r="S5" s="99"/>
      <c r="T5" s="3" t="s">
        <v>411</v>
      </c>
    </row>
    <row r="6" spans="1:20">
      <c r="A6" s="1171" t="s">
        <v>23</v>
      </c>
      <c r="B6" s="1250"/>
      <c r="C6" s="1172"/>
      <c r="D6" s="1499" t="str">
        <f>IF('【建築】技術者成績評定点 (JV第1G用) '!F9="","",'【建築】技術者成績評定点 (JV第1G用) '!F9)</f>
        <v>一般建築工事</v>
      </c>
      <c r="E6" s="1500"/>
      <c r="F6" s="1500"/>
      <c r="G6" s="1500"/>
      <c r="H6" s="1501"/>
      <c r="I6" s="1171" t="s">
        <v>774</v>
      </c>
      <c r="J6" s="1250"/>
      <c r="K6" s="1172"/>
      <c r="L6" s="1499" t="str">
        <f>IF('【建築】技術者成績評定点 (JV第1G用) '!F10="","",'【建築】技術者成績評定点 (JV第1G用) '!F10)</f>
        <v>建築一式工事</v>
      </c>
      <c r="M6" s="1500"/>
      <c r="N6" s="1500"/>
      <c r="O6" s="1500"/>
      <c r="P6" s="1500"/>
      <c r="Q6" s="1501"/>
    </row>
    <row r="7" spans="1:20">
      <c r="A7" s="246"/>
      <c r="B7" s="240"/>
      <c r="C7" s="160"/>
      <c r="D7" s="160"/>
      <c r="E7" s="160"/>
      <c r="F7" s="244"/>
      <c r="G7" s="244"/>
      <c r="H7" s="244"/>
      <c r="I7" s="244"/>
      <c r="J7" s="244"/>
      <c r="K7" s="104"/>
      <c r="L7" s="104"/>
      <c r="M7" s="104"/>
      <c r="N7" s="104"/>
      <c r="O7" s="104"/>
      <c r="P7" s="104"/>
      <c r="Q7" s="104"/>
      <c r="R7" s="104"/>
      <c r="S7" s="3" t="s">
        <v>406</v>
      </c>
    </row>
    <row r="8" spans="1:20">
      <c r="A8" s="859" t="s">
        <v>291</v>
      </c>
      <c r="B8" s="860"/>
      <c r="C8" s="860"/>
      <c r="D8" s="860"/>
      <c r="E8" s="861"/>
      <c r="F8" s="268" t="s">
        <v>749</v>
      </c>
      <c r="G8" s="1475" t="str">
        <f>IF(企業入力シート!C54="","",企業入力シート!C54)</f>
        <v/>
      </c>
      <c r="H8" s="1475"/>
      <c r="I8" s="1475"/>
      <c r="J8" s="1476"/>
      <c r="K8" s="113"/>
      <c r="R8" s="104"/>
      <c r="S8" s="100"/>
      <c r="T8" s="3" t="s">
        <v>407</v>
      </c>
    </row>
    <row r="9" spans="1:20">
      <c r="A9" s="1175" t="s">
        <v>154</v>
      </c>
      <c r="B9" s="1175"/>
      <c r="C9" s="1175"/>
      <c r="D9" s="859" t="s">
        <v>300</v>
      </c>
      <c r="E9" s="860"/>
      <c r="F9" s="860"/>
      <c r="G9" s="860"/>
      <c r="H9" s="860"/>
      <c r="I9" s="860"/>
      <c r="J9" s="860"/>
      <c r="K9" s="860"/>
      <c r="L9" s="860"/>
      <c r="M9" s="860"/>
      <c r="N9" s="861"/>
      <c r="O9" s="859" t="s">
        <v>297</v>
      </c>
      <c r="P9" s="860"/>
      <c r="Q9" s="861"/>
      <c r="S9" s="101"/>
      <c r="T9" s="3" t="s">
        <v>405</v>
      </c>
    </row>
    <row r="10" spans="1:20">
      <c r="A10" s="1483"/>
      <c r="B10" s="1484"/>
      <c r="C10" s="1485"/>
      <c r="D10" s="1495"/>
      <c r="E10" s="1255"/>
      <c r="F10" s="1255"/>
      <c r="G10" s="1255"/>
      <c r="H10" s="1255"/>
      <c r="I10" s="1255"/>
      <c r="J10" s="1255"/>
      <c r="K10" s="1255"/>
      <c r="L10" s="1255"/>
      <c r="M10" s="1255"/>
      <c r="N10" s="1256"/>
      <c r="O10" s="850"/>
      <c r="P10" s="1489"/>
      <c r="Q10" s="371" t="s">
        <v>164</v>
      </c>
      <c r="R10" s="2"/>
      <c r="S10" s="141"/>
      <c r="T10" s="3" t="s">
        <v>919</v>
      </c>
    </row>
    <row r="11" spans="1:20">
      <c r="A11" s="1483"/>
      <c r="B11" s="1484"/>
      <c r="C11" s="1485"/>
      <c r="D11" s="1277"/>
      <c r="E11" s="1278"/>
      <c r="F11" s="1278"/>
      <c r="G11" s="1278"/>
      <c r="H11" s="1278"/>
      <c r="I11" s="1278"/>
      <c r="J11" s="1278"/>
      <c r="K11" s="1278"/>
      <c r="L11" s="1278"/>
      <c r="M11" s="1278"/>
      <c r="N11" s="1279"/>
      <c r="O11" s="850"/>
      <c r="P11" s="1489"/>
      <c r="Q11" s="250" t="s">
        <v>668</v>
      </c>
      <c r="R11" s="2"/>
    </row>
    <row r="12" spans="1:20">
      <c r="A12" s="1483"/>
      <c r="B12" s="1484"/>
      <c r="C12" s="1485"/>
      <c r="D12" s="1277"/>
      <c r="E12" s="1278"/>
      <c r="F12" s="1278"/>
      <c r="G12" s="1278"/>
      <c r="H12" s="1278"/>
      <c r="I12" s="1278"/>
      <c r="J12" s="1278"/>
      <c r="K12" s="1278"/>
      <c r="L12" s="1278"/>
      <c r="M12" s="1278"/>
      <c r="N12" s="1279"/>
      <c r="O12" s="850"/>
      <c r="P12" s="1489"/>
      <c r="Q12" s="371" t="s">
        <v>164</v>
      </c>
      <c r="R12" s="185"/>
      <c r="S12" s="105" t="s">
        <v>408</v>
      </c>
    </row>
    <row r="13" spans="1:20">
      <c r="A13" s="1483"/>
      <c r="B13" s="1484"/>
      <c r="C13" s="1485"/>
      <c r="D13" s="1277"/>
      <c r="E13" s="1278"/>
      <c r="F13" s="1278"/>
      <c r="G13" s="1278"/>
      <c r="H13" s="1278"/>
      <c r="I13" s="1278"/>
      <c r="J13" s="1278"/>
      <c r="K13" s="1278"/>
      <c r="L13" s="1278"/>
      <c r="M13" s="1278"/>
      <c r="N13" s="1279"/>
      <c r="O13" s="850"/>
      <c r="P13" s="1489"/>
      <c r="Q13" s="250" t="s">
        <v>668</v>
      </c>
      <c r="R13" s="77"/>
      <c r="S13" s="105" t="s">
        <v>409</v>
      </c>
    </row>
    <row r="14" spans="1:20">
      <c r="A14" s="1483"/>
      <c r="B14" s="1484"/>
      <c r="C14" s="1485"/>
      <c r="D14" s="1277"/>
      <c r="E14" s="1278"/>
      <c r="F14" s="1278"/>
      <c r="G14" s="1278"/>
      <c r="H14" s="1278"/>
      <c r="I14" s="1278"/>
      <c r="J14" s="1278"/>
      <c r="K14" s="1278"/>
      <c r="L14" s="1278"/>
      <c r="M14" s="1278"/>
      <c r="N14" s="1279"/>
      <c r="O14" s="850"/>
      <c r="P14" s="1489"/>
      <c r="Q14" s="371" t="s">
        <v>164</v>
      </c>
      <c r="R14" s="77"/>
      <c r="S14" s="105" t="s">
        <v>873</v>
      </c>
      <c r="T14" s="135"/>
    </row>
    <row r="15" spans="1:20">
      <c r="A15" s="1483"/>
      <c r="B15" s="1484"/>
      <c r="C15" s="1485"/>
      <c r="D15" s="1277"/>
      <c r="E15" s="1278"/>
      <c r="F15" s="1278"/>
      <c r="G15" s="1278"/>
      <c r="H15" s="1278"/>
      <c r="I15" s="1278"/>
      <c r="J15" s="1278"/>
      <c r="K15" s="1278"/>
      <c r="L15" s="1278"/>
      <c r="M15" s="1278"/>
      <c r="N15" s="1279"/>
      <c r="O15" s="850"/>
      <c r="P15" s="1489"/>
      <c r="Q15" s="250" t="s">
        <v>668</v>
      </c>
      <c r="R15" s="77"/>
    </row>
    <row r="16" spans="1:20">
      <c r="A16" s="1483"/>
      <c r="B16" s="1484"/>
      <c r="C16" s="1485"/>
      <c r="D16" s="1277"/>
      <c r="E16" s="1278"/>
      <c r="F16" s="1278"/>
      <c r="G16" s="1278"/>
      <c r="H16" s="1278"/>
      <c r="I16" s="1278"/>
      <c r="J16" s="1278"/>
      <c r="K16" s="1278"/>
      <c r="L16" s="1278"/>
      <c r="M16" s="1278"/>
      <c r="N16" s="1279"/>
      <c r="O16" s="850"/>
      <c r="P16" s="1489"/>
      <c r="Q16" s="371" t="s">
        <v>164</v>
      </c>
      <c r="R16" s="77"/>
    </row>
    <row r="17" spans="1:20">
      <c r="A17" s="1483"/>
      <c r="B17" s="1484"/>
      <c r="C17" s="1485"/>
      <c r="D17" s="1277"/>
      <c r="E17" s="1278"/>
      <c r="F17" s="1278"/>
      <c r="G17" s="1278"/>
      <c r="H17" s="1278"/>
      <c r="I17" s="1278"/>
      <c r="J17" s="1278"/>
      <c r="K17" s="1278"/>
      <c r="L17" s="1278"/>
      <c r="M17" s="1278"/>
      <c r="N17" s="1279"/>
      <c r="O17" s="850"/>
      <c r="P17" s="1489"/>
      <c r="Q17" s="250" t="s">
        <v>668</v>
      </c>
      <c r="R17" s="77"/>
    </row>
    <row r="18" spans="1:20">
      <c r="A18" s="1483"/>
      <c r="B18" s="1484"/>
      <c r="C18" s="1485"/>
      <c r="D18" s="1277"/>
      <c r="E18" s="1278"/>
      <c r="F18" s="1278"/>
      <c r="G18" s="1278"/>
      <c r="H18" s="1278"/>
      <c r="I18" s="1278"/>
      <c r="J18" s="1278"/>
      <c r="K18" s="1278"/>
      <c r="L18" s="1278"/>
      <c r="M18" s="1278"/>
      <c r="N18" s="1279"/>
      <c r="O18" s="850"/>
      <c r="P18" s="1489"/>
      <c r="Q18" s="371" t="s">
        <v>164</v>
      </c>
      <c r="R18" s="77"/>
      <c r="S18" s="189"/>
    </row>
    <row r="19" spans="1:20">
      <c r="A19" s="1483"/>
      <c r="B19" s="1484"/>
      <c r="C19" s="1485"/>
      <c r="D19" s="1277"/>
      <c r="E19" s="1278"/>
      <c r="F19" s="1278"/>
      <c r="G19" s="1278"/>
      <c r="H19" s="1278"/>
      <c r="I19" s="1278"/>
      <c r="J19" s="1278"/>
      <c r="K19" s="1278"/>
      <c r="L19" s="1278"/>
      <c r="M19" s="1278"/>
      <c r="N19" s="1279"/>
      <c r="O19" s="850"/>
      <c r="P19" s="1489"/>
      <c r="Q19" s="250" t="s">
        <v>668</v>
      </c>
      <c r="R19" s="77"/>
      <c r="S19" s="138" t="s">
        <v>917</v>
      </c>
      <c r="T19" s="135"/>
    </row>
    <row r="20" spans="1:20">
      <c r="A20" s="1483"/>
      <c r="B20" s="1484"/>
      <c r="C20" s="1485"/>
      <c r="D20" s="1277"/>
      <c r="E20" s="1278"/>
      <c r="F20" s="1278"/>
      <c r="G20" s="1278"/>
      <c r="H20" s="1278"/>
      <c r="I20" s="1278"/>
      <c r="J20" s="1278"/>
      <c r="K20" s="1278"/>
      <c r="L20" s="1278"/>
      <c r="M20" s="1278"/>
      <c r="N20" s="1279"/>
      <c r="O20" s="850"/>
      <c r="P20" s="1489"/>
      <c r="Q20" s="371" t="s">
        <v>164</v>
      </c>
      <c r="R20" s="77"/>
      <c r="S20" s="138" t="s">
        <v>728</v>
      </c>
      <c r="T20" s="135">
        <f>COUNTA(O10:O21)</f>
        <v>0</v>
      </c>
    </row>
    <row r="21" spans="1:20">
      <c r="A21" s="1302"/>
      <c r="B21" s="1303"/>
      <c r="C21" s="1304"/>
      <c r="D21" s="1412"/>
      <c r="E21" s="1413"/>
      <c r="F21" s="1413"/>
      <c r="G21" s="1413"/>
      <c r="H21" s="1413"/>
      <c r="I21" s="1413"/>
      <c r="J21" s="1413"/>
      <c r="K21" s="1413"/>
      <c r="L21" s="1413"/>
      <c r="M21" s="1413"/>
      <c r="N21" s="1414"/>
      <c r="O21" s="841"/>
      <c r="P21" s="1494"/>
      <c r="Q21" s="250" t="s">
        <v>668</v>
      </c>
      <c r="R21" s="77"/>
      <c r="S21" s="138" t="s">
        <v>918</v>
      </c>
      <c r="T21" s="135" t="e">
        <f>ROUND(AVERAGE(O10:O21),1)</f>
        <v>#DIV/0!</v>
      </c>
    </row>
    <row r="22" spans="1:20">
      <c r="A22" s="411" t="s">
        <v>916</v>
      </c>
      <c r="B22" s="1490" t="s">
        <v>302</v>
      </c>
      <c r="C22" s="1490"/>
      <c r="D22" s="1490"/>
      <c r="E22" s="1490"/>
      <c r="F22" s="1490"/>
      <c r="G22" s="1490"/>
      <c r="H22" s="1490"/>
      <c r="I22" s="1490"/>
      <c r="J22" s="1490"/>
      <c r="K22" s="1490"/>
      <c r="L22" s="1490"/>
      <c r="M22" s="1490"/>
      <c r="N22" s="1490"/>
      <c r="O22" s="1490"/>
      <c r="P22" s="1490"/>
      <c r="Q22" s="1490"/>
      <c r="R22" s="77"/>
    </row>
    <row r="23" spans="1:20">
      <c r="A23" s="412"/>
      <c r="B23" s="413"/>
      <c r="C23" s="413"/>
      <c r="D23" s="413"/>
      <c r="E23" s="413"/>
      <c r="F23" s="413"/>
      <c r="G23" s="413"/>
      <c r="H23" s="413"/>
      <c r="I23" s="413"/>
      <c r="J23" s="413"/>
      <c r="K23" s="413"/>
      <c r="L23" s="413"/>
      <c r="M23" s="413"/>
      <c r="N23" s="413"/>
      <c r="O23" s="413"/>
      <c r="P23" s="413"/>
      <c r="Q23" s="413"/>
      <c r="R23" s="77"/>
    </row>
    <row r="24" spans="1:20">
      <c r="A24" s="6"/>
      <c r="B24" s="138"/>
      <c r="C24" s="138"/>
      <c r="D24" s="138"/>
      <c r="E24" s="138"/>
      <c r="F24" s="138"/>
      <c r="G24" s="138"/>
      <c r="H24" s="138"/>
      <c r="I24" s="138"/>
      <c r="J24" s="138"/>
      <c r="K24" s="138"/>
      <c r="L24" s="138"/>
      <c r="M24" s="138"/>
      <c r="N24" s="138"/>
      <c r="O24" s="138"/>
      <c r="P24" s="138"/>
      <c r="Q24" s="138"/>
      <c r="R24" s="77"/>
    </row>
    <row r="25" spans="1:20">
      <c r="A25" s="859" t="s">
        <v>291</v>
      </c>
      <c r="B25" s="860"/>
      <c r="C25" s="860"/>
      <c r="D25" s="860"/>
      <c r="E25" s="861"/>
      <c r="F25" s="268" t="s">
        <v>750</v>
      </c>
      <c r="G25" s="1475" t="str">
        <f>IF(企業入力シート!C55="","",企業入力シート!C55)</f>
        <v/>
      </c>
      <c r="H25" s="1475"/>
      <c r="I25" s="1475"/>
      <c r="J25" s="1476"/>
      <c r="K25" s="113"/>
      <c r="R25" s="77"/>
    </row>
    <row r="26" spans="1:20">
      <c r="A26" s="1175" t="s">
        <v>154</v>
      </c>
      <c r="B26" s="1175"/>
      <c r="C26" s="1175"/>
      <c r="D26" s="859" t="s">
        <v>300</v>
      </c>
      <c r="E26" s="860"/>
      <c r="F26" s="860"/>
      <c r="G26" s="860"/>
      <c r="H26" s="860"/>
      <c r="I26" s="860"/>
      <c r="J26" s="860"/>
      <c r="K26" s="860"/>
      <c r="L26" s="860"/>
      <c r="M26" s="860"/>
      <c r="N26" s="861"/>
      <c r="O26" s="859" t="s">
        <v>297</v>
      </c>
      <c r="P26" s="860"/>
      <c r="Q26" s="861"/>
    </row>
    <row r="27" spans="1:20">
      <c r="A27" s="1483"/>
      <c r="B27" s="1484"/>
      <c r="C27" s="1485"/>
      <c r="D27" s="1495"/>
      <c r="E27" s="1255"/>
      <c r="F27" s="1255"/>
      <c r="G27" s="1255"/>
      <c r="H27" s="1255"/>
      <c r="I27" s="1255"/>
      <c r="J27" s="1255"/>
      <c r="K27" s="1255"/>
      <c r="L27" s="1255"/>
      <c r="M27" s="1255"/>
      <c r="N27" s="1256"/>
      <c r="O27" s="850"/>
      <c r="P27" s="1489"/>
      <c r="Q27" s="371" t="s">
        <v>164</v>
      </c>
      <c r="R27" s="2"/>
    </row>
    <row r="28" spans="1:20">
      <c r="A28" s="1483"/>
      <c r="B28" s="1484"/>
      <c r="C28" s="1485"/>
      <c r="D28" s="1277"/>
      <c r="E28" s="1278"/>
      <c r="F28" s="1278"/>
      <c r="G28" s="1278"/>
      <c r="H28" s="1278"/>
      <c r="I28" s="1278"/>
      <c r="J28" s="1278"/>
      <c r="K28" s="1278"/>
      <c r="L28" s="1278"/>
      <c r="M28" s="1278"/>
      <c r="N28" s="1279"/>
      <c r="O28" s="850"/>
      <c r="P28" s="1489"/>
      <c r="Q28" s="250" t="s">
        <v>668</v>
      </c>
      <c r="R28" s="2"/>
    </row>
    <row r="29" spans="1:20">
      <c r="A29" s="1483"/>
      <c r="B29" s="1484"/>
      <c r="C29" s="1485"/>
      <c r="D29" s="1277"/>
      <c r="E29" s="1278"/>
      <c r="F29" s="1278"/>
      <c r="G29" s="1278"/>
      <c r="H29" s="1278"/>
      <c r="I29" s="1278"/>
      <c r="J29" s="1278"/>
      <c r="K29" s="1278"/>
      <c r="L29" s="1278"/>
      <c r="M29" s="1278"/>
      <c r="N29" s="1279"/>
      <c r="O29" s="850"/>
      <c r="P29" s="1489"/>
      <c r="Q29" s="371" t="s">
        <v>164</v>
      </c>
      <c r="R29" s="185"/>
    </row>
    <row r="30" spans="1:20">
      <c r="A30" s="1483"/>
      <c r="B30" s="1484"/>
      <c r="C30" s="1485"/>
      <c r="D30" s="1277"/>
      <c r="E30" s="1278"/>
      <c r="F30" s="1278"/>
      <c r="G30" s="1278"/>
      <c r="H30" s="1278"/>
      <c r="I30" s="1278"/>
      <c r="J30" s="1278"/>
      <c r="K30" s="1278"/>
      <c r="L30" s="1278"/>
      <c r="M30" s="1278"/>
      <c r="N30" s="1279"/>
      <c r="O30" s="850"/>
      <c r="P30" s="1489"/>
      <c r="Q30" s="250" t="s">
        <v>668</v>
      </c>
      <c r="R30" s="77"/>
    </row>
    <row r="31" spans="1:20">
      <c r="A31" s="1483"/>
      <c r="B31" s="1484"/>
      <c r="C31" s="1485"/>
      <c r="D31" s="1277"/>
      <c r="E31" s="1278"/>
      <c r="F31" s="1278"/>
      <c r="G31" s="1278"/>
      <c r="H31" s="1278"/>
      <c r="I31" s="1278"/>
      <c r="J31" s="1278"/>
      <c r="K31" s="1278"/>
      <c r="L31" s="1278"/>
      <c r="M31" s="1278"/>
      <c r="N31" s="1279"/>
      <c r="O31" s="850"/>
      <c r="P31" s="1489"/>
      <c r="Q31" s="371" t="s">
        <v>164</v>
      </c>
      <c r="R31" s="77"/>
    </row>
    <row r="32" spans="1:20">
      <c r="A32" s="1483"/>
      <c r="B32" s="1484"/>
      <c r="C32" s="1485"/>
      <c r="D32" s="1277"/>
      <c r="E32" s="1278"/>
      <c r="F32" s="1278"/>
      <c r="G32" s="1278"/>
      <c r="H32" s="1278"/>
      <c r="I32" s="1278"/>
      <c r="J32" s="1278"/>
      <c r="K32" s="1278"/>
      <c r="L32" s="1278"/>
      <c r="M32" s="1278"/>
      <c r="N32" s="1279"/>
      <c r="O32" s="850"/>
      <c r="P32" s="1489"/>
      <c r="Q32" s="250" t="s">
        <v>668</v>
      </c>
      <c r="R32" s="77"/>
    </row>
    <row r="33" spans="1:20">
      <c r="A33" s="1483"/>
      <c r="B33" s="1484"/>
      <c r="C33" s="1485"/>
      <c r="D33" s="1277"/>
      <c r="E33" s="1278"/>
      <c r="F33" s="1278"/>
      <c r="G33" s="1278"/>
      <c r="H33" s="1278"/>
      <c r="I33" s="1278"/>
      <c r="J33" s="1278"/>
      <c r="K33" s="1278"/>
      <c r="L33" s="1278"/>
      <c r="M33" s="1278"/>
      <c r="N33" s="1279"/>
      <c r="O33" s="850"/>
      <c r="P33" s="1489"/>
      <c r="Q33" s="371" t="s">
        <v>164</v>
      </c>
      <c r="R33" s="77"/>
    </row>
    <row r="34" spans="1:20">
      <c r="A34" s="1483"/>
      <c r="B34" s="1484"/>
      <c r="C34" s="1485"/>
      <c r="D34" s="1277"/>
      <c r="E34" s="1278"/>
      <c r="F34" s="1278"/>
      <c r="G34" s="1278"/>
      <c r="H34" s="1278"/>
      <c r="I34" s="1278"/>
      <c r="J34" s="1278"/>
      <c r="K34" s="1278"/>
      <c r="L34" s="1278"/>
      <c r="M34" s="1278"/>
      <c r="N34" s="1279"/>
      <c r="O34" s="850"/>
      <c r="P34" s="1489"/>
      <c r="Q34" s="250" t="s">
        <v>668</v>
      </c>
      <c r="R34" s="77"/>
    </row>
    <row r="35" spans="1:20">
      <c r="A35" s="1483"/>
      <c r="B35" s="1484"/>
      <c r="C35" s="1485"/>
      <c r="D35" s="1277"/>
      <c r="E35" s="1278"/>
      <c r="F35" s="1278"/>
      <c r="G35" s="1278"/>
      <c r="H35" s="1278"/>
      <c r="I35" s="1278"/>
      <c r="J35" s="1278"/>
      <c r="K35" s="1278"/>
      <c r="L35" s="1278"/>
      <c r="M35" s="1278"/>
      <c r="N35" s="1279"/>
      <c r="O35" s="850"/>
      <c r="P35" s="1489"/>
      <c r="Q35" s="371" t="s">
        <v>164</v>
      </c>
      <c r="R35" s="77"/>
      <c r="S35" s="189"/>
    </row>
    <row r="36" spans="1:20">
      <c r="A36" s="1483"/>
      <c r="B36" s="1484"/>
      <c r="C36" s="1485"/>
      <c r="D36" s="1277"/>
      <c r="E36" s="1278"/>
      <c r="F36" s="1278"/>
      <c r="G36" s="1278"/>
      <c r="H36" s="1278"/>
      <c r="I36" s="1278"/>
      <c r="J36" s="1278"/>
      <c r="K36" s="1278"/>
      <c r="L36" s="1278"/>
      <c r="M36" s="1278"/>
      <c r="N36" s="1279"/>
      <c r="O36" s="850"/>
      <c r="P36" s="1489"/>
      <c r="Q36" s="250" t="s">
        <v>668</v>
      </c>
      <c r="R36" s="77"/>
      <c r="S36" s="138" t="s">
        <v>917</v>
      </c>
      <c r="T36" s="135"/>
    </row>
    <row r="37" spans="1:20">
      <c r="A37" s="1483"/>
      <c r="B37" s="1484"/>
      <c r="C37" s="1485"/>
      <c r="D37" s="1277"/>
      <c r="E37" s="1278"/>
      <c r="F37" s="1278"/>
      <c r="G37" s="1278"/>
      <c r="H37" s="1278"/>
      <c r="I37" s="1278"/>
      <c r="J37" s="1278"/>
      <c r="K37" s="1278"/>
      <c r="L37" s="1278"/>
      <c r="M37" s="1278"/>
      <c r="N37" s="1279"/>
      <c r="O37" s="850"/>
      <c r="P37" s="1489"/>
      <c r="Q37" s="371" t="s">
        <v>164</v>
      </c>
      <c r="R37" s="77"/>
      <c r="S37" s="138" t="s">
        <v>728</v>
      </c>
      <c r="T37" s="135">
        <f>COUNTA(O27:O38)</f>
        <v>0</v>
      </c>
    </row>
    <row r="38" spans="1:20">
      <c r="A38" s="1302"/>
      <c r="B38" s="1303"/>
      <c r="C38" s="1304"/>
      <c r="D38" s="1412"/>
      <c r="E38" s="1413"/>
      <c r="F38" s="1413"/>
      <c r="G38" s="1413"/>
      <c r="H38" s="1413"/>
      <c r="I38" s="1413"/>
      <c r="J38" s="1413"/>
      <c r="K38" s="1413"/>
      <c r="L38" s="1413"/>
      <c r="M38" s="1413"/>
      <c r="N38" s="1414"/>
      <c r="O38" s="841"/>
      <c r="P38" s="1494"/>
      <c r="Q38" s="250" t="s">
        <v>668</v>
      </c>
      <c r="R38" s="77"/>
      <c r="S38" s="138" t="s">
        <v>918</v>
      </c>
      <c r="T38" s="135" t="e">
        <f>ROUND(AVERAGE(O27:O38),1)</f>
        <v>#DIV/0!</v>
      </c>
    </row>
    <row r="39" spans="1:20">
      <c r="A39" s="411" t="s">
        <v>916</v>
      </c>
      <c r="B39" s="1490" t="s">
        <v>302</v>
      </c>
      <c r="C39" s="1490"/>
      <c r="D39" s="1490"/>
      <c r="E39" s="1490"/>
      <c r="F39" s="1490"/>
      <c r="G39" s="1490"/>
      <c r="H39" s="1490"/>
      <c r="I39" s="1490"/>
      <c r="J39" s="1490"/>
      <c r="K39" s="1490"/>
      <c r="L39" s="1490"/>
      <c r="M39" s="1490"/>
      <c r="N39" s="1490"/>
      <c r="O39" s="1490"/>
      <c r="P39" s="1490"/>
      <c r="Q39" s="1490"/>
      <c r="R39" s="77"/>
    </row>
    <row r="40" spans="1:20">
      <c r="A40" s="412"/>
      <c r="B40" s="413"/>
      <c r="C40" s="413"/>
      <c r="D40" s="413"/>
      <c r="E40" s="413"/>
      <c r="F40" s="413"/>
      <c r="G40" s="413"/>
      <c r="H40" s="413"/>
      <c r="I40" s="413"/>
      <c r="J40" s="413"/>
      <c r="K40" s="413"/>
      <c r="L40" s="413"/>
      <c r="M40" s="413"/>
      <c r="N40" s="413"/>
      <c r="O40" s="413"/>
      <c r="P40" s="413"/>
      <c r="Q40" s="413"/>
      <c r="R40" s="77"/>
    </row>
    <row r="41" spans="1:20">
      <c r="A41" s="6"/>
      <c r="B41" s="138"/>
      <c r="C41" s="138"/>
      <c r="D41" s="138"/>
      <c r="E41" s="138"/>
      <c r="F41" s="138"/>
      <c r="G41" s="138"/>
      <c r="H41" s="138"/>
      <c r="I41" s="138"/>
      <c r="J41" s="138"/>
      <c r="K41" s="138"/>
      <c r="L41" s="138"/>
      <c r="M41" s="138"/>
      <c r="N41" s="138"/>
      <c r="O41" s="138"/>
      <c r="P41" s="138"/>
      <c r="Q41" s="138"/>
      <c r="R41" s="77"/>
    </row>
    <row r="42" spans="1:20">
      <c r="A42" s="859" t="s">
        <v>291</v>
      </c>
      <c r="B42" s="860"/>
      <c r="C42" s="860"/>
      <c r="D42" s="860"/>
      <c r="E42" s="861"/>
      <c r="F42" s="268" t="s">
        <v>751</v>
      </c>
      <c r="G42" s="1475" t="str">
        <f>IF(企業入力シート!C56="","",企業入力シート!C56)</f>
        <v/>
      </c>
      <c r="H42" s="1475"/>
      <c r="I42" s="1475"/>
      <c r="J42" s="1476"/>
      <c r="K42" s="113"/>
      <c r="R42" s="138"/>
    </row>
    <row r="43" spans="1:20">
      <c r="A43" s="1175" t="s">
        <v>154</v>
      </c>
      <c r="B43" s="1175"/>
      <c r="C43" s="1175"/>
      <c r="D43" s="859" t="s">
        <v>300</v>
      </c>
      <c r="E43" s="860"/>
      <c r="F43" s="860"/>
      <c r="G43" s="860"/>
      <c r="H43" s="860"/>
      <c r="I43" s="860"/>
      <c r="J43" s="860"/>
      <c r="K43" s="860"/>
      <c r="L43" s="860"/>
      <c r="M43" s="860"/>
      <c r="N43" s="861"/>
      <c r="O43" s="859" t="s">
        <v>297</v>
      </c>
      <c r="P43" s="860"/>
      <c r="Q43" s="861"/>
      <c r="R43" s="138"/>
    </row>
    <row r="44" spans="1:20">
      <c r="A44" s="1483"/>
      <c r="B44" s="1484"/>
      <c r="C44" s="1485"/>
      <c r="D44" s="1495"/>
      <c r="E44" s="1255"/>
      <c r="F44" s="1255"/>
      <c r="G44" s="1255"/>
      <c r="H44" s="1255"/>
      <c r="I44" s="1255"/>
      <c r="J44" s="1255"/>
      <c r="K44" s="1255"/>
      <c r="L44" s="1255"/>
      <c r="M44" s="1255"/>
      <c r="N44" s="1256"/>
      <c r="O44" s="850"/>
      <c r="P44" s="1489"/>
      <c r="Q44" s="371" t="s">
        <v>164</v>
      </c>
      <c r="R44" s="158"/>
    </row>
    <row r="45" spans="1:20">
      <c r="A45" s="1483"/>
      <c r="B45" s="1484"/>
      <c r="C45" s="1485"/>
      <c r="D45" s="1277"/>
      <c r="E45" s="1278"/>
      <c r="F45" s="1278"/>
      <c r="G45" s="1278"/>
      <c r="H45" s="1278"/>
      <c r="I45" s="1278"/>
      <c r="J45" s="1278"/>
      <c r="K45" s="1278"/>
      <c r="L45" s="1278"/>
      <c r="M45" s="1278"/>
      <c r="N45" s="1279"/>
      <c r="O45" s="850"/>
      <c r="P45" s="1489"/>
      <c r="Q45" s="250" t="s">
        <v>668</v>
      </c>
      <c r="R45" s="158"/>
    </row>
    <row r="46" spans="1:20">
      <c r="A46" s="1483"/>
      <c r="B46" s="1484"/>
      <c r="C46" s="1485"/>
      <c r="D46" s="1277"/>
      <c r="E46" s="1278"/>
      <c r="F46" s="1278"/>
      <c r="G46" s="1278"/>
      <c r="H46" s="1278"/>
      <c r="I46" s="1278"/>
      <c r="J46" s="1278"/>
      <c r="K46" s="1278"/>
      <c r="L46" s="1278"/>
      <c r="M46" s="1278"/>
      <c r="N46" s="1279"/>
      <c r="O46" s="850"/>
      <c r="P46" s="1489"/>
      <c r="Q46" s="371" t="s">
        <v>164</v>
      </c>
      <c r="R46" s="135"/>
    </row>
    <row r="47" spans="1:20">
      <c r="A47" s="1483"/>
      <c r="B47" s="1484"/>
      <c r="C47" s="1485"/>
      <c r="D47" s="1277"/>
      <c r="E47" s="1278"/>
      <c r="F47" s="1278"/>
      <c r="G47" s="1278"/>
      <c r="H47" s="1278"/>
      <c r="I47" s="1278"/>
      <c r="J47" s="1278"/>
      <c r="K47" s="1278"/>
      <c r="L47" s="1278"/>
      <c r="M47" s="1278"/>
      <c r="N47" s="1279"/>
      <c r="O47" s="850"/>
      <c r="P47" s="1489"/>
      <c r="Q47" s="250" t="s">
        <v>668</v>
      </c>
      <c r="R47" s="138"/>
    </row>
    <row r="48" spans="1:20">
      <c r="A48" s="1483"/>
      <c r="B48" s="1484"/>
      <c r="C48" s="1485"/>
      <c r="D48" s="1277"/>
      <c r="E48" s="1278"/>
      <c r="F48" s="1278"/>
      <c r="G48" s="1278"/>
      <c r="H48" s="1278"/>
      <c r="I48" s="1278"/>
      <c r="J48" s="1278"/>
      <c r="K48" s="1278"/>
      <c r="L48" s="1278"/>
      <c r="M48" s="1278"/>
      <c r="N48" s="1279"/>
      <c r="O48" s="850"/>
      <c r="P48" s="1489"/>
      <c r="Q48" s="371" t="s">
        <v>164</v>
      </c>
      <c r="R48" s="138"/>
    </row>
    <row r="49" spans="1:20">
      <c r="A49" s="1483"/>
      <c r="B49" s="1484"/>
      <c r="C49" s="1485"/>
      <c r="D49" s="1277"/>
      <c r="E49" s="1278"/>
      <c r="F49" s="1278"/>
      <c r="G49" s="1278"/>
      <c r="H49" s="1278"/>
      <c r="I49" s="1278"/>
      <c r="J49" s="1278"/>
      <c r="K49" s="1278"/>
      <c r="L49" s="1278"/>
      <c r="M49" s="1278"/>
      <c r="N49" s="1279"/>
      <c r="O49" s="850"/>
      <c r="P49" s="1489"/>
      <c r="Q49" s="250" t="s">
        <v>668</v>
      </c>
      <c r="R49" s="185"/>
    </row>
    <row r="50" spans="1:20">
      <c r="A50" s="1483"/>
      <c r="B50" s="1484"/>
      <c r="C50" s="1485"/>
      <c r="D50" s="1277"/>
      <c r="E50" s="1278"/>
      <c r="F50" s="1278"/>
      <c r="G50" s="1278"/>
      <c r="H50" s="1278"/>
      <c r="I50" s="1278"/>
      <c r="J50" s="1278"/>
      <c r="K50" s="1278"/>
      <c r="L50" s="1278"/>
      <c r="M50" s="1278"/>
      <c r="N50" s="1279"/>
      <c r="O50" s="850"/>
      <c r="P50" s="1489"/>
      <c r="Q50" s="371" t="s">
        <v>164</v>
      </c>
      <c r="R50" s="185"/>
    </row>
    <row r="51" spans="1:20">
      <c r="A51" s="1483"/>
      <c r="B51" s="1484"/>
      <c r="C51" s="1485"/>
      <c r="D51" s="1277"/>
      <c r="E51" s="1278"/>
      <c r="F51" s="1278"/>
      <c r="G51" s="1278"/>
      <c r="H51" s="1278"/>
      <c r="I51" s="1278"/>
      <c r="J51" s="1278"/>
      <c r="K51" s="1278"/>
      <c r="L51" s="1278"/>
      <c r="M51" s="1278"/>
      <c r="N51" s="1279"/>
      <c r="O51" s="850"/>
      <c r="P51" s="1489"/>
      <c r="Q51" s="250" t="s">
        <v>668</v>
      </c>
      <c r="R51" s="138"/>
    </row>
    <row r="52" spans="1:20">
      <c r="A52" s="1483"/>
      <c r="B52" s="1484"/>
      <c r="C52" s="1485"/>
      <c r="D52" s="1277"/>
      <c r="E52" s="1278"/>
      <c r="F52" s="1278"/>
      <c r="G52" s="1278"/>
      <c r="H52" s="1278"/>
      <c r="I52" s="1278"/>
      <c r="J52" s="1278"/>
      <c r="K52" s="1278"/>
      <c r="L52" s="1278"/>
      <c r="M52" s="1278"/>
      <c r="N52" s="1279"/>
      <c r="O52" s="850"/>
      <c r="P52" s="1489"/>
      <c r="Q52" s="371" t="s">
        <v>164</v>
      </c>
      <c r="R52" s="158"/>
    </row>
    <row r="53" spans="1:20">
      <c r="A53" s="1483"/>
      <c r="B53" s="1484"/>
      <c r="C53" s="1485"/>
      <c r="D53" s="1277"/>
      <c r="E53" s="1278"/>
      <c r="F53" s="1278"/>
      <c r="G53" s="1278"/>
      <c r="H53" s="1278"/>
      <c r="I53" s="1278"/>
      <c r="J53" s="1278"/>
      <c r="K53" s="1278"/>
      <c r="L53" s="1278"/>
      <c r="M53" s="1278"/>
      <c r="N53" s="1279"/>
      <c r="O53" s="850"/>
      <c r="P53" s="1489"/>
      <c r="Q53" s="250" t="s">
        <v>668</v>
      </c>
      <c r="R53" s="135"/>
      <c r="S53" s="138" t="s">
        <v>917</v>
      </c>
      <c r="T53" s="135"/>
    </row>
    <row r="54" spans="1:20">
      <c r="A54" s="1483"/>
      <c r="B54" s="1484"/>
      <c r="C54" s="1485"/>
      <c r="D54" s="1277"/>
      <c r="E54" s="1278"/>
      <c r="F54" s="1278"/>
      <c r="G54" s="1278"/>
      <c r="H54" s="1278"/>
      <c r="I54" s="1278"/>
      <c r="J54" s="1278"/>
      <c r="K54" s="1278"/>
      <c r="L54" s="1278"/>
      <c r="M54" s="1278"/>
      <c r="N54" s="1279"/>
      <c r="O54" s="850"/>
      <c r="P54" s="1489"/>
      <c r="Q54" s="371" t="s">
        <v>164</v>
      </c>
      <c r="R54" s="138"/>
      <c r="S54" s="138" t="s">
        <v>728</v>
      </c>
      <c r="T54" s="135">
        <f>COUNTA(O44:O55)</f>
        <v>0</v>
      </c>
    </row>
    <row r="55" spans="1:20">
      <c r="A55" s="1302"/>
      <c r="B55" s="1303"/>
      <c r="C55" s="1304"/>
      <c r="D55" s="1412"/>
      <c r="E55" s="1413"/>
      <c r="F55" s="1413"/>
      <c r="G55" s="1413"/>
      <c r="H55" s="1413"/>
      <c r="I55" s="1413"/>
      <c r="J55" s="1413"/>
      <c r="K55" s="1413"/>
      <c r="L55" s="1413"/>
      <c r="M55" s="1413"/>
      <c r="N55" s="1414"/>
      <c r="O55" s="841"/>
      <c r="P55" s="1494"/>
      <c r="Q55" s="250" t="s">
        <v>668</v>
      </c>
      <c r="R55" s="185"/>
      <c r="S55" s="138" t="s">
        <v>918</v>
      </c>
      <c r="T55" s="135" t="e">
        <f>ROUND(AVERAGE(O44:O55),1)</f>
        <v>#DIV/0!</v>
      </c>
    </row>
    <row r="56" spans="1:20">
      <c r="A56" s="411" t="s">
        <v>916</v>
      </c>
      <c r="B56" s="1490" t="s">
        <v>302</v>
      </c>
      <c r="C56" s="1490"/>
      <c r="D56" s="1490"/>
      <c r="E56" s="1490"/>
      <c r="F56" s="1490"/>
      <c r="G56" s="1490"/>
      <c r="H56" s="1490"/>
      <c r="I56" s="1490"/>
      <c r="J56" s="1490"/>
      <c r="K56" s="1490"/>
      <c r="L56" s="1490"/>
      <c r="M56" s="1490"/>
      <c r="N56" s="1490"/>
      <c r="O56" s="1490"/>
      <c r="P56" s="1490"/>
      <c r="Q56" s="1490"/>
      <c r="R56" s="185"/>
    </row>
    <row r="57" spans="1:20">
      <c r="A57" s="6"/>
      <c r="B57" s="138"/>
      <c r="C57" s="138"/>
      <c r="D57" s="138"/>
      <c r="E57" s="138"/>
      <c r="F57" s="138"/>
      <c r="G57" s="138"/>
      <c r="H57" s="138"/>
      <c r="I57" s="138"/>
      <c r="J57" s="138"/>
      <c r="K57" s="138"/>
      <c r="L57" s="138"/>
      <c r="M57" s="138"/>
      <c r="N57" s="138"/>
      <c r="O57" s="138"/>
      <c r="P57" s="138"/>
      <c r="Q57" s="138"/>
      <c r="R57" s="138"/>
    </row>
    <row r="58" spans="1:20">
      <c r="A58" s="6"/>
      <c r="B58" s="138"/>
      <c r="C58" s="138"/>
      <c r="D58" s="138"/>
      <c r="E58" s="138"/>
      <c r="F58" s="138"/>
      <c r="G58" s="138"/>
      <c r="H58" s="138"/>
      <c r="I58" s="138"/>
      <c r="J58" s="138"/>
      <c r="K58" s="138"/>
      <c r="L58" s="138"/>
      <c r="M58" s="138"/>
      <c r="N58" s="138"/>
      <c r="O58" s="138"/>
      <c r="P58" s="138"/>
      <c r="Q58" s="138"/>
    </row>
    <row r="59" spans="1:20">
      <c r="A59" s="6"/>
      <c r="B59" s="135"/>
      <c r="C59" s="135"/>
      <c r="D59" s="135"/>
      <c r="E59" s="135"/>
      <c r="F59" s="135"/>
      <c r="G59" s="135"/>
      <c r="H59" s="135"/>
      <c r="I59" s="135"/>
      <c r="J59" s="135"/>
      <c r="K59" s="135"/>
      <c r="L59" s="135"/>
      <c r="M59" s="135"/>
      <c r="N59" s="135"/>
      <c r="O59" s="135"/>
      <c r="P59" s="135"/>
      <c r="Q59" s="135"/>
    </row>
    <row r="67" spans="18:18" ht="14">
      <c r="R67" s="128"/>
    </row>
  </sheetData>
  <mergeCells count="136">
    <mergeCell ref="A9:C9"/>
    <mergeCell ref="D9:N9"/>
    <mergeCell ref="O9:Q9"/>
    <mergeCell ref="A10:C10"/>
    <mergeCell ref="D10:N10"/>
    <mergeCell ref="O10:P10"/>
    <mergeCell ref="A8:E8"/>
    <mergeCell ref="G8:J8"/>
    <mergeCell ref="A1:F1"/>
    <mergeCell ref="A2:E2"/>
    <mergeCell ref="L2:Q2"/>
    <mergeCell ref="A3:Q3"/>
    <mergeCell ref="D4:E4"/>
    <mergeCell ref="F4:Q4"/>
    <mergeCell ref="A6:C6"/>
    <mergeCell ref="D6:H6"/>
    <mergeCell ref="I6:K6"/>
    <mergeCell ref="L6:Q6"/>
    <mergeCell ref="A13:C13"/>
    <mergeCell ref="D13:N13"/>
    <mergeCell ref="O13:P13"/>
    <mergeCell ref="A14:C14"/>
    <mergeCell ref="D14:N14"/>
    <mergeCell ref="O14:P14"/>
    <mergeCell ref="A11:C11"/>
    <mergeCell ref="D11:N11"/>
    <mergeCell ref="O11:P11"/>
    <mergeCell ref="A12:C12"/>
    <mergeCell ref="D12:N12"/>
    <mergeCell ref="O12:P12"/>
    <mergeCell ref="A17:C17"/>
    <mergeCell ref="D17:N17"/>
    <mergeCell ref="O17:P17"/>
    <mergeCell ref="A18:C18"/>
    <mergeCell ref="D18:N18"/>
    <mergeCell ref="O18:P18"/>
    <mergeCell ref="A15:C15"/>
    <mergeCell ref="D15:N15"/>
    <mergeCell ref="O15:P15"/>
    <mergeCell ref="A16:C16"/>
    <mergeCell ref="D16:N16"/>
    <mergeCell ref="O16:P16"/>
    <mergeCell ref="A21:C21"/>
    <mergeCell ref="D21:N21"/>
    <mergeCell ref="O21:P21"/>
    <mergeCell ref="B22:Q22"/>
    <mergeCell ref="A25:E25"/>
    <mergeCell ref="G25:J25"/>
    <mergeCell ref="A19:C19"/>
    <mergeCell ref="D19:N19"/>
    <mergeCell ref="O19:P19"/>
    <mergeCell ref="A20:C20"/>
    <mergeCell ref="D20:N20"/>
    <mergeCell ref="O20:P20"/>
    <mergeCell ref="A28:C28"/>
    <mergeCell ref="D28:N28"/>
    <mergeCell ref="O28:P28"/>
    <mergeCell ref="A29:C29"/>
    <mergeCell ref="D29:N29"/>
    <mergeCell ref="O29:P29"/>
    <mergeCell ref="A26:C26"/>
    <mergeCell ref="D26:N26"/>
    <mergeCell ref="O26:Q26"/>
    <mergeCell ref="A27:C27"/>
    <mergeCell ref="D27:N27"/>
    <mergeCell ref="O27:P27"/>
    <mergeCell ref="A32:C32"/>
    <mergeCell ref="D32:N32"/>
    <mergeCell ref="O32:P32"/>
    <mergeCell ref="A33:C33"/>
    <mergeCell ref="D33:N33"/>
    <mergeCell ref="O33:P33"/>
    <mergeCell ref="A30:C30"/>
    <mergeCell ref="D30:N30"/>
    <mergeCell ref="O30:P30"/>
    <mergeCell ref="A31:C31"/>
    <mergeCell ref="D31:N31"/>
    <mergeCell ref="O31:P31"/>
    <mergeCell ref="A36:C36"/>
    <mergeCell ref="D36:N36"/>
    <mergeCell ref="O36:P36"/>
    <mergeCell ref="A37:C37"/>
    <mergeCell ref="D37:N37"/>
    <mergeCell ref="O37:P37"/>
    <mergeCell ref="A34:C34"/>
    <mergeCell ref="D34:N34"/>
    <mergeCell ref="O34:P34"/>
    <mergeCell ref="A35:C35"/>
    <mergeCell ref="D35:N35"/>
    <mergeCell ref="O35:P35"/>
    <mergeCell ref="A43:C43"/>
    <mergeCell ref="D43:N43"/>
    <mergeCell ref="O43:Q43"/>
    <mergeCell ref="A44:C44"/>
    <mergeCell ref="D44:N44"/>
    <mergeCell ref="O44:P44"/>
    <mergeCell ref="A42:E42"/>
    <mergeCell ref="G42:J42"/>
    <mergeCell ref="A38:C38"/>
    <mergeCell ref="D38:N38"/>
    <mergeCell ref="O38:P38"/>
    <mergeCell ref="B39:Q39"/>
    <mergeCell ref="A47:C47"/>
    <mergeCell ref="D47:N47"/>
    <mergeCell ref="O47:P47"/>
    <mergeCell ref="A48:C48"/>
    <mergeCell ref="D48:N48"/>
    <mergeCell ref="O48:P48"/>
    <mergeCell ref="A45:C45"/>
    <mergeCell ref="D45:N45"/>
    <mergeCell ref="O45:P45"/>
    <mergeCell ref="A46:C46"/>
    <mergeCell ref="D46:N46"/>
    <mergeCell ref="O46:P46"/>
    <mergeCell ref="A55:C55"/>
    <mergeCell ref="D55:N55"/>
    <mergeCell ref="O55:P55"/>
    <mergeCell ref="B56:Q56"/>
    <mergeCell ref="A53:C53"/>
    <mergeCell ref="D53:N53"/>
    <mergeCell ref="O53:P53"/>
    <mergeCell ref="A54:C54"/>
    <mergeCell ref="D54:N54"/>
    <mergeCell ref="O54:P54"/>
    <mergeCell ref="A51:C51"/>
    <mergeCell ref="D51:N51"/>
    <mergeCell ref="O51:P51"/>
    <mergeCell ref="A52:C52"/>
    <mergeCell ref="D52:N52"/>
    <mergeCell ref="O52:P52"/>
    <mergeCell ref="A49:C49"/>
    <mergeCell ref="D49:N49"/>
    <mergeCell ref="O49:P49"/>
    <mergeCell ref="A50:C50"/>
    <mergeCell ref="D50:N50"/>
    <mergeCell ref="O50:P50"/>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9"/>
    <pageSetUpPr fitToPage="1"/>
  </sheetPr>
  <dimension ref="A1:T71"/>
  <sheetViews>
    <sheetView view="pageBreakPreview" zoomScaleNormal="100" zoomScaleSheetLayoutView="100" workbookViewId="0">
      <selection activeCell="V29" sqref="V29"/>
    </sheetView>
  </sheetViews>
  <sheetFormatPr defaultColWidth="9" defaultRowHeight="13"/>
  <cols>
    <col min="1" max="17" width="5.453125" style="3" customWidth="1"/>
    <col min="18" max="18" width="5.08984375" style="3" customWidth="1"/>
    <col min="19" max="16384" width="9" style="3"/>
  </cols>
  <sheetData>
    <row r="1" spans="1:20">
      <c r="A1" s="857" t="str">
        <f>CONCATENATE("（様式-",INDEX(発注者入力シート!$B$33:$G$36,MATCH(発注者入力シート!M10,発注者入力シート!$C$33:$C$36,0),4),"-１）")</f>
        <v>（様式-９-１）</v>
      </c>
      <c r="B1" s="857"/>
      <c r="C1" s="857"/>
      <c r="D1" s="857"/>
      <c r="E1" s="857"/>
      <c r="F1" s="857"/>
      <c r="Q1" s="191" t="s">
        <v>760</v>
      </c>
      <c r="R1" s="6"/>
      <c r="S1" s="3" t="s">
        <v>402</v>
      </c>
    </row>
    <row r="2" spans="1:20">
      <c r="A2" s="857" t="str">
        <f>CONCATENATE("評価項目",INDEX(発注者入力シート!$B$33:$G$36,MATCH(発注者入力シート!M10,発注者入力シート!$C$33:$C$36,0),5),"-",INDEX(発注者入力シート!$B$33:$G$36,MATCH(発注者入力シート!M10,発注者入力シート!$C$33:$C$36,0),6))</f>
        <v>評価項目（３）-①</v>
      </c>
      <c r="B2" s="857"/>
      <c r="C2" s="857"/>
      <c r="D2" s="857"/>
      <c r="E2" s="857"/>
      <c r="L2" s="1482" t="str">
        <f>IF(企業入力シート!C77="","",企業入力シート!C77)</f>
        <v>□□建設</v>
      </c>
      <c r="M2" s="1482"/>
      <c r="N2" s="1482"/>
      <c r="O2" s="1482"/>
      <c r="P2" s="1482"/>
      <c r="Q2" s="1482"/>
      <c r="S2" s="3" t="s">
        <v>403</v>
      </c>
    </row>
    <row r="3" spans="1:20" ht="14">
      <c r="A3" s="858" t="s">
        <v>290</v>
      </c>
      <c r="B3" s="858"/>
      <c r="C3" s="858"/>
      <c r="D3" s="858"/>
      <c r="E3" s="858"/>
      <c r="F3" s="858"/>
      <c r="G3" s="858"/>
      <c r="H3" s="858"/>
      <c r="I3" s="858"/>
      <c r="J3" s="858"/>
      <c r="K3" s="858"/>
      <c r="L3" s="858"/>
      <c r="M3" s="858"/>
      <c r="N3" s="858"/>
      <c r="O3" s="858"/>
      <c r="P3" s="858"/>
      <c r="Q3" s="858"/>
      <c r="R3" s="128"/>
      <c r="S3" s="103"/>
      <c r="T3" s="3" t="s">
        <v>413</v>
      </c>
    </row>
    <row r="4" spans="1:20">
      <c r="D4" s="854" t="s">
        <v>657</v>
      </c>
      <c r="E4" s="854"/>
      <c r="F4" s="855" t="str">
        <f>IF(企業入力シート!C5="","",企業入力シート!C5)</f>
        <v/>
      </c>
      <c r="G4" s="855"/>
      <c r="H4" s="855"/>
      <c r="I4" s="855"/>
      <c r="J4" s="855"/>
      <c r="K4" s="855"/>
      <c r="L4" s="855"/>
      <c r="M4" s="855"/>
      <c r="N4" s="855"/>
      <c r="O4" s="855"/>
      <c r="P4" s="855"/>
      <c r="Q4" s="855"/>
      <c r="R4" s="2"/>
      <c r="S4" s="98"/>
      <c r="T4" s="3" t="s">
        <v>521</v>
      </c>
    </row>
    <row r="5" spans="1:20">
      <c r="D5" s="109"/>
      <c r="E5" s="109"/>
      <c r="F5" s="109"/>
      <c r="G5" s="109"/>
      <c r="H5" s="109"/>
      <c r="I5" s="109"/>
      <c r="J5" s="109"/>
      <c r="K5" s="109"/>
      <c r="L5" s="109"/>
      <c r="M5" s="109"/>
      <c r="N5" s="109"/>
      <c r="O5" s="109"/>
      <c r="P5" s="109"/>
      <c r="Q5" s="109"/>
      <c r="R5" s="2"/>
      <c r="S5" s="99"/>
      <c r="T5" s="3" t="s">
        <v>411</v>
      </c>
    </row>
    <row r="6" spans="1:20">
      <c r="A6" s="135" t="s">
        <v>908</v>
      </c>
      <c r="S6" s="3" t="s">
        <v>406</v>
      </c>
    </row>
    <row r="7" spans="1:20">
      <c r="A7" s="859" t="s">
        <v>227</v>
      </c>
      <c r="B7" s="860"/>
      <c r="C7" s="1235" t="s">
        <v>154</v>
      </c>
      <c r="D7" s="1235"/>
      <c r="E7" s="1235"/>
      <c r="F7" s="1505" t="str">
        <f>IF('【建築】技術者成績評定点 (JV第1G用) '!F7="","",'【建築】技術者成績評定点 (JV第1G用) '!F7)</f>
        <v>令和３年度から令和７年度（完成及び引き渡しが完了）</v>
      </c>
      <c r="G7" s="1506"/>
      <c r="H7" s="1506"/>
      <c r="I7" s="1506"/>
      <c r="J7" s="1506"/>
      <c r="K7" s="1506"/>
      <c r="L7" s="1506"/>
      <c r="M7" s="1506"/>
      <c r="N7" s="1506"/>
      <c r="O7" s="1506"/>
      <c r="P7" s="1506"/>
      <c r="Q7" s="1507"/>
      <c r="R7" s="104"/>
      <c r="S7" s="100"/>
      <c r="T7" s="3" t="s">
        <v>407</v>
      </c>
    </row>
    <row r="8" spans="1:20">
      <c r="A8" s="862"/>
      <c r="B8" s="863"/>
      <c r="C8" s="1239" t="s">
        <v>194</v>
      </c>
      <c r="D8" s="1239"/>
      <c r="E8" s="1239"/>
      <c r="F8" s="1508" t="str">
        <f>IF('【建築】技術者成績評定点 (JV第1G用) '!F8="","",'【建築】技術者成績評定点 (JV第1G用) '!F8)</f>
        <v>島根県（総務部（企業局及び病院局契約を含み、企業局及び病院局発注工事は除く。)、農林水産部、土木部）</v>
      </c>
      <c r="G8" s="1509"/>
      <c r="H8" s="1509"/>
      <c r="I8" s="1509"/>
      <c r="J8" s="1509"/>
      <c r="K8" s="1509"/>
      <c r="L8" s="1509"/>
      <c r="M8" s="1509"/>
      <c r="N8" s="1509"/>
      <c r="O8" s="1509"/>
      <c r="P8" s="1509"/>
      <c r="Q8" s="1510"/>
      <c r="R8" s="104"/>
      <c r="S8" s="101"/>
      <c r="T8" s="3" t="s">
        <v>405</v>
      </c>
    </row>
    <row r="9" spans="1:20">
      <c r="A9" s="862"/>
      <c r="B9" s="863"/>
      <c r="C9" s="1239" t="s">
        <v>155</v>
      </c>
      <c r="D9" s="1239"/>
      <c r="E9" s="1239"/>
      <c r="F9" s="1508" t="str">
        <f>IF('【建築】技術者成績評定点 (JV第1G用) '!F9="","",'【建築】技術者成績評定点 (JV第1G用) '!F9)</f>
        <v>一般建築工事</v>
      </c>
      <c r="G9" s="1509"/>
      <c r="H9" s="1509"/>
      <c r="I9" s="1509"/>
      <c r="J9" s="1509"/>
      <c r="K9" s="1509"/>
      <c r="L9" s="1509"/>
      <c r="M9" s="1509"/>
      <c r="N9" s="1509"/>
      <c r="O9" s="1509"/>
      <c r="P9" s="1509"/>
      <c r="Q9" s="1510"/>
      <c r="R9" s="104"/>
      <c r="S9" s="141"/>
      <c r="T9" s="3" t="s">
        <v>919</v>
      </c>
    </row>
    <row r="10" spans="1:20">
      <c r="A10" s="865"/>
      <c r="B10" s="866"/>
      <c r="C10" s="1246" t="s">
        <v>909</v>
      </c>
      <c r="D10" s="1246"/>
      <c r="E10" s="1246"/>
      <c r="F10" s="1502" t="str">
        <f>IF('【建築】技術者成績評定点 (JV第1G用) '!F10="","",'【建築】技術者成績評定点 (JV第1G用) '!F10)</f>
        <v>建築一式工事</v>
      </c>
      <c r="G10" s="1503"/>
      <c r="H10" s="1503"/>
      <c r="I10" s="1503"/>
      <c r="J10" s="1503"/>
      <c r="K10" s="1503"/>
      <c r="L10" s="1503"/>
      <c r="M10" s="1503"/>
      <c r="N10" s="1503"/>
      <c r="O10" s="1503"/>
      <c r="P10" s="1503"/>
      <c r="Q10" s="1504"/>
      <c r="R10" s="104"/>
    </row>
    <row r="11" spans="1:20">
      <c r="A11" s="238"/>
      <c r="B11" s="238"/>
      <c r="C11" s="159"/>
      <c r="D11" s="159"/>
      <c r="E11" s="159"/>
      <c r="F11" s="410"/>
      <c r="G11" s="410"/>
      <c r="H11" s="410"/>
      <c r="I11" s="410"/>
      <c r="J11" s="410"/>
      <c r="K11" s="409"/>
      <c r="L11" s="409"/>
      <c r="M11" s="409"/>
      <c r="N11" s="409"/>
      <c r="O11" s="409"/>
      <c r="P11" s="409"/>
      <c r="Q11" s="409"/>
      <c r="R11" s="2"/>
      <c r="S11" s="105" t="s">
        <v>408</v>
      </c>
    </row>
    <row r="12" spans="1:20">
      <c r="A12" s="246" t="s">
        <v>674</v>
      </c>
      <c r="B12" s="240"/>
      <c r="C12" s="160"/>
      <c r="D12" s="160"/>
      <c r="E12" s="160"/>
      <c r="F12" s="244"/>
      <c r="G12" s="244"/>
      <c r="H12" s="244"/>
      <c r="I12" s="244"/>
      <c r="J12" s="244"/>
      <c r="K12" s="104"/>
      <c r="L12" s="104"/>
      <c r="M12" s="104"/>
      <c r="N12" s="104"/>
      <c r="O12" s="104"/>
      <c r="P12" s="104"/>
      <c r="Q12" s="104"/>
      <c r="R12" s="77"/>
      <c r="S12" s="105" t="s">
        <v>409</v>
      </c>
    </row>
    <row r="13" spans="1:20">
      <c r="A13" s="859" t="s">
        <v>291</v>
      </c>
      <c r="B13" s="860"/>
      <c r="C13" s="860"/>
      <c r="D13" s="860"/>
      <c r="E13" s="861"/>
      <c r="F13" s="268" t="s">
        <v>749</v>
      </c>
      <c r="G13" s="1475" t="str">
        <f>IF(企業入力シート!C83="","",企業入力シート!C83)</f>
        <v/>
      </c>
      <c r="H13" s="1475"/>
      <c r="I13" s="1475"/>
      <c r="J13" s="1476"/>
      <c r="K13" s="113"/>
      <c r="S13" s="105" t="s">
        <v>873</v>
      </c>
    </row>
    <row r="14" spans="1:20" hidden="1">
      <c r="A14" s="859" t="s">
        <v>292</v>
      </c>
      <c r="B14" s="860"/>
      <c r="C14" s="860"/>
      <c r="D14" s="860"/>
      <c r="E14" s="861"/>
      <c r="F14" s="247" t="str">
        <f>IF('【建築】技術者評定一覧表(JV第3G用) '!O10="","",'【建築】技術者評定一覧表(JV第3G用) '!O10)</f>
        <v/>
      </c>
      <c r="G14" s="248" t="str">
        <f>IF('【建築】技術者評定一覧表(JV第3G用) '!O11="","",'【建築】技術者評定一覧表(JV第3G用) '!O11)</f>
        <v/>
      </c>
      <c r="H14" s="248" t="str">
        <f>IF('【建築】技術者評定一覧表(JV第3G用) '!O12="","",'【建築】技術者評定一覧表(JV第3G用) '!O12)</f>
        <v/>
      </c>
      <c r="I14" s="248" t="str">
        <f>IF('【建築】技術者評定一覧表(JV第3G用) '!O13="","",'【建築】技術者評定一覧表(JV第3G用) '!O13)</f>
        <v/>
      </c>
      <c r="J14" s="248" t="str">
        <f>IF('【建築】技術者評定一覧表(JV第3G用) '!O14="","",'【建築】技術者評定一覧表(JV第3G用) '!O14)</f>
        <v/>
      </c>
      <c r="K14" s="248" t="str">
        <f>IF('【建築】技術者評定一覧表(JV第3G用) '!O15="","",'【建築】技術者評定一覧表(JV第3G用) '!O15)</f>
        <v/>
      </c>
      <c r="L14" s="248" t="str">
        <f>IF('【建築】技術者評定一覧表(JV第3G用) '!O16="","",'【建築】技術者評定一覧表(JV第3G用) '!O16)</f>
        <v/>
      </c>
      <c r="M14" s="248" t="str">
        <f>IF('【建築】技術者評定一覧表(JV第3G用) '!O17="","",'【建築】技術者評定一覧表(JV第3G用) '!O17)</f>
        <v/>
      </c>
      <c r="N14" s="248" t="str">
        <f>IF('【建築】技術者評定一覧表(JV第3G用) '!O18="","",'【建築】技術者評定一覧表(JV第3G用) '!O18)</f>
        <v/>
      </c>
      <c r="O14" s="248" t="str">
        <f>IF('【建築】技術者評定一覧表(JV第3G用) '!O19="","",'【建築】技術者評定一覧表(JV第3G用) '!O19)</f>
        <v/>
      </c>
      <c r="P14" s="248" t="str">
        <f>IF('【建築】技術者評定一覧表(JV第3G用) '!O20="","",'【建築】技術者評定一覧表(JV第3G用) '!O20)</f>
        <v/>
      </c>
      <c r="Q14" s="249" t="str">
        <f>IF('【建築】技術者評定一覧表(JV第3G用) '!O21="","",'【建築】技術者評定一覧表(JV第3G用) '!O21)</f>
        <v/>
      </c>
      <c r="R14" s="2"/>
    </row>
    <row r="15" spans="1:20">
      <c r="A15" s="859" t="s">
        <v>293</v>
      </c>
      <c r="B15" s="860"/>
      <c r="C15" s="860"/>
      <c r="D15" s="860"/>
      <c r="E15" s="861"/>
      <c r="F15" s="1477" t="str">
        <f>IF((COUNTA(F14:Q14)-COUNTBLANK(F14:Q14))=0,"",COUNTA(F14:Q14)-COUNTBLANK(F14:Q14))</f>
        <v/>
      </c>
      <c r="G15" s="1478"/>
      <c r="H15" s="1229" t="s">
        <v>200</v>
      </c>
      <c r="I15" s="1230"/>
      <c r="J15" s="1471" t="str">
        <f>IF(OR(F15=0,F15=""),"",ROUND(AVERAGE(F14:Q14),1))</f>
        <v/>
      </c>
      <c r="K15" s="1227"/>
      <c r="L15" s="1227"/>
      <c r="M15" s="1472"/>
      <c r="N15" s="1229" t="s">
        <v>667</v>
      </c>
      <c r="O15" s="1229"/>
      <c r="P15" s="1229"/>
      <c r="Q15" s="1230"/>
      <c r="R15" s="2"/>
    </row>
    <row r="16" spans="1:20">
      <c r="A16" s="865" t="s">
        <v>294</v>
      </c>
      <c r="B16" s="866"/>
      <c r="C16" s="866"/>
      <c r="D16" s="866"/>
      <c r="E16" s="867"/>
      <c r="F16" s="1479"/>
      <c r="G16" s="1480"/>
      <c r="H16" s="1231"/>
      <c r="I16" s="1232"/>
      <c r="J16" s="1473"/>
      <c r="K16" s="1228"/>
      <c r="L16" s="1228"/>
      <c r="M16" s="1474"/>
      <c r="N16" s="1231"/>
      <c r="O16" s="1231"/>
      <c r="P16" s="1231"/>
      <c r="Q16" s="1232"/>
      <c r="R16" s="185"/>
    </row>
    <row r="17" spans="1:19">
      <c r="B17" s="185"/>
      <c r="C17" s="185"/>
      <c r="D17" s="185"/>
      <c r="E17" s="185"/>
      <c r="F17" s="185"/>
      <c r="G17" s="185"/>
      <c r="H17" s="185"/>
      <c r="I17" s="185"/>
      <c r="J17" s="185"/>
      <c r="K17" s="185"/>
      <c r="L17" s="185"/>
      <c r="M17" s="185"/>
      <c r="N17" s="185"/>
      <c r="O17" s="185"/>
      <c r="P17" s="185"/>
      <c r="Q17" s="185"/>
      <c r="R17" s="77"/>
    </row>
    <row r="18" spans="1:19">
      <c r="A18" s="6"/>
      <c r="B18" s="138"/>
      <c r="C18" s="138"/>
      <c r="D18" s="138"/>
      <c r="E18" s="138"/>
      <c r="F18" s="138"/>
      <c r="G18" s="138"/>
      <c r="H18" s="138"/>
      <c r="I18" s="138"/>
      <c r="J18" s="138"/>
      <c r="K18" s="138"/>
      <c r="L18" s="138"/>
      <c r="M18" s="138"/>
      <c r="N18" s="138"/>
      <c r="O18" s="138"/>
      <c r="P18" s="138"/>
      <c r="Q18" s="138"/>
      <c r="R18" s="2"/>
    </row>
    <row r="19" spans="1:19">
      <c r="A19" s="246" t="s">
        <v>675</v>
      </c>
      <c r="B19" s="240"/>
      <c r="C19" s="160"/>
      <c r="D19" s="160"/>
      <c r="E19" s="160"/>
      <c r="F19" s="244"/>
      <c r="G19" s="244"/>
      <c r="H19" s="244"/>
      <c r="I19" s="244"/>
      <c r="J19" s="244"/>
      <c r="K19" s="104"/>
      <c r="L19" s="104"/>
      <c r="M19" s="104"/>
      <c r="N19" s="104"/>
      <c r="O19" s="104"/>
      <c r="P19" s="104"/>
      <c r="Q19" s="104"/>
      <c r="R19" s="77"/>
    </row>
    <row r="20" spans="1:19">
      <c r="A20" s="859" t="s">
        <v>291</v>
      </c>
      <c r="B20" s="860"/>
      <c r="C20" s="860"/>
      <c r="D20" s="860"/>
      <c r="E20" s="861"/>
      <c r="F20" s="268" t="s">
        <v>750</v>
      </c>
      <c r="G20" s="1475" t="str">
        <f>IF(企業入力シート!C84="","",企業入力シート!C84)</f>
        <v/>
      </c>
      <c r="H20" s="1475"/>
      <c r="I20" s="1475"/>
      <c r="J20" s="1476"/>
      <c r="K20" s="113"/>
    </row>
    <row r="21" spans="1:19" hidden="1">
      <c r="A21" s="859" t="s">
        <v>292</v>
      </c>
      <c r="B21" s="860"/>
      <c r="C21" s="860"/>
      <c r="D21" s="860"/>
      <c r="E21" s="861"/>
      <c r="F21" s="247" t="str">
        <f>IF('【建築】技術者評定一覧表(JV第3G用) '!O27="","",'【建築】技術者評定一覧表(JV第3G用) '!O27)</f>
        <v/>
      </c>
      <c r="G21" s="248" t="str">
        <f>IF('【建築】技術者評定一覧表(JV第3G用) '!O28="","",'【建築】技術者評定一覧表(JV第3G用) '!O28)</f>
        <v/>
      </c>
      <c r="H21" s="248" t="str">
        <f>IF('【建築】技術者評定一覧表(JV第3G用) '!O29="","",'【建築】技術者評定一覧表(JV第3G用) '!O29)</f>
        <v/>
      </c>
      <c r="I21" s="248" t="str">
        <f>IF('【建築】技術者評定一覧表(JV第3G用) '!O30="","",'【建築】技術者評定一覧表(JV第3G用) '!O30)</f>
        <v/>
      </c>
      <c r="J21" s="248" t="str">
        <f>IF('【建築】技術者評定一覧表(JV第3G用) '!O31="","",'【建築】技術者評定一覧表(JV第3G用) '!O31)</f>
        <v/>
      </c>
      <c r="K21" s="248" t="str">
        <f>IF('【建築】技術者評定一覧表(JV第3G用) '!O32="","",'【建築】技術者評定一覧表(JV第3G用) '!O32)</f>
        <v/>
      </c>
      <c r="L21" s="248" t="str">
        <f>IF('【建築】技術者評定一覧表(JV第3G用) '!O33="","",'【建築】技術者評定一覧表(JV第3G用) '!O33)</f>
        <v/>
      </c>
      <c r="M21" s="248" t="str">
        <f>IF('【建築】技術者評定一覧表(JV第3G用) '!O34="","",'【建築】技術者評定一覧表(JV第3G用) '!O34)</f>
        <v/>
      </c>
      <c r="N21" s="248" t="str">
        <f>IF('【建築】技術者評定一覧表(JV第3G用) '!O35="","",'【建築】技術者評定一覧表(JV第3G用) '!O35)</f>
        <v/>
      </c>
      <c r="O21" s="248" t="str">
        <f>IF('【建築】技術者評定一覧表(JV第3G用) '!O36="","",'【建築】技術者評定一覧表(JV第3G用) '!O36)</f>
        <v/>
      </c>
      <c r="P21" s="248" t="str">
        <f>IF('【建築】技術者評定一覧表(JV第3G用) '!O37="","",'【建築】技術者評定一覧表(JV第3G用) '!O37)</f>
        <v/>
      </c>
      <c r="Q21" s="249" t="str">
        <f>IF('【建築】技術者評定一覧表(JV第3G用) '!O38="","",'【建築】技術者評定一覧表(JV第3G用) '!O38)</f>
        <v/>
      </c>
      <c r="R21" s="2"/>
    </row>
    <row r="22" spans="1:19">
      <c r="A22" s="859" t="s">
        <v>293</v>
      </c>
      <c r="B22" s="860"/>
      <c r="C22" s="860"/>
      <c r="D22" s="860"/>
      <c r="E22" s="861"/>
      <c r="F22" s="1477" t="str">
        <f>IF((COUNTA(F21:Q21)-COUNTBLANK(F21:Q21))=0,"",COUNTA(F21:Q21)-COUNTBLANK(F21:Q21))</f>
        <v/>
      </c>
      <c r="G22" s="1478"/>
      <c r="H22" s="1229" t="s">
        <v>200</v>
      </c>
      <c r="I22" s="1230"/>
      <c r="J22" s="1471" t="str">
        <f>IF(OR(F22=0,F22=""),"",ROUND(AVERAGE(F21:Q21),1))</f>
        <v/>
      </c>
      <c r="K22" s="1227"/>
      <c r="L22" s="1227"/>
      <c r="M22" s="1472"/>
      <c r="N22" s="1229" t="s">
        <v>667</v>
      </c>
      <c r="O22" s="1229"/>
      <c r="P22" s="1229"/>
      <c r="Q22" s="1230"/>
      <c r="R22" s="2"/>
    </row>
    <row r="23" spans="1:19">
      <c r="A23" s="865" t="s">
        <v>294</v>
      </c>
      <c r="B23" s="866"/>
      <c r="C23" s="866"/>
      <c r="D23" s="866"/>
      <c r="E23" s="867"/>
      <c r="F23" s="1479"/>
      <c r="G23" s="1480"/>
      <c r="H23" s="1231"/>
      <c r="I23" s="1232"/>
      <c r="J23" s="1473"/>
      <c r="K23" s="1228"/>
      <c r="L23" s="1228"/>
      <c r="M23" s="1474"/>
      <c r="N23" s="1231"/>
      <c r="O23" s="1231"/>
      <c r="P23" s="1231"/>
      <c r="Q23" s="1232"/>
      <c r="R23" s="185"/>
    </row>
    <row r="24" spans="1:19">
      <c r="B24" s="185"/>
      <c r="C24" s="185"/>
      <c r="D24" s="185"/>
      <c r="E24" s="185"/>
      <c r="F24" s="185"/>
      <c r="G24" s="185"/>
      <c r="H24" s="185"/>
      <c r="I24" s="185"/>
      <c r="J24" s="185"/>
      <c r="K24" s="185"/>
      <c r="L24" s="185"/>
      <c r="M24" s="185"/>
      <c r="N24" s="185"/>
      <c r="O24" s="185"/>
      <c r="P24" s="185"/>
      <c r="Q24" s="185"/>
      <c r="R24" s="77"/>
    </row>
    <row r="25" spans="1:19">
      <c r="A25" s="6"/>
      <c r="B25" s="138"/>
      <c r="C25" s="138"/>
      <c r="D25" s="138"/>
      <c r="E25" s="138"/>
      <c r="F25" s="138"/>
      <c r="G25" s="138"/>
      <c r="H25" s="138"/>
      <c r="I25" s="138"/>
      <c r="J25" s="138"/>
      <c r="K25" s="138"/>
      <c r="L25" s="138"/>
      <c r="M25" s="138"/>
      <c r="N25" s="138"/>
      <c r="O25" s="138"/>
      <c r="P25" s="138"/>
      <c r="Q25" s="138"/>
      <c r="R25" s="138"/>
    </row>
    <row r="26" spans="1:19">
      <c r="A26" s="246" t="s">
        <v>676</v>
      </c>
      <c r="B26" s="240"/>
      <c r="C26" s="160"/>
      <c r="D26" s="160"/>
      <c r="E26" s="160"/>
      <c r="F26" s="244"/>
      <c r="G26" s="244"/>
      <c r="H26" s="244"/>
      <c r="I26" s="244"/>
      <c r="J26" s="244"/>
      <c r="K26" s="104"/>
      <c r="L26" s="104"/>
      <c r="M26" s="104"/>
      <c r="N26" s="104"/>
      <c r="O26" s="104"/>
      <c r="P26" s="104"/>
      <c r="Q26" s="104"/>
      <c r="R26" s="138"/>
      <c r="S26" s="105"/>
    </row>
    <row r="27" spans="1:19">
      <c r="A27" s="859" t="s">
        <v>291</v>
      </c>
      <c r="B27" s="860"/>
      <c r="C27" s="860"/>
      <c r="D27" s="860"/>
      <c r="E27" s="861"/>
      <c r="F27" s="268" t="s">
        <v>751</v>
      </c>
      <c r="G27" s="1475" t="str">
        <f>IF(企業入力シート!C85="","",企業入力シート!C85)</f>
        <v/>
      </c>
      <c r="H27" s="1475"/>
      <c r="I27" s="1475"/>
      <c r="J27" s="1476"/>
      <c r="K27" s="113"/>
      <c r="R27" s="138"/>
      <c r="S27" s="105"/>
    </row>
    <row r="28" spans="1:19" hidden="1">
      <c r="A28" s="859" t="s">
        <v>292</v>
      </c>
      <c r="B28" s="860"/>
      <c r="C28" s="860"/>
      <c r="D28" s="860"/>
      <c r="E28" s="861"/>
      <c r="F28" s="247" t="str">
        <f>IF('【建築】技術者評定一覧表(JV第3G用) '!O44="","",'【建築】技術者評定一覧表(JV第3G用) '!O44)</f>
        <v/>
      </c>
      <c r="G28" s="248" t="str">
        <f>IF('【建築】技術者評定一覧表(JV第3G用) '!O45="","",'【建築】技術者評定一覧表(JV第3G用) '!O45)</f>
        <v/>
      </c>
      <c r="H28" s="248" t="str">
        <f>IF('【建築】技術者評定一覧表(JV第3G用) '!O46="","",'【建築】技術者評定一覧表(JV第3G用) '!O46)</f>
        <v/>
      </c>
      <c r="I28" s="248" t="str">
        <f>IF('【建築】技術者評定一覧表(JV第3G用) '!O47="","",'【建築】技術者評定一覧表(JV第3G用) '!O47)</f>
        <v/>
      </c>
      <c r="J28" s="248" t="str">
        <f>IF('【建築】技術者評定一覧表(JV第3G用) '!O48="","",'【建築】技術者評定一覧表(JV第3G用) '!O48)</f>
        <v/>
      </c>
      <c r="K28" s="248" t="str">
        <f>IF('【建築】技術者評定一覧表(JV第3G用) '!O49="","",'【建築】技術者評定一覧表(JV第3G用) '!O49)</f>
        <v/>
      </c>
      <c r="L28" s="248" t="str">
        <f>IF('【建築】技術者評定一覧表(JV第3G用) '!O50="","",'【建築】技術者評定一覧表(JV第3G用) '!O50)</f>
        <v/>
      </c>
      <c r="M28" s="248" t="str">
        <f>IF('【建築】技術者評定一覧表(JV第3G用) '!O51="","",'【建築】技術者評定一覧表(JV第3G用) '!O51)</f>
        <v/>
      </c>
      <c r="N28" s="248" t="str">
        <f>IF('【建築】技術者評定一覧表(JV第3G用) '!O52="","",'【建築】技術者評定一覧表(JV第3G用) '!O52)</f>
        <v/>
      </c>
      <c r="O28" s="248" t="str">
        <f>IF('【建築】技術者評定一覧表(JV第3G用) '!O53="","",'【建築】技術者評定一覧表(JV第3G用) '!O53)</f>
        <v/>
      </c>
      <c r="P28" s="248" t="str">
        <f>IF('【建築】技術者評定一覧表(JV第3G用) '!O54="","",'【建築】技術者評定一覧表(JV第3G用) '!O54)</f>
        <v/>
      </c>
      <c r="Q28" s="249" t="str">
        <f>IF('【建築】技術者評定一覧表(JV第3G用) '!O55="","",'【建築】技術者評定一覧表(JV第3G用) '!O55)</f>
        <v/>
      </c>
      <c r="R28" s="158"/>
      <c r="S28" s="105"/>
    </row>
    <row r="29" spans="1:19">
      <c r="A29" s="859" t="s">
        <v>293</v>
      </c>
      <c r="B29" s="860"/>
      <c r="C29" s="860"/>
      <c r="D29" s="860"/>
      <c r="E29" s="861"/>
      <c r="F29" s="1477" t="str">
        <f>IF((COUNTA(F28:Q28)-COUNTBLANK(F28:Q28))=0,"",COUNTA(F28:Q28)-COUNTBLANK(F28:Q28))</f>
        <v/>
      </c>
      <c r="G29" s="1478"/>
      <c r="H29" s="1229" t="s">
        <v>200</v>
      </c>
      <c r="I29" s="1230"/>
      <c r="J29" s="1471" t="str">
        <f>IF(OR(F29=0,F29=""),"",ROUND(AVERAGE(F28:Q28),1))</f>
        <v/>
      </c>
      <c r="K29" s="1227"/>
      <c r="L29" s="1227"/>
      <c r="M29" s="1472"/>
      <c r="N29" s="1229" t="s">
        <v>667</v>
      </c>
      <c r="O29" s="1229"/>
      <c r="P29" s="1229"/>
      <c r="Q29" s="1230"/>
      <c r="R29" s="158"/>
    </row>
    <row r="30" spans="1:19">
      <c r="A30" s="865" t="s">
        <v>294</v>
      </c>
      <c r="B30" s="866"/>
      <c r="C30" s="866"/>
      <c r="D30" s="866"/>
      <c r="E30" s="867"/>
      <c r="F30" s="1479"/>
      <c r="G30" s="1480"/>
      <c r="H30" s="1231"/>
      <c r="I30" s="1232"/>
      <c r="J30" s="1473"/>
      <c r="K30" s="1228"/>
      <c r="L30" s="1228"/>
      <c r="M30" s="1474"/>
      <c r="N30" s="1231"/>
      <c r="O30" s="1231"/>
      <c r="P30" s="1231"/>
      <c r="Q30" s="1232"/>
      <c r="R30" s="135"/>
    </row>
    <row r="31" spans="1:19" s="135" customFormat="1">
      <c r="A31" s="134" t="s">
        <v>910</v>
      </c>
      <c r="B31" s="1165" t="s">
        <v>911</v>
      </c>
      <c r="C31" s="1165"/>
      <c r="D31" s="1165"/>
      <c r="E31" s="1165"/>
      <c r="F31" s="1165"/>
      <c r="G31" s="1165"/>
      <c r="H31" s="1165"/>
      <c r="I31" s="1165"/>
      <c r="J31" s="1165"/>
      <c r="K31" s="1165"/>
      <c r="L31" s="1165"/>
      <c r="M31" s="1165"/>
      <c r="N31" s="1165"/>
      <c r="O31" s="1165"/>
      <c r="P31" s="1165"/>
      <c r="Q31" s="1165"/>
    </row>
    <row r="32" spans="1:19" s="135" customFormat="1" ht="13.5" customHeight="1">
      <c r="A32" s="134" t="s">
        <v>912</v>
      </c>
      <c r="B32" s="1165" t="s">
        <v>1048</v>
      </c>
      <c r="C32" s="1165"/>
      <c r="D32" s="1165"/>
      <c r="E32" s="1165"/>
      <c r="F32" s="1165"/>
      <c r="G32" s="1165"/>
      <c r="H32" s="1165"/>
      <c r="I32" s="1165"/>
      <c r="J32" s="1165"/>
      <c r="K32" s="1165"/>
      <c r="L32" s="1165"/>
      <c r="M32" s="1165"/>
      <c r="N32" s="1165"/>
      <c r="O32" s="1165"/>
      <c r="P32" s="1165"/>
      <c r="Q32" s="1165"/>
    </row>
    <row r="33" spans="1:18" s="135" customFormat="1">
      <c r="A33" s="134" t="s">
        <v>1190</v>
      </c>
      <c r="B33" s="1165" t="s">
        <v>913</v>
      </c>
      <c r="C33" s="1165"/>
      <c r="D33" s="1165"/>
      <c r="E33" s="1165"/>
      <c r="F33" s="1165"/>
      <c r="G33" s="1165"/>
      <c r="H33" s="1165"/>
      <c r="I33" s="1165"/>
      <c r="J33" s="1165"/>
      <c r="K33" s="1165"/>
      <c r="L33" s="1165"/>
      <c r="M33" s="1165"/>
      <c r="N33" s="1165"/>
      <c r="O33" s="1165"/>
      <c r="P33" s="1165"/>
      <c r="Q33" s="1165"/>
    </row>
    <row r="34" spans="1:18" s="135" customFormat="1">
      <c r="B34" s="1165"/>
      <c r="C34" s="1165"/>
      <c r="D34" s="1165"/>
      <c r="E34" s="1165"/>
      <c r="F34" s="1165"/>
      <c r="G34" s="1165"/>
      <c r="H34" s="1165"/>
      <c r="I34" s="1165"/>
      <c r="J34" s="1165"/>
      <c r="K34" s="1165"/>
      <c r="L34" s="1165"/>
      <c r="M34" s="1165"/>
      <c r="N34" s="1165"/>
      <c r="O34" s="1165"/>
      <c r="P34" s="1165"/>
      <c r="Q34" s="1165"/>
    </row>
    <row r="35" spans="1:18" s="135" customFormat="1">
      <c r="A35" s="134" t="s">
        <v>1191</v>
      </c>
      <c r="B35" s="1165" t="s">
        <v>914</v>
      </c>
      <c r="C35" s="1165"/>
      <c r="D35" s="1165"/>
      <c r="E35" s="1165"/>
      <c r="F35" s="1165"/>
      <c r="G35" s="1165"/>
      <c r="H35" s="1165"/>
      <c r="I35" s="1165"/>
      <c r="J35" s="1165"/>
      <c r="K35" s="1165"/>
      <c r="L35" s="1165"/>
      <c r="M35" s="1165"/>
      <c r="N35" s="1165"/>
      <c r="O35" s="1165"/>
      <c r="P35" s="1165"/>
      <c r="Q35" s="1165"/>
    </row>
    <row r="36" spans="1:18">
      <c r="A36" s="134"/>
      <c r="B36" s="1165"/>
      <c r="C36" s="1165"/>
      <c r="D36" s="1165"/>
      <c r="E36" s="1165"/>
      <c r="F36" s="1165"/>
      <c r="G36" s="1165"/>
      <c r="H36" s="1165"/>
      <c r="I36" s="1165"/>
      <c r="J36" s="1165"/>
      <c r="K36" s="1165"/>
      <c r="L36" s="1165"/>
      <c r="M36" s="1165"/>
      <c r="N36" s="1165"/>
      <c r="O36" s="1165"/>
      <c r="P36" s="1165"/>
      <c r="Q36" s="1165"/>
    </row>
    <row r="37" spans="1:18" s="135" customFormat="1" ht="13.5" customHeight="1">
      <c r="A37" s="835" t="s">
        <v>1188</v>
      </c>
      <c r="B37" s="1481" t="s">
        <v>1435</v>
      </c>
      <c r="C37" s="1481"/>
      <c r="D37" s="1481"/>
      <c r="E37" s="1481"/>
      <c r="F37" s="1481"/>
      <c r="G37" s="1481"/>
      <c r="H37" s="1481"/>
      <c r="I37" s="1481"/>
      <c r="J37" s="1481"/>
      <c r="K37" s="1481"/>
      <c r="L37" s="1481"/>
      <c r="M37" s="1481"/>
      <c r="N37" s="1481"/>
      <c r="O37" s="1481"/>
      <c r="P37" s="1481"/>
      <c r="Q37" s="1481"/>
      <c r="R37" s="138"/>
    </row>
    <row r="38" spans="1:18" s="135" customFormat="1" ht="13.5" customHeight="1">
      <c r="A38" s="835"/>
      <c r="B38" s="1481"/>
      <c r="C38" s="1481"/>
      <c r="D38" s="1481"/>
      <c r="E38" s="1481"/>
      <c r="F38" s="1481"/>
      <c r="G38" s="1481"/>
      <c r="H38" s="1481"/>
      <c r="I38" s="1481"/>
      <c r="J38" s="1481"/>
      <c r="K38" s="1481"/>
      <c r="L38" s="1481"/>
      <c r="M38" s="1481"/>
      <c r="N38" s="1481"/>
      <c r="O38" s="1481"/>
      <c r="P38" s="1481"/>
      <c r="Q38" s="1481"/>
      <c r="R38" s="138"/>
    </row>
    <row r="39" spans="1:18">
      <c r="A39" s="134" t="s">
        <v>1436</v>
      </c>
      <c r="B39" s="1328" t="s">
        <v>122</v>
      </c>
      <c r="C39" s="1328"/>
      <c r="D39" s="1328"/>
      <c r="E39" s="1328"/>
      <c r="F39" s="1328"/>
      <c r="G39" s="1328"/>
      <c r="H39" s="1328"/>
      <c r="I39" s="1328"/>
      <c r="J39" s="1328"/>
      <c r="K39" s="1328"/>
      <c r="L39" s="1328"/>
      <c r="M39" s="1328"/>
      <c r="N39" s="1328"/>
      <c r="O39" s="1328"/>
      <c r="P39" s="1328"/>
      <c r="Q39" s="1328"/>
    </row>
    <row r="40" spans="1:18">
      <c r="A40" s="134"/>
      <c r="B40" s="135"/>
      <c r="C40" s="135"/>
      <c r="D40" s="135"/>
      <c r="E40" s="135"/>
      <c r="F40" s="135"/>
      <c r="G40" s="135"/>
      <c r="H40" s="135"/>
      <c r="I40" s="135"/>
      <c r="J40" s="135"/>
      <c r="K40" s="135"/>
      <c r="L40" s="135"/>
      <c r="M40" s="135"/>
      <c r="N40" s="135"/>
      <c r="O40" s="135"/>
      <c r="P40" s="135"/>
      <c r="Q40" s="135"/>
    </row>
    <row r="41" spans="1:18">
      <c r="A41" s="6"/>
      <c r="B41" s="138"/>
      <c r="C41" s="138"/>
      <c r="D41" s="138"/>
      <c r="E41" s="138"/>
      <c r="F41" s="138"/>
      <c r="G41" s="138"/>
      <c r="H41" s="138"/>
      <c r="I41" s="138"/>
      <c r="J41" s="138"/>
      <c r="K41" s="138"/>
      <c r="L41" s="138"/>
      <c r="M41" s="138"/>
      <c r="N41" s="138"/>
      <c r="O41" s="138"/>
      <c r="P41" s="138"/>
      <c r="Q41" s="138"/>
    </row>
    <row r="42" spans="1:18">
      <c r="A42" s="6"/>
      <c r="B42" s="138"/>
      <c r="C42" s="138"/>
      <c r="D42" s="138"/>
      <c r="E42" s="138"/>
      <c r="F42" s="138"/>
      <c r="G42" s="138"/>
      <c r="H42" s="138"/>
      <c r="I42" s="138"/>
      <c r="J42" s="138"/>
      <c r="K42" s="138"/>
      <c r="L42" s="138"/>
      <c r="M42" s="138"/>
      <c r="N42" s="138"/>
      <c r="O42" s="138"/>
      <c r="P42" s="138"/>
      <c r="Q42" s="138"/>
    </row>
    <row r="43" spans="1:18">
      <c r="A43" s="6"/>
      <c r="B43" s="138"/>
      <c r="C43" s="138"/>
      <c r="D43" s="138"/>
      <c r="E43" s="138"/>
      <c r="F43" s="138"/>
      <c r="G43" s="138"/>
      <c r="H43" s="138"/>
      <c r="I43" s="138"/>
      <c r="J43" s="138"/>
      <c r="K43" s="138"/>
      <c r="L43" s="138"/>
      <c r="M43" s="138"/>
      <c r="N43" s="138"/>
      <c r="O43" s="138"/>
      <c r="P43" s="138"/>
      <c r="Q43" s="138"/>
    </row>
    <row r="44" spans="1:18">
      <c r="A44" s="6"/>
      <c r="B44" s="138"/>
      <c r="C44" s="138"/>
      <c r="D44" s="138"/>
      <c r="E44" s="138"/>
      <c r="F44" s="138"/>
      <c r="G44" s="138"/>
      <c r="H44" s="138"/>
      <c r="I44" s="138"/>
      <c r="J44" s="138"/>
      <c r="K44" s="138"/>
      <c r="L44" s="138"/>
      <c r="M44" s="138"/>
      <c r="N44" s="138"/>
      <c r="O44" s="138"/>
      <c r="P44" s="138"/>
      <c r="Q44" s="138"/>
    </row>
    <row r="45" spans="1:18">
      <c r="A45" s="6"/>
      <c r="B45" s="138"/>
      <c r="C45" s="138"/>
      <c r="D45" s="138"/>
      <c r="E45" s="138"/>
      <c r="F45" s="138"/>
      <c r="G45" s="138"/>
      <c r="H45" s="138"/>
      <c r="I45" s="138"/>
      <c r="J45" s="138"/>
      <c r="K45" s="138"/>
      <c r="L45" s="138"/>
      <c r="M45" s="138"/>
      <c r="N45" s="138"/>
      <c r="O45" s="138"/>
      <c r="P45" s="138"/>
      <c r="Q45" s="138"/>
    </row>
    <row r="46" spans="1:18">
      <c r="A46" s="6"/>
      <c r="B46" s="138"/>
      <c r="C46" s="138"/>
      <c r="D46" s="138"/>
      <c r="E46" s="138"/>
      <c r="F46" s="138"/>
      <c r="G46" s="138"/>
      <c r="H46" s="138"/>
      <c r="I46" s="138"/>
      <c r="J46" s="138"/>
      <c r="K46" s="138"/>
      <c r="L46" s="138"/>
      <c r="M46" s="138"/>
      <c r="N46" s="138"/>
      <c r="O46" s="138"/>
      <c r="P46" s="138"/>
      <c r="Q46" s="138"/>
    </row>
    <row r="47" spans="1:18">
      <c r="A47" s="6"/>
      <c r="B47" s="138"/>
      <c r="C47" s="138"/>
      <c r="D47" s="138"/>
      <c r="E47" s="138"/>
      <c r="F47" s="138"/>
      <c r="G47" s="138"/>
      <c r="H47" s="138"/>
      <c r="I47" s="138"/>
      <c r="J47" s="138"/>
      <c r="K47" s="138"/>
      <c r="L47" s="138"/>
      <c r="M47" s="138"/>
      <c r="N47" s="138"/>
      <c r="O47" s="138"/>
      <c r="P47" s="138"/>
      <c r="Q47" s="138"/>
    </row>
    <row r="48" spans="1:18">
      <c r="A48" s="6"/>
      <c r="B48" s="138"/>
      <c r="C48" s="138"/>
      <c r="D48" s="138"/>
      <c r="E48" s="138"/>
      <c r="F48" s="138"/>
      <c r="G48" s="138"/>
      <c r="H48" s="138"/>
      <c r="I48" s="138"/>
      <c r="J48" s="138"/>
      <c r="K48" s="138"/>
      <c r="L48" s="138"/>
      <c r="M48" s="138"/>
      <c r="N48" s="138"/>
      <c r="O48" s="138"/>
      <c r="P48" s="138"/>
      <c r="Q48" s="138"/>
    </row>
    <row r="49" spans="1:17">
      <c r="A49" s="6"/>
      <c r="B49" s="138"/>
      <c r="C49" s="138"/>
      <c r="D49" s="138"/>
      <c r="E49" s="138"/>
      <c r="F49" s="138"/>
      <c r="G49" s="138"/>
      <c r="H49" s="138"/>
      <c r="I49" s="138"/>
      <c r="J49" s="138"/>
      <c r="K49" s="138"/>
      <c r="L49" s="138"/>
      <c r="M49" s="138"/>
      <c r="N49" s="138"/>
      <c r="O49" s="138"/>
      <c r="P49" s="138"/>
      <c r="Q49" s="138"/>
    </row>
    <row r="50" spans="1:17">
      <c r="A50" s="6"/>
      <c r="B50" s="138"/>
      <c r="C50" s="138"/>
      <c r="D50" s="138"/>
      <c r="E50" s="138"/>
      <c r="F50" s="138"/>
      <c r="G50" s="138"/>
      <c r="H50" s="138"/>
      <c r="I50" s="138"/>
      <c r="J50" s="138"/>
      <c r="K50" s="138"/>
      <c r="L50" s="138"/>
      <c r="M50" s="138"/>
      <c r="N50" s="138"/>
      <c r="O50" s="138"/>
      <c r="P50" s="138"/>
      <c r="Q50" s="138"/>
    </row>
    <row r="51" spans="1:17">
      <c r="A51" s="6"/>
      <c r="B51" s="138"/>
      <c r="C51" s="138"/>
      <c r="D51" s="138"/>
      <c r="E51" s="138"/>
      <c r="F51" s="138"/>
      <c r="G51" s="138"/>
      <c r="H51" s="138"/>
      <c r="I51" s="138"/>
      <c r="J51" s="138"/>
      <c r="K51" s="138"/>
      <c r="L51" s="138"/>
      <c r="M51" s="138"/>
      <c r="N51" s="138"/>
      <c r="O51" s="138"/>
      <c r="P51" s="138"/>
      <c r="Q51" s="138"/>
    </row>
    <row r="52" spans="1:17">
      <c r="A52" s="6"/>
      <c r="B52" s="138"/>
      <c r="C52" s="138"/>
      <c r="D52" s="138"/>
      <c r="E52" s="138"/>
      <c r="F52" s="138"/>
      <c r="G52" s="138"/>
      <c r="H52" s="138"/>
      <c r="I52" s="138"/>
      <c r="J52" s="138"/>
      <c r="K52" s="138"/>
      <c r="L52" s="138"/>
      <c r="M52" s="138"/>
      <c r="N52" s="138"/>
      <c r="O52" s="138"/>
      <c r="P52" s="138"/>
      <c r="Q52" s="138"/>
    </row>
    <row r="53" spans="1:17">
      <c r="A53" s="6"/>
      <c r="B53" s="138"/>
      <c r="C53" s="138"/>
      <c r="D53" s="138"/>
      <c r="E53" s="138"/>
      <c r="F53" s="138"/>
      <c r="G53" s="138"/>
      <c r="H53" s="138"/>
      <c r="I53" s="138"/>
      <c r="J53" s="138"/>
      <c r="K53" s="138"/>
      <c r="L53" s="138"/>
      <c r="M53" s="138"/>
      <c r="N53" s="138"/>
      <c r="O53" s="138"/>
      <c r="P53" s="138"/>
      <c r="Q53" s="138"/>
    </row>
    <row r="54" spans="1:17">
      <c r="A54" s="6"/>
      <c r="B54" s="138"/>
      <c r="C54" s="138"/>
      <c r="D54" s="138"/>
      <c r="E54" s="138"/>
      <c r="F54" s="138"/>
      <c r="G54" s="138"/>
      <c r="H54" s="138"/>
      <c r="I54" s="138"/>
      <c r="J54" s="138"/>
      <c r="K54" s="138"/>
      <c r="L54" s="138"/>
      <c r="M54" s="138"/>
      <c r="N54" s="138"/>
      <c r="O54" s="138"/>
      <c r="P54" s="138"/>
      <c r="Q54" s="138"/>
    </row>
    <row r="55" spans="1:17">
      <c r="A55" s="6"/>
      <c r="B55" s="138"/>
      <c r="C55" s="138"/>
      <c r="D55" s="138"/>
      <c r="E55" s="138"/>
      <c r="F55" s="138"/>
      <c r="G55" s="138"/>
      <c r="H55" s="138"/>
      <c r="I55" s="138"/>
      <c r="J55" s="138"/>
      <c r="K55" s="138"/>
      <c r="L55" s="138"/>
      <c r="M55" s="138"/>
      <c r="N55" s="138"/>
      <c r="O55" s="138"/>
      <c r="P55" s="138"/>
      <c r="Q55" s="138"/>
    </row>
    <row r="56" spans="1:17">
      <c r="A56" s="6"/>
      <c r="B56" s="138"/>
      <c r="C56" s="138"/>
      <c r="D56" s="138"/>
      <c r="E56" s="138"/>
      <c r="F56" s="138"/>
      <c r="G56" s="138"/>
      <c r="H56" s="138"/>
      <c r="I56" s="138"/>
      <c r="J56" s="138"/>
      <c r="K56" s="138"/>
      <c r="L56" s="138"/>
      <c r="M56" s="138"/>
      <c r="N56" s="138"/>
      <c r="O56" s="138"/>
      <c r="P56" s="138"/>
      <c r="Q56" s="138"/>
    </row>
    <row r="57" spans="1:17">
      <c r="A57" s="6"/>
      <c r="B57" s="138"/>
      <c r="C57" s="138"/>
      <c r="D57" s="138"/>
      <c r="E57" s="138"/>
      <c r="F57" s="138"/>
      <c r="G57" s="138"/>
      <c r="H57" s="138"/>
      <c r="I57" s="138"/>
      <c r="J57" s="138"/>
      <c r="K57" s="138"/>
      <c r="L57" s="138"/>
      <c r="M57" s="138"/>
      <c r="N57" s="138"/>
      <c r="O57" s="138"/>
      <c r="P57" s="138"/>
      <c r="Q57" s="138"/>
    </row>
    <row r="58" spans="1:17">
      <c r="A58" s="6"/>
      <c r="B58" s="138"/>
      <c r="C58" s="138"/>
      <c r="D58" s="138"/>
      <c r="E58" s="138"/>
      <c r="F58" s="138"/>
      <c r="G58" s="138"/>
      <c r="H58" s="138"/>
      <c r="I58" s="138"/>
      <c r="J58" s="138"/>
      <c r="K58" s="138"/>
      <c r="L58" s="138"/>
      <c r="M58" s="138"/>
      <c r="N58" s="138"/>
      <c r="O58" s="138"/>
      <c r="P58" s="138"/>
      <c r="Q58" s="138"/>
    </row>
    <row r="59" spans="1:17">
      <c r="A59" s="6"/>
      <c r="B59" s="138"/>
      <c r="C59" s="138"/>
      <c r="D59" s="138"/>
      <c r="E59" s="138"/>
      <c r="F59" s="138"/>
      <c r="G59" s="138"/>
      <c r="H59" s="138"/>
      <c r="I59" s="138"/>
      <c r="J59" s="138"/>
      <c r="K59" s="138"/>
      <c r="L59" s="138"/>
      <c r="M59" s="138"/>
      <c r="N59" s="138"/>
      <c r="O59" s="138"/>
      <c r="P59" s="138"/>
      <c r="Q59" s="138"/>
    </row>
    <row r="60" spans="1:17">
      <c r="A60" s="6"/>
      <c r="B60" s="138"/>
      <c r="C60" s="138"/>
      <c r="D60" s="138"/>
      <c r="E60" s="138"/>
      <c r="F60" s="138"/>
      <c r="G60" s="138"/>
      <c r="H60" s="138"/>
      <c r="I60" s="138"/>
      <c r="J60" s="138"/>
      <c r="K60" s="138"/>
      <c r="L60" s="138"/>
      <c r="M60" s="138"/>
      <c r="N60" s="138"/>
      <c r="O60" s="138"/>
      <c r="P60" s="138"/>
      <c r="Q60" s="138"/>
    </row>
    <row r="61" spans="1:17">
      <c r="A61" s="6"/>
      <c r="B61" s="138"/>
      <c r="C61" s="138"/>
      <c r="D61" s="138"/>
      <c r="E61" s="138"/>
      <c r="F61" s="138"/>
      <c r="G61" s="138"/>
      <c r="H61" s="138"/>
      <c r="I61" s="138"/>
      <c r="J61" s="138"/>
      <c r="K61" s="138"/>
      <c r="L61" s="138"/>
      <c r="M61" s="138"/>
      <c r="N61" s="138"/>
      <c r="O61" s="138"/>
      <c r="P61" s="138"/>
      <c r="Q61" s="138"/>
    </row>
    <row r="62" spans="1:17">
      <c r="A62" s="6"/>
      <c r="B62" s="138"/>
      <c r="C62" s="138"/>
      <c r="D62" s="138"/>
      <c r="E62" s="138"/>
      <c r="F62" s="138"/>
      <c r="G62" s="138"/>
      <c r="H62" s="138"/>
      <c r="I62" s="138"/>
      <c r="J62" s="138"/>
      <c r="K62" s="138"/>
      <c r="L62" s="138"/>
      <c r="M62" s="138"/>
      <c r="N62" s="138"/>
      <c r="O62" s="138"/>
      <c r="P62" s="138"/>
      <c r="Q62" s="138"/>
    </row>
    <row r="63" spans="1:17">
      <c r="A63" s="6"/>
      <c r="B63" s="138"/>
      <c r="C63" s="138"/>
      <c r="D63" s="138"/>
      <c r="E63" s="138"/>
      <c r="F63" s="138"/>
      <c r="G63" s="138"/>
      <c r="H63" s="138"/>
      <c r="I63" s="138"/>
      <c r="J63" s="138"/>
      <c r="K63" s="138"/>
      <c r="L63" s="138"/>
      <c r="M63" s="138"/>
      <c r="N63" s="138"/>
      <c r="O63" s="138"/>
      <c r="P63" s="138"/>
      <c r="Q63" s="138"/>
    </row>
    <row r="64" spans="1:17">
      <c r="A64" s="6"/>
      <c r="B64" s="138"/>
      <c r="C64" s="138"/>
      <c r="D64" s="138"/>
      <c r="E64" s="138"/>
      <c r="F64" s="138"/>
      <c r="G64" s="138"/>
      <c r="H64" s="138"/>
      <c r="I64" s="138"/>
      <c r="J64" s="138"/>
      <c r="K64" s="138"/>
      <c r="L64" s="138"/>
      <c r="M64" s="138"/>
      <c r="N64" s="138"/>
      <c r="O64" s="138"/>
      <c r="P64" s="138"/>
      <c r="Q64" s="138"/>
    </row>
    <row r="65" spans="1:18">
      <c r="A65" s="6"/>
      <c r="B65" s="138"/>
      <c r="C65" s="138"/>
      <c r="D65" s="138"/>
      <c r="E65" s="138"/>
      <c r="F65" s="138"/>
      <c r="G65" s="138"/>
      <c r="H65" s="138"/>
      <c r="I65" s="138"/>
      <c r="J65" s="138"/>
      <c r="K65" s="138"/>
      <c r="L65" s="138"/>
      <c r="M65" s="138"/>
      <c r="N65" s="138"/>
      <c r="O65" s="138"/>
      <c r="P65" s="138"/>
      <c r="Q65" s="138"/>
    </row>
    <row r="66" spans="1:18">
      <c r="A66" s="6"/>
      <c r="B66" s="138"/>
      <c r="C66" s="138"/>
      <c r="D66" s="138"/>
      <c r="E66" s="138"/>
      <c r="F66" s="138"/>
      <c r="G66" s="138"/>
      <c r="H66" s="138"/>
      <c r="I66" s="138"/>
      <c r="J66" s="138"/>
      <c r="K66" s="138"/>
      <c r="L66" s="138"/>
      <c r="M66" s="138"/>
      <c r="N66" s="138"/>
      <c r="O66" s="138"/>
      <c r="P66" s="138"/>
      <c r="Q66" s="138"/>
    </row>
    <row r="67" spans="1:18">
      <c r="A67" s="6"/>
      <c r="B67" s="138"/>
      <c r="C67" s="138"/>
      <c r="D67" s="138"/>
      <c r="E67" s="138"/>
      <c r="F67" s="138"/>
      <c r="G67" s="138"/>
      <c r="H67" s="138"/>
      <c r="I67" s="138"/>
      <c r="J67" s="138"/>
      <c r="K67" s="138"/>
      <c r="L67" s="138"/>
      <c r="M67" s="138"/>
      <c r="N67" s="138"/>
      <c r="O67" s="138"/>
      <c r="P67" s="138"/>
      <c r="Q67" s="138"/>
    </row>
    <row r="68" spans="1:18">
      <c r="A68" s="6"/>
      <c r="B68" s="135"/>
      <c r="C68" s="135"/>
      <c r="D68" s="135"/>
      <c r="E68" s="135"/>
      <c r="F68" s="135"/>
      <c r="G68" s="135"/>
      <c r="H68" s="135"/>
      <c r="I68" s="135"/>
      <c r="J68" s="135"/>
      <c r="K68" s="135"/>
      <c r="L68" s="135"/>
      <c r="M68" s="135"/>
      <c r="N68" s="135"/>
      <c r="O68" s="135"/>
      <c r="P68" s="135"/>
      <c r="Q68" s="135"/>
    </row>
    <row r="71" spans="1:18" ht="14">
      <c r="R71" s="128"/>
    </row>
  </sheetData>
  <mergeCells count="48">
    <mergeCell ref="F10:Q10"/>
    <mergeCell ref="H22:I23"/>
    <mergeCell ref="J22:M23"/>
    <mergeCell ref="A1:F1"/>
    <mergeCell ref="A2:E2"/>
    <mergeCell ref="A3:Q3"/>
    <mergeCell ref="D4:E4"/>
    <mergeCell ref="F4:Q4"/>
    <mergeCell ref="L2:Q2"/>
    <mergeCell ref="A7:B10"/>
    <mergeCell ref="C7:E7"/>
    <mergeCell ref="F7:Q7"/>
    <mergeCell ref="C8:E8"/>
    <mergeCell ref="F8:Q8"/>
    <mergeCell ref="C9:E9"/>
    <mergeCell ref="F9:Q9"/>
    <mergeCell ref="C10:E10"/>
    <mergeCell ref="N22:Q23"/>
    <mergeCell ref="A23:E23"/>
    <mergeCell ref="N15:Q16"/>
    <mergeCell ref="G13:J13"/>
    <mergeCell ref="A16:E16"/>
    <mergeCell ref="A21:E21"/>
    <mergeCell ref="A22:E22"/>
    <mergeCell ref="F22:G23"/>
    <mergeCell ref="A20:E20"/>
    <mergeCell ref="G20:J20"/>
    <mergeCell ref="A13:E13"/>
    <mergeCell ref="A14:E14"/>
    <mergeCell ref="A15:E15"/>
    <mergeCell ref="F15:G16"/>
    <mergeCell ref="H15:I16"/>
    <mergeCell ref="B39:Q39"/>
    <mergeCell ref="J15:M16"/>
    <mergeCell ref="G27:J27"/>
    <mergeCell ref="A28:E28"/>
    <mergeCell ref="A29:E29"/>
    <mergeCell ref="F29:G30"/>
    <mergeCell ref="H29:I30"/>
    <mergeCell ref="J29:M30"/>
    <mergeCell ref="B31:Q31"/>
    <mergeCell ref="B32:Q32"/>
    <mergeCell ref="B33:Q34"/>
    <mergeCell ref="B35:Q36"/>
    <mergeCell ref="N29:Q30"/>
    <mergeCell ref="A30:E30"/>
    <mergeCell ref="A27:E27"/>
    <mergeCell ref="B37:Q38"/>
  </mergeCells>
  <phoneticPr fontId="2"/>
  <dataValidations count="1">
    <dataValidation type="list" showInputMessage="1" showErrorMessage="1" sqref="R19 R12" xr:uid="{00000000-0002-0000-1C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scale="93" orientation="portrait" blackAndWhite="1" r:id="rId1"/>
  <legacy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9"/>
    <pageSetUpPr fitToPage="1"/>
  </sheetPr>
  <dimension ref="A1:T67"/>
  <sheetViews>
    <sheetView view="pageBreakPreview" zoomScaleNormal="100" zoomScaleSheetLayoutView="100" workbookViewId="0">
      <selection activeCell="L2" sqref="L2:Q2"/>
    </sheetView>
  </sheetViews>
  <sheetFormatPr defaultColWidth="9" defaultRowHeight="13"/>
  <cols>
    <col min="1" max="18" width="5.08984375" style="3" customWidth="1"/>
    <col min="19" max="16384" width="9" style="3"/>
  </cols>
  <sheetData>
    <row r="1" spans="1:20">
      <c r="A1" s="857" t="str">
        <f>CONCATENATE("（様式-",INDEX(発注者入力シート!$B$33:$G$36,MATCH(発注者入力シート!M10,発注者入力シート!$C$33:$C$36,0),4),"-２）")</f>
        <v>（様式-９-２）</v>
      </c>
      <c r="B1" s="857"/>
      <c r="C1" s="857"/>
      <c r="D1" s="857"/>
      <c r="E1" s="857"/>
      <c r="F1" s="857"/>
      <c r="Q1" s="191" t="s">
        <v>760</v>
      </c>
      <c r="R1" s="6"/>
      <c r="S1" s="3" t="s">
        <v>402</v>
      </c>
    </row>
    <row r="2" spans="1:20">
      <c r="A2" s="857" t="str">
        <f>CONCATENATE("評価項目",INDEX(発注者入力シート!$B$33:$G$36,MATCH(発注者入力シート!M10,発注者入力シート!$C$33:$C$36,0),5),"-",INDEX(発注者入力シート!$B$33:$G$36,MATCH(発注者入力シート!M10,発注者入力シート!$C$33:$C$36,0),6))</f>
        <v>評価項目（３）-①</v>
      </c>
      <c r="B2" s="857"/>
      <c r="C2" s="857"/>
      <c r="D2" s="857"/>
      <c r="E2" s="857"/>
      <c r="L2" s="1482" t="str">
        <f>IF(企業入力シート!C77="","",企業入力シート!C77)</f>
        <v>□□建設</v>
      </c>
      <c r="M2" s="1482"/>
      <c r="N2" s="1482"/>
      <c r="O2" s="1482"/>
      <c r="P2" s="1482"/>
      <c r="Q2" s="1482"/>
      <c r="S2" s="3" t="s">
        <v>403</v>
      </c>
    </row>
    <row r="3" spans="1:20" ht="14">
      <c r="A3" s="863" t="s">
        <v>915</v>
      </c>
      <c r="B3" s="863"/>
      <c r="C3" s="863"/>
      <c r="D3" s="863"/>
      <c r="E3" s="863"/>
      <c r="F3" s="863"/>
      <c r="G3" s="863"/>
      <c r="H3" s="863"/>
      <c r="I3" s="863"/>
      <c r="J3" s="863"/>
      <c r="K3" s="863"/>
      <c r="L3" s="863"/>
      <c r="M3" s="863"/>
      <c r="N3" s="863"/>
      <c r="O3" s="863"/>
      <c r="P3" s="863"/>
      <c r="Q3" s="863"/>
      <c r="R3" s="128"/>
      <c r="S3" s="103"/>
      <c r="T3" s="3" t="s">
        <v>413</v>
      </c>
    </row>
    <row r="4" spans="1:20">
      <c r="D4" s="854" t="s">
        <v>657</v>
      </c>
      <c r="E4" s="854"/>
      <c r="F4" s="855" t="str">
        <f>IF(企業入力シート!C5="","",企業入力シート!C5)</f>
        <v/>
      </c>
      <c r="G4" s="855"/>
      <c r="H4" s="855"/>
      <c r="I4" s="855"/>
      <c r="J4" s="855"/>
      <c r="K4" s="855"/>
      <c r="L4" s="855"/>
      <c r="M4" s="855"/>
      <c r="N4" s="855"/>
      <c r="O4" s="855"/>
      <c r="P4" s="855"/>
      <c r="Q4" s="855"/>
      <c r="R4" s="2"/>
      <c r="S4" s="98"/>
      <c r="T4" s="3" t="s">
        <v>521</v>
      </c>
    </row>
    <row r="5" spans="1:20">
      <c r="D5" s="109"/>
      <c r="E5" s="109"/>
      <c r="F5" s="109"/>
      <c r="G5" s="109"/>
      <c r="H5" s="109"/>
      <c r="I5" s="109"/>
      <c r="J5" s="109"/>
      <c r="K5" s="109"/>
      <c r="L5" s="109"/>
      <c r="M5" s="109"/>
      <c r="N5" s="109"/>
      <c r="O5" s="109"/>
      <c r="P5" s="109"/>
      <c r="Q5" s="109"/>
      <c r="R5" s="2"/>
      <c r="S5" s="99"/>
      <c r="T5" s="3" t="s">
        <v>411</v>
      </c>
    </row>
    <row r="6" spans="1:20">
      <c r="A6" s="1171" t="s">
        <v>23</v>
      </c>
      <c r="B6" s="1250"/>
      <c r="C6" s="1172"/>
      <c r="D6" s="1499" t="str">
        <f>IF('【建築】技術者成績評定点 (JV第1G用) '!F9="","",'【建築】技術者成績評定点 (JV第1G用) '!F9)</f>
        <v>一般建築工事</v>
      </c>
      <c r="E6" s="1500"/>
      <c r="F6" s="1500"/>
      <c r="G6" s="1500"/>
      <c r="H6" s="1501"/>
      <c r="I6" s="1171" t="s">
        <v>774</v>
      </c>
      <c r="J6" s="1250"/>
      <c r="K6" s="1172"/>
      <c r="L6" s="1499" t="str">
        <f>IF('【建築】技術者成績評定点 (JV第1G用) '!F10="","",'【建築】技術者成績評定点 (JV第1G用) '!F10)</f>
        <v>建築一式工事</v>
      </c>
      <c r="M6" s="1500"/>
      <c r="N6" s="1500"/>
      <c r="O6" s="1500"/>
      <c r="P6" s="1500"/>
      <c r="Q6" s="1501"/>
    </row>
    <row r="7" spans="1:20">
      <c r="A7" s="246"/>
      <c r="B7" s="240"/>
      <c r="C7" s="160"/>
      <c r="D7" s="160"/>
      <c r="E7" s="160"/>
      <c r="F7" s="244"/>
      <c r="G7" s="244"/>
      <c r="H7" s="244"/>
      <c r="I7" s="244"/>
      <c r="J7" s="244"/>
      <c r="K7" s="104"/>
      <c r="L7" s="104"/>
      <c r="M7" s="104"/>
      <c r="N7" s="104"/>
      <c r="O7" s="104"/>
      <c r="P7" s="104"/>
      <c r="Q7" s="104"/>
      <c r="R7" s="104"/>
      <c r="S7" s="3" t="s">
        <v>406</v>
      </c>
    </row>
    <row r="8" spans="1:20">
      <c r="A8" s="859" t="s">
        <v>291</v>
      </c>
      <c r="B8" s="860"/>
      <c r="C8" s="860"/>
      <c r="D8" s="860"/>
      <c r="E8" s="861"/>
      <c r="F8" s="268" t="s">
        <v>749</v>
      </c>
      <c r="G8" s="1475" t="str">
        <f>IF(企業入力シート!C83="","",企業入力シート!C83)</f>
        <v/>
      </c>
      <c r="H8" s="1475"/>
      <c r="I8" s="1475"/>
      <c r="J8" s="1476"/>
      <c r="K8" s="113"/>
      <c r="R8" s="104"/>
      <c r="S8" s="100"/>
      <c r="T8" s="3" t="s">
        <v>407</v>
      </c>
    </row>
    <row r="9" spans="1:20">
      <c r="A9" s="1175" t="s">
        <v>154</v>
      </c>
      <c r="B9" s="1175"/>
      <c r="C9" s="1175"/>
      <c r="D9" s="859" t="s">
        <v>300</v>
      </c>
      <c r="E9" s="860"/>
      <c r="F9" s="860"/>
      <c r="G9" s="860"/>
      <c r="H9" s="860"/>
      <c r="I9" s="860"/>
      <c r="J9" s="860"/>
      <c r="K9" s="860"/>
      <c r="L9" s="860"/>
      <c r="M9" s="860"/>
      <c r="N9" s="861"/>
      <c r="O9" s="859" t="s">
        <v>297</v>
      </c>
      <c r="P9" s="860"/>
      <c r="Q9" s="861"/>
      <c r="S9" s="101"/>
      <c r="T9" s="3" t="s">
        <v>405</v>
      </c>
    </row>
    <row r="10" spans="1:20">
      <c r="A10" s="1483"/>
      <c r="B10" s="1484"/>
      <c r="C10" s="1485"/>
      <c r="D10" s="1486"/>
      <c r="E10" s="1487"/>
      <c r="F10" s="1487"/>
      <c r="G10" s="1487"/>
      <c r="H10" s="1487"/>
      <c r="I10" s="1487"/>
      <c r="J10" s="1487"/>
      <c r="K10" s="1487"/>
      <c r="L10" s="1487"/>
      <c r="M10" s="1487"/>
      <c r="N10" s="1488"/>
      <c r="O10" s="850"/>
      <c r="P10" s="1489"/>
      <c r="Q10" s="371" t="s">
        <v>164</v>
      </c>
      <c r="R10" s="2"/>
      <c r="S10" s="141"/>
      <c r="T10" s="3" t="s">
        <v>919</v>
      </c>
    </row>
    <row r="11" spans="1:20">
      <c r="A11" s="1483"/>
      <c r="B11" s="1484"/>
      <c r="C11" s="1485"/>
      <c r="D11" s="1486"/>
      <c r="E11" s="1487"/>
      <c r="F11" s="1487"/>
      <c r="G11" s="1487"/>
      <c r="H11" s="1487"/>
      <c r="I11" s="1487"/>
      <c r="J11" s="1487"/>
      <c r="K11" s="1487"/>
      <c r="L11" s="1487"/>
      <c r="M11" s="1487"/>
      <c r="N11" s="1488"/>
      <c r="O11" s="850"/>
      <c r="P11" s="1489"/>
      <c r="Q11" s="250" t="s">
        <v>668</v>
      </c>
      <c r="R11" s="2"/>
    </row>
    <row r="12" spans="1:20">
      <c r="A12" s="1483"/>
      <c r="B12" s="1484"/>
      <c r="C12" s="1485"/>
      <c r="D12" s="1486"/>
      <c r="E12" s="1487"/>
      <c r="F12" s="1487"/>
      <c r="G12" s="1487"/>
      <c r="H12" s="1487"/>
      <c r="I12" s="1487"/>
      <c r="J12" s="1487"/>
      <c r="K12" s="1487"/>
      <c r="L12" s="1487"/>
      <c r="M12" s="1487"/>
      <c r="N12" s="1488"/>
      <c r="O12" s="850"/>
      <c r="P12" s="1489"/>
      <c r="Q12" s="371" t="s">
        <v>164</v>
      </c>
      <c r="R12" s="185"/>
      <c r="S12" s="105" t="s">
        <v>408</v>
      </c>
    </row>
    <row r="13" spans="1:20">
      <c r="A13" s="1483"/>
      <c r="B13" s="1484"/>
      <c r="C13" s="1485"/>
      <c r="D13" s="1486"/>
      <c r="E13" s="1487"/>
      <c r="F13" s="1487"/>
      <c r="G13" s="1487"/>
      <c r="H13" s="1487"/>
      <c r="I13" s="1487"/>
      <c r="J13" s="1487"/>
      <c r="K13" s="1487"/>
      <c r="L13" s="1487"/>
      <c r="M13" s="1487"/>
      <c r="N13" s="1488"/>
      <c r="O13" s="850"/>
      <c r="P13" s="1489"/>
      <c r="Q13" s="250" t="s">
        <v>668</v>
      </c>
      <c r="R13" s="77"/>
      <c r="S13" s="105" t="s">
        <v>409</v>
      </c>
    </row>
    <row r="14" spans="1:20">
      <c r="A14" s="1483"/>
      <c r="B14" s="1484"/>
      <c r="C14" s="1485"/>
      <c r="D14" s="1486"/>
      <c r="E14" s="1487"/>
      <c r="F14" s="1487"/>
      <c r="G14" s="1487"/>
      <c r="H14" s="1487"/>
      <c r="I14" s="1487"/>
      <c r="J14" s="1487"/>
      <c r="K14" s="1487"/>
      <c r="L14" s="1487"/>
      <c r="M14" s="1487"/>
      <c r="N14" s="1488"/>
      <c r="O14" s="850"/>
      <c r="P14" s="1489"/>
      <c r="Q14" s="371" t="s">
        <v>164</v>
      </c>
      <c r="R14" s="77"/>
      <c r="S14" s="105" t="s">
        <v>873</v>
      </c>
      <c r="T14" s="135"/>
    </row>
    <row r="15" spans="1:20">
      <c r="A15" s="1483"/>
      <c r="B15" s="1484"/>
      <c r="C15" s="1485"/>
      <c r="D15" s="1486"/>
      <c r="E15" s="1487"/>
      <c r="F15" s="1487"/>
      <c r="G15" s="1487"/>
      <c r="H15" s="1487"/>
      <c r="I15" s="1487"/>
      <c r="J15" s="1487"/>
      <c r="K15" s="1487"/>
      <c r="L15" s="1487"/>
      <c r="M15" s="1487"/>
      <c r="N15" s="1488"/>
      <c r="O15" s="850"/>
      <c r="P15" s="1489"/>
      <c r="Q15" s="250" t="s">
        <v>668</v>
      </c>
      <c r="R15" s="77"/>
    </row>
    <row r="16" spans="1:20">
      <c r="A16" s="1483"/>
      <c r="B16" s="1484"/>
      <c r="C16" s="1485"/>
      <c r="D16" s="1486"/>
      <c r="E16" s="1487"/>
      <c r="F16" s="1487"/>
      <c r="G16" s="1487"/>
      <c r="H16" s="1487"/>
      <c r="I16" s="1487"/>
      <c r="J16" s="1487"/>
      <c r="K16" s="1487"/>
      <c r="L16" s="1487"/>
      <c r="M16" s="1487"/>
      <c r="N16" s="1488"/>
      <c r="O16" s="850"/>
      <c r="P16" s="1489"/>
      <c r="Q16" s="371" t="s">
        <v>164</v>
      </c>
      <c r="R16" s="77"/>
    </row>
    <row r="17" spans="1:20">
      <c r="A17" s="1483"/>
      <c r="B17" s="1484"/>
      <c r="C17" s="1485"/>
      <c r="D17" s="1486"/>
      <c r="E17" s="1487"/>
      <c r="F17" s="1487"/>
      <c r="G17" s="1487"/>
      <c r="H17" s="1487"/>
      <c r="I17" s="1487"/>
      <c r="J17" s="1487"/>
      <c r="K17" s="1487"/>
      <c r="L17" s="1487"/>
      <c r="M17" s="1487"/>
      <c r="N17" s="1488"/>
      <c r="O17" s="850"/>
      <c r="P17" s="1489"/>
      <c r="Q17" s="250" t="s">
        <v>668</v>
      </c>
      <c r="R17" s="77"/>
    </row>
    <row r="18" spans="1:20">
      <c r="A18" s="1483"/>
      <c r="B18" s="1484"/>
      <c r="C18" s="1485"/>
      <c r="D18" s="1486"/>
      <c r="E18" s="1487"/>
      <c r="F18" s="1487"/>
      <c r="G18" s="1487"/>
      <c r="H18" s="1487"/>
      <c r="I18" s="1487"/>
      <c r="J18" s="1487"/>
      <c r="K18" s="1487"/>
      <c r="L18" s="1487"/>
      <c r="M18" s="1487"/>
      <c r="N18" s="1488"/>
      <c r="O18" s="850"/>
      <c r="P18" s="1489"/>
      <c r="Q18" s="371" t="s">
        <v>164</v>
      </c>
      <c r="R18" s="77"/>
      <c r="S18" s="189"/>
    </row>
    <row r="19" spans="1:20">
      <c r="A19" s="1483"/>
      <c r="B19" s="1484"/>
      <c r="C19" s="1485"/>
      <c r="D19" s="1486"/>
      <c r="E19" s="1487"/>
      <c r="F19" s="1487"/>
      <c r="G19" s="1487"/>
      <c r="H19" s="1487"/>
      <c r="I19" s="1487"/>
      <c r="J19" s="1487"/>
      <c r="K19" s="1487"/>
      <c r="L19" s="1487"/>
      <c r="M19" s="1487"/>
      <c r="N19" s="1488"/>
      <c r="O19" s="850"/>
      <c r="P19" s="1489"/>
      <c r="Q19" s="250" t="s">
        <v>668</v>
      </c>
      <c r="R19" s="77"/>
      <c r="S19" s="138" t="s">
        <v>917</v>
      </c>
      <c r="T19" s="135"/>
    </row>
    <row r="20" spans="1:20">
      <c r="A20" s="1483"/>
      <c r="B20" s="1484"/>
      <c r="C20" s="1485"/>
      <c r="D20" s="1486"/>
      <c r="E20" s="1487"/>
      <c r="F20" s="1487"/>
      <c r="G20" s="1487"/>
      <c r="H20" s="1487"/>
      <c r="I20" s="1487"/>
      <c r="J20" s="1487"/>
      <c r="K20" s="1487"/>
      <c r="L20" s="1487"/>
      <c r="M20" s="1487"/>
      <c r="N20" s="1488"/>
      <c r="O20" s="850"/>
      <c r="P20" s="1489"/>
      <c r="Q20" s="371" t="s">
        <v>164</v>
      </c>
      <c r="R20" s="77"/>
      <c r="S20" s="138" t="s">
        <v>728</v>
      </c>
      <c r="T20" s="135">
        <f>COUNTA(O10:O21)</f>
        <v>0</v>
      </c>
    </row>
    <row r="21" spans="1:20">
      <c r="A21" s="1302"/>
      <c r="B21" s="1303"/>
      <c r="C21" s="1304"/>
      <c r="D21" s="1491"/>
      <c r="E21" s="1492"/>
      <c r="F21" s="1492"/>
      <c r="G21" s="1492"/>
      <c r="H21" s="1492"/>
      <c r="I21" s="1492"/>
      <c r="J21" s="1492"/>
      <c r="K21" s="1492"/>
      <c r="L21" s="1492"/>
      <c r="M21" s="1492"/>
      <c r="N21" s="1493"/>
      <c r="O21" s="841"/>
      <c r="P21" s="1494"/>
      <c r="Q21" s="250" t="s">
        <v>668</v>
      </c>
      <c r="R21" s="77"/>
      <c r="S21" s="138" t="s">
        <v>918</v>
      </c>
      <c r="T21" s="135" t="e">
        <f>ROUND(AVERAGE(O10:O21),1)</f>
        <v>#DIV/0!</v>
      </c>
    </row>
    <row r="22" spans="1:20">
      <c r="A22" s="411" t="s">
        <v>916</v>
      </c>
      <c r="B22" s="1490" t="s">
        <v>302</v>
      </c>
      <c r="C22" s="1490"/>
      <c r="D22" s="1490"/>
      <c r="E22" s="1490"/>
      <c r="F22" s="1490"/>
      <c r="G22" s="1490"/>
      <c r="H22" s="1490"/>
      <c r="I22" s="1490"/>
      <c r="J22" s="1490"/>
      <c r="K22" s="1490"/>
      <c r="L22" s="1490"/>
      <c r="M22" s="1490"/>
      <c r="N22" s="1490"/>
      <c r="O22" s="1490"/>
      <c r="P22" s="1490"/>
      <c r="Q22" s="1490"/>
      <c r="R22" s="77"/>
    </row>
    <row r="23" spans="1:20">
      <c r="A23" s="412"/>
      <c r="B23" s="413"/>
      <c r="C23" s="413"/>
      <c r="D23" s="413"/>
      <c r="E23" s="413"/>
      <c r="F23" s="413"/>
      <c r="G23" s="413"/>
      <c r="H23" s="413"/>
      <c r="I23" s="413"/>
      <c r="J23" s="413"/>
      <c r="K23" s="413"/>
      <c r="L23" s="413"/>
      <c r="M23" s="413"/>
      <c r="N23" s="413"/>
      <c r="O23" s="413"/>
      <c r="P23" s="413"/>
      <c r="Q23" s="413"/>
      <c r="R23" s="77"/>
    </row>
    <row r="24" spans="1:20">
      <c r="A24" s="6"/>
      <c r="B24" s="138"/>
      <c r="C24" s="138"/>
      <c r="D24" s="138"/>
      <c r="E24" s="138"/>
      <c r="F24" s="138"/>
      <c r="G24" s="138"/>
      <c r="H24" s="138"/>
      <c r="I24" s="138"/>
      <c r="J24" s="138"/>
      <c r="K24" s="138"/>
      <c r="L24" s="138"/>
      <c r="M24" s="138"/>
      <c r="N24" s="138"/>
      <c r="O24" s="138"/>
      <c r="P24" s="138"/>
      <c r="Q24" s="138"/>
      <c r="R24" s="77"/>
    </row>
    <row r="25" spans="1:20">
      <c r="A25" s="859" t="s">
        <v>291</v>
      </c>
      <c r="B25" s="860"/>
      <c r="C25" s="860"/>
      <c r="D25" s="860"/>
      <c r="E25" s="861"/>
      <c r="F25" s="268" t="s">
        <v>750</v>
      </c>
      <c r="G25" s="1475" t="str">
        <f>IF(企業入力シート!C84="","",企業入力シート!C84)</f>
        <v/>
      </c>
      <c r="H25" s="1475"/>
      <c r="I25" s="1475"/>
      <c r="J25" s="1476"/>
      <c r="K25" s="113"/>
      <c r="R25" s="77"/>
    </row>
    <row r="26" spans="1:20">
      <c r="A26" s="1175" t="s">
        <v>154</v>
      </c>
      <c r="B26" s="1175"/>
      <c r="C26" s="1175"/>
      <c r="D26" s="859" t="s">
        <v>300</v>
      </c>
      <c r="E26" s="860"/>
      <c r="F26" s="860"/>
      <c r="G26" s="860"/>
      <c r="H26" s="860"/>
      <c r="I26" s="860"/>
      <c r="J26" s="860"/>
      <c r="K26" s="860"/>
      <c r="L26" s="860"/>
      <c r="M26" s="860"/>
      <c r="N26" s="861"/>
      <c r="O26" s="859" t="s">
        <v>297</v>
      </c>
      <c r="P26" s="860"/>
      <c r="Q26" s="861"/>
    </row>
    <row r="27" spans="1:20">
      <c r="A27" s="1483"/>
      <c r="B27" s="1484"/>
      <c r="C27" s="1485"/>
      <c r="D27" s="1486"/>
      <c r="E27" s="1487"/>
      <c r="F27" s="1487"/>
      <c r="G27" s="1487"/>
      <c r="H27" s="1487"/>
      <c r="I27" s="1487"/>
      <c r="J27" s="1487"/>
      <c r="K27" s="1487"/>
      <c r="L27" s="1487"/>
      <c r="M27" s="1487"/>
      <c r="N27" s="1488"/>
      <c r="O27" s="850"/>
      <c r="P27" s="1489"/>
      <c r="Q27" s="371" t="s">
        <v>164</v>
      </c>
      <c r="R27" s="2"/>
    </row>
    <row r="28" spans="1:20">
      <c r="A28" s="1483"/>
      <c r="B28" s="1484"/>
      <c r="C28" s="1485"/>
      <c r="D28" s="1486"/>
      <c r="E28" s="1487"/>
      <c r="F28" s="1487"/>
      <c r="G28" s="1487"/>
      <c r="H28" s="1487"/>
      <c r="I28" s="1487"/>
      <c r="J28" s="1487"/>
      <c r="K28" s="1487"/>
      <c r="L28" s="1487"/>
      <c r="M28" s="1487"/>
      <c r="N28" s="1488"/>
      <c r="O28" s="850"/>
      <c r="P28" s="1489"/>
      <c r="Q28" s="250" t="s">
        <v>668</v>
      </c>
      <c r="R28" s="2"/>
    </row>
    <row r="29" spans="1:20">
      <c r="A29" s="1483"/>
      <c r="B29" s="1484"/>
      <c r="C29" s="1485"/>
      <c r="D29" s="1486"/>
      <c r="E29" s="1487"/>
      <c r="F29" s="1487"/>
      <c r="G29" s="1487"/>
      <c r="H29" s="1487"/>
      <c r="I29" s="1487"/>
      <c r="J29" s="1487"/>
      <c r="K29" s="1487"/>
      <c r="L29" s="1487"/>
      <c r="M29" s="1487"/>
      <c r="N29" s="1488"/>
      <c r="O29" s="850"/>
      <c r="P29" s="1489"/>
      <c r="Q29" s="371" t="s">
        <v>164</v>
      </c>
      <c r="R29" s="185"/>
    </row>
    <row r="30" spans="1:20">
      <c r="A30" s="1483"/>
      <c r="B30" s="1484"/>
      <c r="C30" s="1485"/>
      <c r="D30" s="1486"/>
      <c r="E30" s="1487"/>
      <c r="F30" s="1487"/>
      <c r="G30" s="1487"/>
      <c r="H30" s="1487"/>
      <c r="I30" s="1487"/>
      <c r="J30" s="1487"/>
      <c r="K30" s="1487"/>
      <c r="L30" s="1487"/>
      <c r="M30" s="1487"/>
      <c r="N30" s="1488"/>
      <c r="O30" s="850"/>
      <c r="P30" s="1489"/>
      <c r="Q30" s="250" t="s">
        <v>668</v>
      </c>
      <c r="R30" s="77"/>
    </row>
    <row r="31" spans="1:20">
      <c r="A31" s="1483"/>
      <c r="B31" s="1484"/>
      <c r="C31" s="1485"/>
      <c r="D31" s="1486"/>
      <c r="E31" s="1487"/>
      <c r="F31" s="1487"/>
      <c r="G31" s="1487"/>
      <c r="H31" s="1487"/>
      <c r="I31" s="1487"/>
      <c r="J31" s="1487"/>
      <c r="K31" s="1487"/>
      <c r="L31" s="1487"/>
      <c r="M31" s="1487"/>
      <c r="N31" s="1488"/>
      <c r="O31" s="850"/>
      <c r="P31" s="1489"/>
      <c r="Q31" s="371" t="s">
        <v>164</v>
      </c>
      <c r="R31" s="77"/>
    </row>
    <row r="32" spans="1:20">
      <c r="A32" s="1483"/>
      <c r="B32" s="1484"/>
      <c r="C32" s="1485"/>
      <c r="D32" s="1486"/>
      <c r="E32" s="1487"/>
      <c r="F32" s="1487"/>
      <c r="G32" s="1487"/>
      <c r="H32" s="1487"/>
      <c r="I32" s="1487"/>
      <c r="J32" s="1487"/>
      <c r="K32" s="1487"/>
      <c r="L32" s="1487"/>
      <c r="M32" s="1487"/>
      <c r="N32" s="1488"/>
      <c r="O32" s="850"/>
      <c r="P32" s="1489"/>
      <c r="Q32" s="250" t="s">
        <v>668</v>
      </c>
      <c r="R32" s="77"/>
    </row>
    <row r="33" spans="1:20">
      <c r="A33" s="1483"/>
      <c r="B33" s="1484"/>
      <c r="C33" s="1485"/>
      <c r="D33" s="1486"/>
      <c r="E33" s="1487"/>
      <c r="F33" s="1487"/>
      <c r="G33" s="1487"/>
      <c r="H33" s="1487"/>
      <c r="I33" s="1487"/>
      <c r="J33" s="1487"/>
      <c r="K33" s="1487"/>
      <c r="L33" s="1487"/>
      <c r="M33" s="1487"/>
      <c r="N33" s="1488"/>
      <c r="O33" s="850"/>
      <c r="P33" s="1489"/>
      <c r="Q33" s="371" t="s">
        <v>164</v>
      </c>
      <c r="R33" s="77"/>
    </row>
    <row r="34" spans="1:20">
      <c r="A34" s="1483"/>
      <c r="B34" s="1484"/>
      <c r="C34" s="1485"/>
      <c r="D34" s="1486"/>
      <c r="E34" s="1487"/>
      <c r="F34" s="1487"/>
      <c r="G34" s="1487"/>
      <c r="H34" s="1487"/>
      <c r="I34" s="1487"/>
      <c r="J34" s="1487"/>
      <c r="K34" s="1487"/>
      <c r="L34" s="1487"/>
      <c r="M34" s="1487"/>
      <c r="N34" s="1488"/>
      <c r="O34" s="850"/>
      <c r="P34" s="1489"/>
      <c r="Q34" s="250" t="s">
        <v>668</v>
      </c>
      <c r="R34" s="77"/>
    </row>
    <row r="35" spans="1:20">
      <c r="A35" s="1483"/>
      <c r="B35" s="1484"/>
      <c r="C35" s="1485"/>
      <c r="D35" s="1486"/>
      <c r="E35" s="1487"/>
      <c r="F35" s="1487"/>
      <c r="G35" s="1487"/>
      <c r="H35" s="1487"/>
      <c r="I35" s="1487"/>
      <c r="J35" s="1487"/>
      <c r="K35" s="1487"/>
      <c r="L35" s="1487"/>
      <c r="M35" s="1487"/>
      <c r="N35" s="1488"/>
      <c r="O35" s="850"/>
      <c r="P35" s="1489"/>
      <c r="Q35" s="371" t="s">
        <v>164</v>
      </c>
      <c r="R35" s="77"/>
      <c r="S35" s="189"/>
    </row>
    <row r="36" spans="1:20">
      <c r="A36" s="1483"/>
      <c r="B36" s="1484"/>
      <c r="C36" s="1485"/>
      <c r="D36" s="1486"/>
      <c r="E36" s="1487"/>
      <c r="F36" s="1487"/>
      <c r="G36" s="1487"/>
      <c r="H36" s="1487"/>
      <c r="I36" s="1487"/>
      <c r="J36" s="1487"/>
      <c r="K36" s="1487"/>
      <c r="L36" s="1487"/>
      <c r="M36" s="1487"/>
      <c r="N36" s="1488"/>
      <c r="O36" s="850"/>
      <c r="P36" s="1489"/>
      <c r="Q36" s="250" t="s">
        <v>668</v>
      </c>
      <c r="R36" s="77"/>
      <c r="S36" s="138" t="s">
        <v>917</v>
      </c>
      <c r="T36" s="135"/>
    </row>
    <row r="37" spans="1:20">
      <c r="A37" s="1483"/>
      <c r="B37" s="1484"/>
      <c r="C37" s="1485"/>
      <c r="D37" s="1486"/>
      <c r="E37" s="1487"/>
      <c r="F37" s="1487"/>
      <c r="G37" s="1487"/>
      <c r="H37" s="1487"/>
      <c r="I37" s="1487"/>
      <c r="J37" s="1487"/>
      <c r="K37" s="1487"/>
      <c r="L37" s="1487"/>
      <c r="M37" s="1487"/>
      <c r="N37" s="1488"/>
      <c r="O37" s="850"/>
      <c r="P37" s="1489"/>
      <c r="Q37" s="371" t="s">
        <v>164</v>
      </c>
      <c r="R37" s="77"/>
      <c r="S37" s="138" t="s">
        <v>728</v>
      </c>
      <c r="T37" s="135">
        <f>COUNTA(O27:O38)</f>
        <v>0</v>
      </c>
    </row>
    <row r="38" spans="1:20">
      <c r="A38" s="1302"/>
      <c r="B38" s="1303"/>
      <c r="C38" s="1304"/>
      <c r="D38" s="1491"/>
      <c r="E38" s="1492"/>
      <c r="F38" s="1492"/>
      <c r="G38" s="1492"/>
      <c r="H38" s="1492"/>
      <c r="I38" s="1492"/>
      <c r="J38" s="1492"/>
      <c r="K38" s="1492"/>
      <c r="L38" s="1492"/>
      <c r="M38" s="1492"/>
      <c r="N38" s="1493"/>
      <c r="O38" s="841"/>
      <c r="P38" s="1494"/>
      <c r="Q38" s="250" t="s">
        <v>668</v>
      </c>
      <c r="R38" s="77"/>
      <c r="S38" s="138" t="s">
        <v>918</v>
      </c>
      <c r="T38" s="135" t="e">
        <f>ROUND(AVERAGE(O27:O38),1)</f>
        <v>#DIV/0!</v>
      </c>
    </row>
    <row r="39" spans="1:20">
      <c r="A39" s="411" t="s">
        <v>916</v>
      </c>
      <c r="B39" s="1490" t="s">
        <v>302</v>
      </c>
      <c r="C39" s="1490"/>
      <c r="D39" s="1490"/>
      <c r="E39" s="1490"/>
      <c r="F39" s="1490"/>
      <c r="G39" s="1490"/>
      <c r="H39" s="1490"/>
      <c r="I39" s="1490"/>
      <c r="J39" s="1490"/>
      <c r="K39" s="1490"/>
      <c r="L39" s="1490"/>
      <c r="M39" s="1490"/>
      <c r="N39" s="1490"/>
      <c r="O39" s="1490"/>
      <c r="P39" s="1490"/>
      <c r="Q39" s="1490"/>
      <c r="R39" s="77"/>
    </row>
    <row r="40" spans="1:20">
      <c r="A40" s="412"/>
      <c r="B40" s="413"/>
      <c r="C40" s="413"/>
      <c r="D40" s="413"/>
      <c r="E40" s="413"/>
      <c r="F40" s="413"/>
      <c r="G40" s="413"/>
      <c r="H40" s="413"/>
      <c r="I40" s="413"/>
      <c r="J40" s="413"/>
      <c r="K40" s="413"/>
      <c r="L40" s="413"/>
      <c r="M40" s="413"/>
      <c r="N40" s="413"/>
      <c r="O40" s="413"/>
      <c r="P40" s="413"/>
      <c r="Q40" s="413"/>
      <c r="R40" s="77"/>
    </row>
    <row r="41" spans="1:20">
      <c r="A41" s="6"/>
      <c r="B41" s="138"/>
      <c r="C41" s="138"/>
      <c r="D41" s="138"/>
      <c r="E41" s="138"/>
      <c r="F41" s="138"/>
      <c r="G41" s="138"/>
      <c r="H41" s="138"/>
      <c r="I41" s="138"/>
      <c r="J41" s="138"/>
      <c r="K41" s="138"/>
      <c r="L41" s="138"/>
      <c r="M41" s="138"/>
      <c r="N41" s="138"/>
      <c r="O41" s="138"/>
      <c r="P41" s="138"/>
      <c r="Q41" s="138"/>
      <c r="R41" s="77"/>
    </row>
    <row r="42" spans="1:20">
      <c r="A42" s="859" t="s">
        <v>291</v>
      </c>
      <c r="B42" s="860"/>
      <c r="C42" s="860"/>
      <c r="D42" s="860"/>
      <c r="E42" s="861"/>
      <c r="F42" s="268" t="s">
        <v>751</v>
      </c>
      <c r="G42" s="1475" t="str">
        <f>IF(企業入力シート!C85="","",企業入力シート!C85)</f>
        <v/>
      </c>
      <c r="H42" s="1475"/>
      <c r="I42" s="1475"/>
      <c r="J42" s="1476"/>
      <c r="K42" s="113"/>
      <c r="R42" s="138"/>
    </row>
    <row r="43" spans="1:20">
      <c r="A43" s="1175" t="s">
        <v>154</v>
      </c>
      <c r="B43" s="1175"/>
      <c r="C43" s="1175"/>
      <c r="D43" s="859" t="s">
        <v>300</v>
      </c>
      <c r="E43" s="860"/>
      <c r="F43" s="860"/>
      <c r="G43" s="860"/>
      <c r="H43" s="860"/>
      <c r="I43" s="860"/>
      <c r="J43" s="860"/>
      <c r="K43" s="860"/>
      <c r="L43" s="860"/>
      <c r="M43" s="860"/>
      <c r="N43" s="861"/>
      <c r="O43" s="859" t="s">
        <v>297</v>
      </c>
      <c r="P43" s="860"/>
      <c r="Q43" s="861"/>
      <c r="R43" s="138"/>
    </row>
    <row r="44" spans="1:20">
      <c r="A44" s="1483"/>
      <c r="B44" s="1484"/>
      <c r="C44" s="1485"/>
      <c r="D44" s="1486"/>
      <c r="E44" s="1487"/>
      <c r="F44" s="1487"/>
      <c r="G44" s="1487"/>
      <c r="H44" s="1487"/>
      <c r="I44" s="1487"/>
      <c r="J44" s="1487"/>
      <c r="K44" s="1487"/>
      <c r="L44" s="1487"/>
      <c r="M44" s="1487"/>
      <c r="N44" s="1488"/>
      <c r="O44" s="850"/>
      <c r="P44" s="1489"/>
      <c r="Q44" s="371" t="s">
        <v>164</v>
      </c>
      <c r="R44" s="158"/>
    </row>
    <row r="45" spans="1:20">
      <c r="A45" s="1483"/>
      <c r="B45" s="1484"/>
      <c r="C45" s="1485"/>
      <c r="D45" s="1486"/>
      <c r="E45" s="1487"/>
      <c r="F45" s="1487"/>
      <c r="G45" s="1487"/>
      <c r="H45" s="1487"/>
      <c r="I45" s="1487"/>
      <c r="J45" s="1487"/>
      <c r="K45" s="1487"/>
      <c r="L45" s="1487"/>
      <c r="M45" s="1487"/>
      <c r="N45" s="1488"/>
      <c r="O45" s="850"/>
      <c r="P45" s="1489"/>
      <c r="Q45" s="250" t="s">
        <v>668</v>
      </c>
      <c r="R45" s="158"/>
    </row>
    <row r="46" spans="1:20">
      <c r="A46" s="1483"/>
      <c r="B46" s="1484"/>
      <c r="C46" s="1485"/>
      <c r="D46" s="1486"/>
      <c r="E46" s="1487"/>
      <c r="F46" s="1487"/>
      <c r="G46" s="1487"/>
      <c r="H46" s="1487"/>
      <c r="I46" s="1487"/>
      <c r="J46" s="1487"/>
      <c r="K46" s="1487"/>
      <c r="L46" s="1487"/>
      <c r="M46" s="1487"/>
      <c r="N46" s="1488"/>
      <c r="O46" s="850"/>
      <c r="P46" s="1489"/>
      <c r="Q46" s="371" t="s">
        <v>164</v>
      </c>
      <c r="R46" s="135"/>
    </row>
    <row r="47" spans="1:20">
      <c r="A47" s="1483"/>
      <c r="B47" s="1484"/>
      <c r="C47" s="1485"/>
      <c r="D47" s="1486"/>
      <c r="E47" s="1487"/>
      <c r="F47" s="1487"/>
      <c r="G47" s="1487"/>
      <c r="H47" s="1487"/>
      <c r="I47" s="1487"/>
      <c r="J47" s="1487"/>
      <c r="K47" s="1487"/>
      <c r="L47" s="1487"/>
      <c r="M47" s="1487"/>
      <c r="N47" s="1488"/>
      <c r="O47" s="850"/>
      <c r="P47" s="1489"/>
      <c r="Q47" s="250" t="s">
        <v>668</v>
      </c>
      <c r="R47" s="138"/>
    </row>
    <row r="48" spans="1:20">
      <c r="A48" s="1483"/>
      <c r="B48" s="1484"/>
      <c r="C48" s="1485"/>
      <c r="D48" s="1486"/>
      <c r="E48" s="1487"/>
      <c r="F48" s="1487"/>
      <c r="G48" s="1487"/>
      <c r="H48" s="1487"/>
      <c r="I48" s="1487"/>
      <c r="J48" s="1487"/>
      <c r="K48" s="1487"/>
      <c r="L48" s="1487"/>
      <c r="M48" s="1487"/>
      <c r="N48" s="1488"/>
      <c r="O48" s="850"/>
      <c r="P48" s="1489"/>
      <c r="Q48" s="371" t="s">
        <v>164</v>
      </c>
      <c r="R48" s="138"/>
    </row>
    <row r="49" spans="1:20">
      <c r="A49" s="1483"/>
      <c r="B49" s="1484"/>
      <c r="C49" s="1485"/>
      <c r="D49" s="1486"/>
      <c r="E49" s="1487"/>
      <c r="F49" s="1487"/>
      <c r="G49" s="1487"/>
      <c r="H49" s="1487"/>
      <c r="I49" s="1487"/>
      <c r="J49" s="1487"/>
      <c r="K49" s="1487"/>
      <c r="L49" s="1487"/>
      <c r="M49" s="1487"/>
      <c r="N49" s="1488"/>
      <c r="O49" s="850"/>
      <c r="P49" s="1489"/>
      <c r="Q49" s="250" t="s">
        <v>668</v>
      </c>
      <c r="R49" s="185"/>
    </row>
    <row r="50" spans="1:20">
      <c r="A50" s="1483"/>
      <c r="B50" s="1484"/>
      <c r="C50" s="1485"/>
      <c r="D50" s="1486"/>
      <c r="E50" s="1487"/>
      <c r="F50" s="1487"/>
      <c r="G50" s="1487"/>
      <c r="H50" s="1487"/>
      <c r="I50" s="1487"/>
      <c r="J50" s="1487"/>
      <c r="K50" s="1487"/>
      <c r="L50" s="1487"/>
      <c r="M50" s="1487"/>
      <c r="N50" s="1488"/>
      <c r="O50" s="850"/>
      <c r="P50" s="1489"/>
      <c r="Q50" s="371" t="s">
        <v>164</v>
      </c>
      <c r="R50" s="185"/>
    </row>
    <row r="51" spans="1:20">
      <c r="A51" s="1483"/>
      <c r="B51" s="1484"/>
      <c r="C51" s="1485"/>
      <c r="D51" s="1486"/>
      <c r="E51" s="1487"/>
      <c r="F51" s="1487"/>
      <c r="G51" s="1487"/>
      <c r="H51" s="1487"/>
      <c r="I51" s="1487"/>
      <c r="J51" s="1487"/>
      <c r="K51" s="1487"/>
      <c r="L51" s="1487"/>
      <c r="M51" s="1487"/>
      <c r="N51" s="1488"/>
      <c r="O51" s="850"/>
      <c r="P51" s="1489"/>
      <c r="Q51" s="250" t="s">
        <v>668</v>
      </c>
      <c r="R51" s="138"/>
    </row>
    <row r="52" spans="1:20">
      <c r="A52" s="1483"/>
      <c r="B52" s="1484"/>
      <c r="C52" s="1485"/>
      <c r="D52" s="1486"/>
      <c r="E52" s="1487"/>
      <c r="F52" s="1487"/>
      <c r="G52" s="1487"/>
      <c r="H52" s="1487"/>
      <c r="I52" s="1487"/>
      <c r="J52" s="1487"/>
      <c r="K52" s="1487"/>
      <c r="L52" s="1487"/>
      <c r="M52" s="1487"/>
      <c r="N52" s="1488"/>
      <c r="O52" s="850"/>
      <c r="P52" s="1489"/>
      <c r="Q52" s="371" t="s">
        <v>164</v>
      </c>
      <c r="R52" s="158"/>
    </row>
    <row r="53" spans="1:20">
      <c r="A53" s="1483"/>
      <c r="B53" s="1484"/>
      <c r="C53" s="1485"/>
      <c r="D53" s="1486"/>
      <c r="E53" s="1487"/>
      <c r="F53" s="1487"/>
      <c r="G53" s="1487"/>
      <c r="H53" s="1487"/>
      <c r="I53" s="1487"/>
      <c r="J53" s="1487"/>
      <c r="K53" s="1487"/>
      <c r="L53" s="1487"/>
      <c r="M53" s="1487"/>
      <c r="N53" s="1488"/>
      <c r="O53" s="850"/>
      <c r="P53" s="1489"/>
      <c r="Q53" s="250" t="s">
        <v>668</v>
      </c>
      <c r="R53" s="135"/>
      <c r="S53" s="138" t="s">
        <v>917</v>
      </c>
      <c r="T53" s="135"/>
    </row>
    <row r="54" spans="1:20">
      <c r="A54" s="1483"/>
      <c r="B54" s="1484"/>
      <c r="C54" s="1485"/>
      <c r="D54" s="1486"/>
      <c r="E54" s="1487"/>
      <c r="F54" s="1487"/>
      <c r="G54" s="1487"/>
      <c r="H54" s="1487"/>
      <c r="I54" s="1487"/>
      <c r="J54" s="1487"/>
      <c r="K54" s="1487"/>
      <c r="L54" s="1487"/>
      <c r="M54" s="1487"/>
      <c r="N54" s="1488"/>
      <c r="O54" s="850"/>
      <c r="P54" s="1489"/>
      <c r="Q54" s="371" t="s">
        <v>164</v>
      </c>
      <c r="R54" s="138"/>
      <c r="S54" s="138" t="s">
        <v>728</v>
      </c>
      <c r="T54" s="135">
        <f>COUNTA(O44:O55)</f>
        <v>0</v>
      </c>
    </row>
    <row r="55" spans="1:20">
      <c r="A55" s="1302"/>
      <c r="B55" s="1303"/>
      <c r="C55" s="1304"/>
      <c r="D55" s="1491"/>
      <c r="E55" s="1492"/>
      <c r="F55" s="1492"/>
      <c r="G55" s="1492"/>
      <c r="H55" s="1492"/>
      <c r="I55" s="1492"/>
      <c r="J55" s="1492"/>
      <c r="K55" s="1492"/>
      <c r="L55" s="1492"/>
      <c r="M55" s="1492"/>
      <c r="N55" s="1493"/>
      <c r="O55" s="841"/>
      <c r="P55" s="1494"/>
      <c r="Q55" s="250" t="s">
        <v>668</v>
      </c>
      <c r="R55" s="185"/>
      <c r="S55" s="138" t="s">
        <v>918</v>
      </c>
      <c r="T55" s="135" t="e">
        <f>ROUND(AVERAGE(O44:O55),1)</f>
        <v>#DIV/0!</v>
      </c>
    </row>
    <row r="56" spans="1:20">
      <c r="A56" s="411" t="s">
        <v>916</v>
      </c>
      <c r="B56" s="1490" t="s">
        <v>302</v>
      </c>
      <c r="C56" s="1490"/>
      <c r="D56" s="1490"/>
      <c r="E56" s="1490"/>
      <c r="F56" s="1490"/>
      <c r="G56" s="1490"/>
      <c r="H56" s="1490"/>
      <c r="I56" s="1490"/>
      <c r="J56" s="1490"/>
      <c r="K56" s="1490"/>
      <c r="L56" s="1490"/>
      <c r="M56" s="1490"/>
      <c r="N56" s="1490"/>
      <c r="O56" s="1490"/>
      <c r="P56" s="1490"/>
      <c r="Q56" s="1490"/>
      <c r="R56" s="185"/>
    </row>
    <row r="57" spans="1:20">
      <c r="A57" s="6"/>
      <c r="B57" s="138"/>
      <c r="C57" s="138"/>
      <c r="D57" s="138"/>
      <c r="E57" s="138"/>
      <c r="F57" s="138"/>
      <c r="G57" s="138"/>
      <c r="H57" s="138"/>
      <c r="I57" s="138"/>
      <c r="J57" s="138"/>
      <c r="K57" s="138"/>
      <c r="L57" s="138"/>
      <c r="M57" s="138"/>
      <c r="N57" s="138"/>
      <c r="O57" s="138"/>
      <c r="P57" s="138"/>
      <c r="Q57" s="138"/>
      <c r="R57" s="138"/>
    </row>
    <row r="58" spans="1:20">
      <c r="A58" s="6"/>
      <c r="B58" s="138"/>
      <c r="C58" s="138"/>
      <c r="D58" s="138"/>
      <c r="E58" s="138"/>
      <c r="F58" s="138"/>
      <c r="G58" s="138"/>
      <c r="H58" s="138"/>
      <c r="I58" s="138"/>
      <c r="J58" s="138"/>
      <c r="K58" s="138"/>
      <c r="L58" s="138"/>
      <c r="M58" s="138"/>
      <c r="N58" s="138"/>
      <c r="O58" s="138"/>
      <c r="P58" s="138"/>
      <c r="Q58" s="138"/>
    </row>
    <row r="59" spans="1:20">
      <c r="A59" s="6"/>
      <c r="B59" s="135"/>
      <c r="C59" s="135"/>
      <c r="D59" s="135"/>
      <c r="E59" s="135"/>
      <c r="F59" s="135"/>
      <c r="G59" s="135"/>
      <c r="H59" s="135"/>
      <c r="I59" s="135"/>
      <c r="J59" s="135"/>
      <c r="K59" s="135"/>
      <c r="L59" s="135"/>
      <c r="M59" s="135"/>
      <c r="N59" s="135"/>
      <c r="O59" s="135"/>
      <c r="P59" s="135"/>
      <c r="Q59" s="135"/>
    </row>
    <row r="67" spans="18:18" ht="14">
      <c r="R67" s="128"/>
    </row>
  </sheetData>
  <mergeCells count="136">
    <mergeCell ref="A9:C9"/>
    <mergeCell ref="D9:N9"/>
    <mergeCell ref="O9:Q9"/>
    <mergeCell ref="A10:C10"/>
    <mergeCell ref="D10:N10"/>
    <mergeCell ref="O10:P10"/>
    <mergeCell ref="A8:E8"/>
    <mergeCell ref="G8:J8"/>
    <mergeCell ref="A1:F1"/>
    <mergeCell ref="A2:E2"/>
    <mergeCell ref="L2:Q2"/>
    <mergeCell ref="A3:Q3"/>
    <mergeCell ref="D4:E4"/>
    <mergeCell ref="F4:Q4"/>
    <mergeCell ref="A6:C6"/>
    <mergeCell ref="D6:H6"/>
    <mergeCell ref="I6:K6"/>
    <mergeCell ref="L6:Q6"/>
    <mergeCell ref="A13:C13"/>
    <mergeCell ref="D13:N13"/>
    <mergeCell ref="O13:P13"/>
    <mergeCell ref="A14:C14"/>
    <mergeCell ref="D14:N14"/>
    <mergeCell ref="O14:P14"/>
    <mergeCell ref="A11:C11"/>
    <mergeCell ref="D11:N11"/>
    <mergeCell ref="O11:P11"/>
    <mergeCell ref="A12:C12"/>
    <mergeCell ref="D12:N12"/>
    <mergeCell ref="O12:P12"/>
    <mergeCell ref="A17:C17"/>
    <mergeCell ref="D17:N17"/>
    <mergeCell ref="O17:P17"/>
    <mergeCell ref="A18:C18"/>
    <mergeCell ref="D18:N18"/>
    <mergeCell ref="O18:P18"/>
    <mergeCell ref="A15:C15"/>
    <mergeCell ref="D15:N15"/>
    <mergeCell ref="O15:P15"/>
    <mergeCell ref="A16:C16"/>
    <mergeCell ref="D16:N16"/>
    <mergeCell ref="O16:P16"/>
    <mergeCell ref="A21:C21"/>
    <mergeCell ref="D21:N21"/>
    <mergeCell ref="O21:P21"/>
    <mergeCell ref="B22:Q22"/>
    <mergeCell ref="A25:E25"/>
    <mergeCell ref="G25:J25"/>
    <mergeCell ref="A19:C19"/>
    <mergeCell ref="D19:N19"/>
    <mergeCell ref="O19:P19"/>
    <mergeCell ref="A20:C20"/>
    <mergeCell ref="D20:N20"/>
    <mergeCell ref="O20:P20"/>
    <mergeCell ref="A28:C28"/>
    <mergeCell ref="D28:N28"/>
    <mergeCell ref="O28:P28"/>
    <mergeCell ref="A29:C29"/>
    <mergeCell ref="D29:N29"/>
    <mergeCell ref="O29:P29"/>
    <mergeCell ref="A26:C26"/>
    <mergeCell ref="D26:N26"/>
    <mergeCell ref="O26:Q26"/>
    <mergeCell ref="A27:C27"/>
    <mergeCell ref="D27:N27"/>
    <mergeCell ref="O27:P27"/>
    <mergeCell ref="A32:C32"/>
    <mergeCell ref="D32:N32"/>
    <mergeCell ref="O32:P32"/>
    <mergeCell ref="A33:C33"/>
    <mergeCell ref="D33:N33"/>
    <mergeCell ref="O33:P33"/>
    <mergeCell ref="A30:C30"/>
    <mergeCell ref="D30:N30"/>
    <mergeCell ref="O30:P30"/>
    <mergeCell ref="A31:C31"/>
    <mergeCell ref="D31:N31"/>
    <mergeCell ref="O31:P31"/>
    <mergeCell ref="A36:C36"/>
    <mergeCell ref="D36:N36"/>
    <mergeCell ref="O36:P36"/>
    <mergeCell ref="A37:C37"/>
    <mergeCell ref="D37:N37"/>
    <mergeCell ref="O37:P37"/>
    <mergeCell ref="A34:C34"/>
    <mergeCell ref="D34:N34"/>
    <mergeCell ref="O34:P34"/>
    <mergeCell ref="A35:C35"/>
    <mergeCell ref="D35:N35"/>
    <mergeCell ref="O35:P35"/>
    <mergeCell ref="A43:C43"/>
    <mergeCell ref="D43:N43"/>
    <mergeCell ref="O43:Q43"/>
    <mergeCell ref="A44:C44"/>
    <mergeCell ref="D44:N44"/>
    <mergeCell ref="O44:P44"/>
    <mergeCell ref="A42:E42"/>
    <mergeCell ref="G42:J42"/>
    <mergeCell ref="A38:C38"/>
    <mergeCell ref="D38:N38"/>
    <mergeCell ref="O38:P38"/>
    <mergeCell ref="B39:Q39"/>
    <mergeCell ref="A47:C47"/>
    <mergeCell ref="D47:N47"/>
    <mergeCell ref="O47:P47"/>
    <mergeCell ref="A48:C48"/>
    <mergeCell ref="D48:N48"/>
    <mergeCell ref="O48:P48"/>
    <mergeCell ref="A45:C45"/>
    <mergeCell ref="D45:N45"/>
    <mergeCell ref="O45:P45"/>
    <mergeCell ref="A46:C46"/>
    <mergeCell ref="D46:N46"/>
    <mergeCell ref="O46:P46"/>
    <mergeCell ref="A55:C55"/>
    <mergeCell ref="D55:N55"/>
    <mergeCell ref="O55:P55"/>
    <mergeCell ref="B56:Q56"/>
    <mergeCell ref="A53:C53"/>
    <mergeCell ref="D53:N53"/>
    <mergeCell ref="O53:P53"/>
    <mergeCell ref="A54:C54"/>
    <mergeCell ref="D54:N54"/>
    <mergeCell ref="O54:P54"/>
    <mergeCell ref="A51:C51"/>
    <mergeCell ref="D51:N51"/>
    <mergeCell ref="O51:P51"/>
    <mergeCell ref="A52:C52"/>
    <mergeCell ref="D52:N52"/>
    <mergeCell ref="O52:P52"/>
    <mergeCell ref="A49:C49"/>
    <mergeCell ref="D49:N49"/>
    <mergeCell ref="O49:P49"/>
    <mergeCell ref="A50:C50"/>
    <mergeCell ref="D50:N50"/>
    <mergeCell ref="O50:P50"/>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9"/>
  </sheetPr>
  <dimension ref="A1:Z197"/>
  <sheetViews>
    <sheetView view="pageBreakPreview" topLeftCell="A83" zoomScaleNormal="100" zoomScaleSheetLayoutView="100" workbookViewId="0">
      <selection activeCell="F11" sqref="F11:S11"/>
    </sheetView>
  </sheetViews>
  <sheetFormatPr defaultColWidth="9" defaultRowHeight="13"/>
  <cols>
    <col min="1" max="5" width="5.08984375" style="3" customWidth="1"/>
    <col min="6" max="20" width="4.453125" style="3" customWidth="1"/>
    <col min="21" max="21" width="11.7265625" style="3" customWidth="1"/>
    <col min="22" max="16384" width="9" style="3"/>
  </cols>
  <sheetData>
    <row r="1" spans="1:22" ht="15.75" customHeight="1">
      <c r="A1" s="857" t="str">
        <f>CONCATENATE("（様式-",INDEX(発注者入力シート!$B$33:$G$36,MATCH(発注者入力シート!M7,発注者入力シート!$C$33:$C$36,0),4),"）")</f>
        <v>（様式-１０）</v>
      </c>
      <c r="B1" s="857"/>
      <c r="C1" s="857"/>
      <c r="D1" s="857"/>
      <c r="E1" s="857"/>
      <c r="F1" s="857"/>
      <c r="S1" s="6" t="s">
        <v>576</v>
      </c>
      <c r="T1" s="6"/>
      <c r="U1" s="3" t="s">
        <v>402</v>
      </c>
    </row>
    <row r="2" spans="1:22" ht="15.75" customHeight="1">
      <c r="A2" s="857" t="str">
        <f>CONCATENATE("評価項目",INDEX(発注者入力シート!$B$33:$G$36,MATCH(発注者入力シート!M7,発注者入力シート!$C$33:$C$36,0),5),"-",INDEX(発注者入力シート!$B$33:$G$36,MATCH(発注者入力シート!M7,発注者入力シート!$C$33:$C$36,0),6))</f>
        <v>評価項目（３）-②</v>
      </c>
      <c r="B2" s="857"/>
      <c r="C2" s="857"/>
      <c r="D2" s="857"/>
      <c r="E2" s="857"/>
      <c r="Q2" s="1603" t="str">
        <f>IF(INDEX(発注者入力シート!$B$24:$G$48,MATCH(発注者入力シート!M7,発注者入力シート!$C$24:$C$48,0),3)="","",INDEX(発注者入力シート!$B$24:$G$48,MATCH(発注者入力シート!M7,発注者入力シート!$C$24:$C$48,0),3))</f>
        <v/>
      </c>
      <c r="R2" s="1603"/>
      <c r="S2" s="1603"/>
      <c r="T2" s="77"/>
      <c r="U2" s="3" t="s">
        <v>403</v>
      </c>
    </row>
    <row r="3" spans="1:22" ht="15.75" customHeight="1">
      <c r="A3" s="858" t="s">
        <v>487</v>
      </c>
      <c r="B3" s="858"/>
      <c r="C3" s="858"/>
      <c r="D3" s="858"/>
      <c r="E3" s="858"/>
      <c r="F3" s="858"/>
      <c r="G3" s="858"/>
      <c r="H3" s="858"/>
      <c r="I3" s="858"/>
      <c r="J3" s="858"/>
      <c r="K3" s="858"/>
      <c r="L3" s="858"/>
      <c r="M3" s="858"/>
      <c r="N3" s="858"/>
      <c r="O3" s="858"/>
      <c r="P3" s="858"/>
      <c r="Q3" s="858"/>
      <c r="R3" s="858"/>
      <c r="S3" s="858"/>
      <c r="T3" s="128"/>
      <c r="U3" s="103"/>
      <c r="V3" s="3" t="s">
        <v>410</v>
      </c>
    </row>
    <row r="4" spans="1:22" ht="15.75" customHeight="1">
      <c r="A4" s="3" t="s">
        <v>158</v>
      </c>
      <c r="D4" s="854" t="s">
        <v>650</v>
      </c>
      <c r="E4" s="854"/>
      <c r="F4" s="855" t="str">
        <f>IF(企業入力シート!C5="","",企業入力シート!C5)</f>
        <v/>
      </c>
      <c r="G4" s="855"/>
      <c r="H4" s="855"/>
      <c r="I4" s="855"/>
      <c r="J4" s="855"/>
      <c r="K4" s="855"/>
      <c r="L4" s="855"/>
      <c r="M4" s="855"/>
      <c r="N4" s="855"/>
      <c r="O4" s="855"/>
      <c r="P4" s="855"/>
      <c r="Q4" s="855"/>
      <c r="R4" s="855"/>
      <c r="S4" s="855"/>
      <c r="T4" s="2"/>
      <c r="U4" s="98"/>
      <c r="V4" s="3" t="s">
        <v>521</v>
      </c>
    </row>
    <row r="5" spans="1:22" ht="15.75" customHeight="1"/>
    <row r="6" spans="1:22" ht="15.75" customHeight="1">
      <c r="A6" s="1262" t="s">
        <v>1196</v>
      </c>
      <c r="B6" s="1597" t="s">
        <v>1198</v>
      </c>
      <c r="C6" s="1597"/>
      <c r="D6" s="1597"/>
      <c r="E6" s="1597"/>
      <c r="F6" s="1261" t="s">
        <v>1358</v>
      </c>
      <c r="G6" s="1261"/>
      <c r="H6" s="1261"/>
      <c r="I6" s="1261"/>
      <c r="J6" s="1261"/>
      <c r="K6" s="1261"/>
      <c r="L6" s="1261"/>
      <c r="M6" s="1261"/>
      <c r="N6" s="1261"/>
      <c r="O6" s="1261"/>
      <c r="P6" s="1261"/>
      <c r="Q6" s="1261"/>
      <c r="R6" s="1261"/>
      <c r="S6" s="1261"/>
      <c r="T6" s="2"/>
      <c r="U6" s="3" t="s">
        <v>406</v>
      </c>
    </row>
    <row r="7" spans="1:22" ht="27" customHeight="1">
      <c r="A7" s="1263"/>
      <c r="B7" s="1597"/>
      <c r="C7" s="1597"/>
      <c r="D7" s="1597"/>
      <c r="E7" s="1597"/>
      <c r="F7" s="1261"/>
      <c r="G7" s="1261"/>
      <c r="H7" s="1261"/>
      <c r="I7" s="1261"/>
      <c r="J7" s="1261"/>
      <c r="K7" s="1261"/>
      <c r="L7" s="1261"/>
      <c r="M7" s="1261"/>
      <c r="N7" s="1261"/>
      <c r="O7" s="1261"/>
      <c r="P7" s="1261"/>
      <c r="Q7" s="1261"/>
      <c r="R7" s="1261"/>
      <c r="S7" s="1261"/>
      <c r="T7" s="2"/>
      <c r="U7" s="100"/>
      <c r="V7" s="3" t="s">
        <v>407</v>
      </c>
    </row>
    <row r="8" spans="1:22" ht="15.75" customHeight="1">
      <c r="A8" s="1263"/>
      <c r="B8" s="1175" t="s">
        <v>1199</v>
      </c>
      <c r="C8" s="1175"/>
      <c r="D8" s="1175"/>
      <c r="E8" s="1175"/>
      <c r="F8" s="1261" t="s">
        <v>1453</v>
      </c>
      <c r="G8" s="1261"/>
      <c r="H8" s="1261"/>
      <c r="I8" s="1261"/>
      <c r="J8" s="1261"/>
      <c r="K8" s="1261"/>
      <c r="L8" s="1261"/>
      <c r="M8" s="1261"/>
      <c r="N8" s="1261"/>
      <c r="O8" s="1261"/>
      <c r="P8" s="1261"/>
      <c r="Q8" s="1261"/>
      <c r="R8" s="1261"/>
      <c r="S8" s="1261"/>
      <c r="U8" s="101"/>
      <c r="V8" s="3" t="s">
        <v>405</v>
      </c>
    </row>
    <row r="9" spans="1:22" ht="15.75" customHeight="1">
      <c r="A9" s="1263"/>
      <c r="B9" s="1175"/>
      <c r="C9" s="1175"/>
      <c r="D9" s="1175"/>
      <c r="E9" s="1175"/>
      <c r="F9" s="1261"/>
      <c r="G9" s="1261"/>
      <c r="H9" s="1261"/>
      <c r="I9" s="1261"/>
      <c r="J9" s="1261"/>
      <c r="K9" s="1261"/>
      <c r="L9" s="1261"/>
      <c r="M9" s="1261"/>
      <c r="N9" s="1261"/>
      <c r="O9" s="1261"/>
      <c r="P9" s="1261"/>
      <c r="Q9" s="1261"/>
      <c r="R9" s="1261"/>
      <c r="S9" s="1261"/>
      <c r="U9" s="141"/>
      <c r="V9" s="3" t="s">
        <v>412</v>
      </c>
    </row>
    <row r="10" spans="1:22" ht="15.75" customHeight="1">
      <c r="A10" s="1263"/>
      <c r="B10" s="1175"/>
      <c r="C10" s="1175"/>
      <c r="D10" s="1175"/>
      <c r="E10" s="1175"/>
      <c r="F10" s="1261"/>
      <c r="G10" s="1261"/>
      <c r="H10" s="1261"/>
      <c r="I10" s="1261"/>
      <c r="J10" s="1261"/>
      <c r="K10" s="1261"/>
      <c r="L10" s="1261"/>
      <c r="M10" s="1261"/>
      <c r="N10" s="1261"/>
      <c r="O10" s="1261"/>
      <c r="P10" s="1261"/>
      <c r="Q10" s="1261"/>
      <c r="R10" s="1261"/>
      <c r="S10" s="1261"/>
      <c r="T10" s="77"/>
    </row>
    <row r="11" spans="1:22" ht="15.75" customHeight="1">
      <c r="A11" s="1263"/>
      <c r="B11" s="1327" t="s">
        <v>155</v>
      </c>
      <c r="C11" s="1327"/>
      <c r="D11" s="1327"/>
      <c r="E11" s="1327"/>
      <c r="F11" s="1598" t="str">
        <f>INDEX(発注者入力シート!$AX$3:$BC$31,MATCH(発注者入力シート!$AY$2,発注者入力シート!$AZ$3:$AZ$31,0),4)</f>
        <v>一般建築工事</v>
      </c>
      <c r="G11" s="1598"/>
      <c r="H11" s="1598"/>
      <c r="I11" s="1598"/>
      <c r="J11" s="1598"/>
      <c r="K11" s="1598"/>
      <c r="L11" s="1598"/>
      <c r="M11" s="1598"/>
      <c r="N11" s="1598"/>
      <c r="O11" s="1598"/>
      <c r="P11" s="1598"/>
      <c r="Q11" s="1598"/>
      <c r="R11" s="1598"/>
      <c r="S11" s="1598"/>
      <c r="T11" s="77"/>
    </row>
    <row r="12" spans="1:22" ht="15.75" customHeight="1">
      <c r="A12" s="1264"/>
      <c r="B12" s="1327" t="s">
        <v>209</v>
      </c>
      <c r="C12" s="1327"/>
      <c r="D12" s="1327"/>
      <c r="E12" s="1327"/>
      <c r="F12" s="1598" t="str">
        <f>INDEX(発注者入力シート!$AX$3:$BC$31,MATCH(発注者入力シート!$AY$2,発注者入力シート!$AZ$3:$AZ$31,0),5)</f>
        <v>建築一式工事</v>
      </c>
      <c r="G12" s="1598"/>
      <c r="H12" s="1598"/>
      <c r="I12" s="1598"/>
      <c r="J12" s="1598"/>
      <c r="K12" s="1598"/>
      <c r="L12" s="1598"/>
      <c r="M12" s="1598"/>
      <c r="N12" s="1598"/>
      <c r="O12" s="1598"/>
      <c r="P12" s="1598"/>
      <c r="Q12" s="1598"/>
      <c r="R12" s="1598"/>
      <c r="S12" s="1598"/>
      <c r="T12" s="77"/>
    </row>
    <row r="13" spans="1:22" ht="15.75" customHeight="1">
      <c r="A13" s="1175" t="s">
        <v>35</v>
      </c>
      <c r="B13" s="1175"/>
      <c r="C13" s="1175"/>
      <c r="D13" s="1175"/>
      <c r="E13" s="1175"/>
      <c r="F13" s="168" t="s">
        <v>166</v>
      </c>
      <c r="G13" s="1604" t="str">
        <f>IF(企業入力シート!C25="","",企業入力シート!C25)</f>
        <v/>
      </c>
      <c r="H13" s="1475"/>
      <c r="I13" s="1475"/>
      <c r="J13" s="1475"/>
      <c r="K13" s="1475"/>
      <c r="L13" s="1476"/>
      <c r="M13" s="113"/>
      <c r="T13" s="77"/>
    </row>
    <row r="14" spans="1:22">
      <c r="A14" s="1171" t="s">
        <v>903</v>
      </c>
      <c r="B14" s="1250"/>
      <c r="C14" s="1250"/>
      <c r="D14" s="1250"/>
      <c r="E14" s="1172"/>
      <c r="F14" s="1171" t="s">
        <v>906</v>
      </c>
      <c r="G14" s="1250"/>
      <c r="H14" s="1250"/>
      <c r="I14" s="1250"/>
      <c r="J14" s="1250"/>
      <c r="K14" s="1250"/>
      <c r="L14" s="1250"/>
      <c r="M14" s="1175" t="s">
        <v>907</v>
      </c>
      <c r="N14" s="1175"/>
      <c r="O14" s="1175"/>
      <c r="P14" s="1175"/>
      <c r="Q14" s="1175"/>
      <c r="R14" s="1175"/>
      <c r="S14" s="1175"/>
      <c r="T14" s="77"/>
      <c r="U14" s="105" t="s">
        <v>408</v>
      </c>
    </row>
    <row r="15" spans="1:22" ht="28.5" customHeight="1">
      <c r="A15" s="1262" t="s">
        <v>27</v>
      </c>
      <c r="B15" s="859" t="s">
        <v>28</v>
      </c>
      <c r="C15" s="860"/>
      <c r="D15" s="860"/>
      <c r="E15" s="861"/>
      <c r="F15" s="1124"/>
      <c r="G15" s="1125"/>
      <c r="H15" s="1125"/>
      <c r="I15" s="1125"/>
      <c r="J15" s="1125"/>
      <c r="K15" s="1125"/>
      <c r="L15" s="1126"/>
      <c r="M15" s="1124"/>
      <c r="N15" s="1125"/>
      <c r="O15" s="1125"/>
      <c r="P15" s="1125"/>
      <c r="Q15" s="1125"/>
      <c r="R15" s="1125"/>
      <c r="S15" s="1126"/>
      <c r="T15" s="77"/>
      <c r="U15" s="105" t="s">
        <v>409</v>
      </c>
    </row>
    <row r="16" spans="1:22" ht="15.75" customHeight="1">
      <c r="A16" s="1263"/>
      <c r="B16" s="862"/>
      <c r="C16" s="863"/>
      <c r="D16" s="863"/>
      <c r="E16" s="864"/>
      <c r="F16" s="1127"/>
      <c r="G16" s="1128"/>
      <c r="H16" s="1128"/>
      <c r="I16" s="1128"/>
      <c r="J16" s="1128"/>
      <c r="K16" s="1128"/>
      <c r="L16" s="1129"/>
      <c r="M16" s="1127"/>
      <c r="N16" s="1128"/>
      <c r="O16" s="1128"/>
      <c r="P16" s="1128"/>
      <c r="Q16" s="1128"/>
      <c r="R16" s="1128"/>
      <c r="S16" s="1129"/>
      <c r="T16" s="185"/>
      <c r="U16" s="105" t="s">
        <v>873</v>
      </c>
    </row>
    <row r="17" spans="1:26" ht="15.75" customHeight="1">
      <c r="A17" s="1263"/>
      <c r="B17" s="862"/>
      <c r="C17" s="863"/>
      <c r="D17" s="863"/>
      <c r="E17" s="864"/>
      <c r="F17" s="1127"/>
      <c r="G17" s="1128"/>
      <c r="H17" s="1128"/>
      <c r="I17" s="1128"/>
      <c r="J17" s="1128"/>
      <c r="K17" s="1128"/>
      <c r="L17" s="1129"/>
      <c r="M17" s="1127"/>
      <c r="N17" s="1128"/>
      <c r="O17" s="1128"/>
      <c r="P17" s="1128"/>
      <c r="Q17" s="1128"/>
      <c r="R17" s="1128"/>
      <c r="S17" s="1129"/>
      <c r="T17" s="185"/>
    </row>
    <row r="18" spans="1:26" ht="15.75" customHeight="1">
      <c r="A18" s="1263"/>
      <c r="B18" s="862"/>
      <c r="C18" s="863"/>
      <c r="D18" s="863"/>
      <c r="E18" s="864"/>
      <c r="F18" s="1127"/>
      <c r="G18" s="1128"/>
      <c r="H18" s="1128"/>
      <c r="I18" s="1128"/>
      <c r="J18" s="1128"/>
      <c r="K18" s="1128"/>
      <c r="L18" s="1129"/>
      <c r="M18" s="1127"/>
      <c r="N18" s="1128"/>
      <c r="O18" s="1128"/>
      <c r="P18" s="1128"/>
      <c r="Q18" s="1128"/>
      <c r="R18" s="1128"/>
      <c r="S18" s="1129"/>
      <c r="T18" s="185"/>
    </row>
    <row r="19" spans="1:26" ht="19.5" customHeight="1">
      <c r="A19" s="1263"/>
      <c r="B19" s="1296" t="s">
        <v>29</v>
      </c>
      <c r="C19" s="1297"/>
      <c r="D19" s="1297"/>
      <c r="E19" s="1298"/>
      <c r="F19" s="1317"/>
      <c r="G19" s="1318"/>
      <c r="H19" s="1318"/>
      <c r="I19" s="1318"/>
      <c r="J19" s="1318"/>
      <c r="K19" s="1318"/>
      <c r="L19" s="1319"/>
      <c r="M19" s="1317"/>
      <c r="N19" s="1318"/>
      <c r="O19" s="1318"/>
      <c r="P19" s="1318"/>
      <c r="Q19" s="1318"/>
      <c r="R19" s="1318"/>
      <c r="S19" s="1319"/>
      <c r="T19" s="105"/>
      <c r="U19" s="105"/>
    </row>
    <row r="20" spans="1:26" ht="22.5" customHeight="1">
      <c r="A20" s="1263"/>
      <c r="B20" s="1171" t="s">
        <v>22</v>
      </c>
      <c r="C20" s="1250"/>
      <c r="D20" s="1250"/>
      <c r="E20" s="1172"/>
      <c r="F20" s="1599"/>
      <c r="G20" s="1600"/>
      <c r="H20" s="1600"/>
      <c r="I20" s="1600"/>
      <c r="J20" s="1600"/>
      <c r="K20" s="1600"/>
      <c r="L20" s="1257"/>
      <c r="M20" s="1599"/>
      <c r="N20" s="1600"/>
      <c r="O20" s="1600"/>
      <c r="P20" s="1600"/>
      <c r="Q20" s="1600"/>
      <c r="R20" s="1600"/>
      <c r="S20" s="1257"/>
      <c r="T20" s="3" t="s">
        <v>1147</v>
      </c>
      <c r="U20" s="3" t="s">
        <v>1148</v>
      </c>
    </row>
    <row r="21" spans="1:26" ht="15.75" customHeight="1">
      <c r="A21" s="1263"/>
      <c r="B21" s="859" t="s">
        <v>30</v>
      </c>
      <c r="C21" s="860"/>
      <c r="D21" s="860"/>
      <c r="E21" s="861"/>
      <c r="F21" s="1406"/>
      <c r="G21" s="1407"/>
      <c r="H21" s="1407"/>
      <c r="I21" s="1407"/>
      <c r="J21" s="1407"/>
      <c r="K21" s="1407"/>
      <c r="L21" s="1407"/>
      <c r="M21" s="1406"/>
      <c r="N21" s="1407"/>
      <c r="O21" s="1407"/>
      <c r="P21" s="1407"/>
      <c r="Q21" s="1407"/>
      <c r="R21" s="1407"/>
      <c r="S21" s="1408"/>
      <c r="T21" s="142"/>
    </row>
    <row r="22" spans="1:26" ht="15.75" customHeight="1">
      <c r="A22" s="1263"/>
      <c r="B22" s="865"/>
      <c r="C22" s="866"/>
      <c r="D22" s="866"/>
      <c r="E22" s="867"/>
      <c r="F22" s="1409"/>
      <c r="G22" s="1410"/>
      <c r="H22" s="1410"/>
      <c r="I22" s="1410"/>
      <c r="J22" s="1410"/>
      <c r="K22" s="1410"/>
      <c r="L22" s="1410"/>
      <c r="M22" s="1409"/>
      <c r="N22" s="1410"/>
      <c r="O22" s="1410"/>
      <c r="P22" s="1410"/>
      <c r="Q22" s="1410"/>
      <c r="R22" s="1410"/>
      <c r="S22" s="1411"/>
      <c r="T22" s="142"/>
      <c r="U22" s="435" t="s">
        <v>1049</v>
      </c>
    </row>
    <row r="23" spans="1:26" ht="19.5" customHeight="1">
      <c r="A23" s="1263"/>
      <c r="B23" s="1163" t="s">
        <v>927</v>
      </c>
      <c r="C23" s="1608"/>
      <c r="D23" s="1608"/>
      <c r="E23" s="1164"/>
      <c r="F23" s="1307"/>
      <c r="G23" s="1308"/>
      <c r="H23" s="1308"/>
      <c r="I23" s="1308"/>
      <c r="J23" s="1308"/>
      <c r="K23" s="1308"/>
      <c r="L23" s="416" t="s">
        <v>165</v>
      </c>
      <c r="M23" s="1307"/>
      <c r="N23" s="1308"/>
      <c r="O23" s="1308"/>
      <c r="P23" s="1308"/>
      <c r="Q23" s="1308"/>
      <c r="R23" s="1308"/>
      <c r="S23" s="416" t="s">
        <v>165</v>
      </c>
      <c r="T23" s="77"/>
      <c r="U23" s="3" t="s">
        <v>1050</v>
      </c>
    </row>
    <row r="24" spans="1:26" ht="19.5" customHeight="1">
      <c r="A24" s="1263"/>
      <c r="B24" s="859" t="s">
        <v>119</v>
      </c>
      <c r="C24" s="860"/>
      <c r="D24" s="860"/>
      <c r="E24" s="132" t="s">
        <v>240</v>
      </c>
      <c r="F24" s="722"/>
      <c r="G24" s="281"/>
      <c r="H24" s="283" t="s">
        <v>512</v>
      </c>
      <c r="I24" s="281"/>
      <c r="J24" s="283" t="s">
        <v>515</v>
      </c>
      <c r="K24" s="281"/>
      <c r="L24" s="286" t="s">
        <v>513</v>
      </c>
      <c r="M24" s="722"/>
      <c r="N24" s="281"/>
      <c r="O24" s="283" t="s">
        <v>512</v>
      </c>
      <c r="P24" s="281"/>
      <c r="Q24" s="283" t="s">
        <v>515</v>
      </c>
      <c r="R24" s="281"/>
      <c r="S24" s="286" t="s">
        <v>513</v>
      </c>
      <c r="T24" s="186"/>
      <c r="U24" s="436">
        <v>46235</v>
      </c>
      <c r="V24" s="437" t="s">
        <v>1051</v>
      </c>
      <c r="Z24" s="3" t="s">
        <v>511</v>
      </c>
    </row>
    <row r="25" spans="1:26" ht="19.5" customHeight="1">
      <c r="A25" s="1263"/>
      <c r="B25" s="865"/>
      <c r="C25" s="866"/>
      <c r="D25" s="866"/>
      <c r="E25" s="133" t="s">
        <v>241</v>
      </c>
      <c r="F25" s="723"/>
      <c r="G25" s="282"/>
      <c r="H25" s="284" t="s">
        <v>512</v>
      </c>
      <c r="I25" s="282"/>
      <c r="J25" s="284" t="s">
        <v>516</v>
      </c>
      <c r="K25" s="282"/>
      <c r="L25" s="287" t="s">
        <v>513</v>
      </c>
      <c r="M25" s="723"/>
      <c r="N25" s="282"/>
      <c r="O25" s="284" t="s">
        <v>512</v>
      </c>
      <c r="P25" s="282"/>
      <c r="Q25" s="284" t="s">
        <v>516</v>
      </c>
      <c r="R25" s="282"/>
      <c r="S25" s="287" t="s">
        <v>513</v>
      </c>
      <c r="T25" s="186"/>
      <c r="U25" s="3" t="s">
        <v>1052</v>
      </c>
      <c r="Z25" s="3" t="s">
        <v>1149</v>
      </c>
    </row>
    <row r="26" spans="1:26" ht="19.5" customHeight="1">
      <c r="A26" s="1263"/>
      <c r="B26" s="859" t="s">
        <v>36</v>
      </c>
      <c r="C26" s="860"/>
      <c r="D26" s="860"/>
      <c r="E26" s="132" t="s">
        <v>240</v>
      </c>
      <c r="F26" s="724"/>
      <c r="G26" s="281"/>
      <c r="H26" s="283" t="s">
        <v>512</v>
      </c>
      <c r="I26" s="281"/>
      <c r="J26" s="283" t="s">
        <v>515</v>
      </c>
      <c r="K26" s="281"/>
      <c r="L26" s="286" t="s">
        <v>513</v>
      </c>
      <c r="M26" s="724"/>
      <c r="N26" s="281"/>
      <c r="O26" s="283" t="s">
        <v>512</v>
      </c>
      <c r="P26" s="281"/>
      <c r="Q26" s="283" t="s">
        <v>515</v>
      </c>
      <c r="R26" s="281"/>
      <c r="S26" s="286" t="s">
        <v>513</v>
      </c>
      <c r="T26" s="186"/>
      <c r="U26" s="438">
        <f>U24</f>
        <v>46235</v>
      </c>
    </row>
    <row r="27" spans="1:26" ht="19.5" customHeight="1">
      <c r="A27" s="1263"/>
      <c r="B27" s="865"/>
      <c r="C27" s="866"/>
      <c r="D27" s="866"/>
      <c r="E27" s="133" t="s">
        <v>241</v>
      </c>
      <c r="F27" s="725"/>
      <c r="G27" s="282"/>
      <c r="H27" s="284" t="s">
        <v>512</v>
      </c>
      <c r="I27" s="282"/>
      <c r="J27" s="284" t="s">
        <v>516</v>
      </c>
      <c r="K27" s="282"/>
      <c r="L27" s="287" t="s">
        <v>513</v>
      </c>
      <c r="M27" s="725"/>
      <c r="N27" s="282"/>
      <c r="O27" s="284" t="s">
        <v>512</v>
      </c>
      <c r="P27" s="282"/>
      <c r="Q27" s="284" t="s">
        <v>516</v>
      </c>
      <c r="R27" s="282"/>
      <c r="S27" s="287" t="s">
        <v>513</v>
      </c>
      <c r="T27" s="186"/>
    </row>
    <row r="28" spans="1:26" ht="19.5" customHeight="1">
      <c r="A28" s="1263"/>
      <c r="B28" s="1171" t="s">
        <v>37</v>
      </c>
      <c r="C28" s="1250"/>
      <c r="D28" s="1250"/>
      <c r="E28" s="1172"/>
      <c r="F28" s="1412"/>
      <c r="G28" s="1413"/>
      <c r="H28" s="1413"/>
      <c r="I28" s="1413"/>
      <c r="J28" s="1413"/>
      <c r="K28" s="1413"/>
      <c r="L28" s="1414"/>
      <c r="M28" s="1412"/>
      <c r="N28" s="1413"/>
      <c r="O28" s="1413"/>
      <c r="P28" s="1413"/>
      <c r="Q28" s="1413"/>
      <c r="R28" s="1413"/>
      <c r="S28" s="1414"/>
      <c r="T28" s="187"/>
      <c r="U28" s="438"/>
    </row>
    <row r="29" spans="1:26" ht="19.5" customHeight="1">
      <c r="A29" s="1263"/>
      <c r="B29" s="859" t="s">
        <v>32</v>
      </c>
      <c r="C29" s="860"/>
      <c r="D29" s="860"/>
      <c r="E29" s="861"/>
      <c r="F29" s="1320"/>
      <c r="G29" s="1321"/>
      <c r="H29" s="1321"/>
      <c r="I29" s="1321"/>
      <c r="J29" s="1321"/>
      <c r="K29" s="1321"/>
      <c r="L29" s="1322"/>
      <c r="M29" s="1320"/>
      <c r="N29" s="1321"/>
      <c r="O29" s="1321"/>
      <c r="P29" s="1321"/>
      <c r="Q29" s="1321"/>
      <c r="R29" s="1321"/>
      <c r="S29" s="1322"/>
      <c r="T29" s="77"/>
    </row>
    <row r="30" spans="1:26" ht="19.5" customHeight="1">
      <c r="A30" s="1263"/>
      <c r="B30" s="1274" t="s">
        <v>741</v>
      </c>
      <c r="C30" s="1275"/>
      <c r="D30" s="1275"/>
      <c r="E30" s="1276"/>
      <c r="F30" s="1317"/>
      <c r="G30" s="1318"/>
      <c r="H30" s="1318"/>
      <c r="I30" s="1318"/>
      <c r="J30" s="1318"/>
      <c r="K30" s="1318"/>
      <c r="L30" s="1319"/>
      <c r="M30" s="1317"/>
      <c r="N30" s="1318"/>
      <c r="O30" s="1318"/>
      <c r="P30" s="1318"/>
      <c r="Q30" s="1318"/>
      <c r="R30" s="1318"/>
      <c r="S30" s="1319"/>
      <c r="T30" s="77"/>
    </row>
    <row r="31" spans="1:26" ht="19.5" customHeight="1">
      <c r="A31" s="1263"/>
      <c r="B31" s="1602" t="s">
        <v>155</v>
      </c>
      <c r="C31" s="1602"/>
      <c r="D31" s="1602"/>
      <c r="E31" s="1602"/>
      <c r="F31" s="1302"/>
      <c r="G31" s="1303"/>
      <c r="H31" s="1303"/>
      <c r="I31" s="1303"/>
      <c r="J31" s="1303"/>
      <c r="K31" s="1303"/>
      <c r="L31" s="1304"/>
      <c r="M31" s="1302"/>
      <c r="N31" s="1303"/>
      <c r="O31" s="1303"/>
      <c r="P31" s="1303"/>
      <c r="Q31" s="1303"/>
      <c r="R31" s="1303"/>
      <c r="S31" s="1304"/>
      <c r="T31" s="77"/>
    </row>
    <row r="32" spans="1:26" ht="19.5" customHeight="1">
      <c r="A32" s="1264"/>
      <c r="B32" s="1602" t="s">
        <v>209</v>
      </c>
      <c r="C32" s="1602"/>
      <c r="D32" s="1602"/>
      <c r="E32" s="1602"/>
      <c r="F32" s="1302"/>
      <c r="G32" s="1303"/>
      <c r="H32" s="1303"/>
      <c r="I32" s="1303"/>
      <c r="J32" s="1303"/>
      <c r="K32" s="1303"/>
      <c r="L32" s="1304"/>
      <c r="M32" s="1302"/>
      <c r="N32" s="1303"/>
      <c r="O32" s="1303"/>
      <c r="P32" s="1303"/>
      <c r="Q32" s="1303"/>
      <c r="R32" s="1303"/>
      <c r="S32" s="1304"/>
      <c r="T32" s="77"/>
    </row>
    <row r="33" spans="1:20" ht="31.5" customHeight="1">
      <c r="A33" s="1566" t="s">
        <v>855</v>
      </c>
      <c r="B33" s="1250"/>
      <c r="C33" s="1250"/>
      <c r="D33" s="1250"/>
      <c r="E33" s="1172"/>
      <c r="F33" s="841"/>
      <c r="G33" s="842"/>
      <c r="H33" s="842"/>
      <c r="I33" s="842"/>
      <c r="J33" s="842"/>
      <c r="K33" s="842"/>
      <c r="L33" s="118" t="s">
        <v>164</v>
      </c>
      <c r="M33" s="841"/>
      <c r="N33" s="842"/>
      <c r="O33" s="842"/>
      <c r="P33" s="842"/>
      <c r="Q33" s="842"/>
      <c r="R33" s="842"/>
      <c r="S33" s="118" t="s">
        <v>164</v>
      </c>
    </row>
    <row r="34" spans="1:20" ht="15" customHeight="1">
      <c r="A34" s="1609" t="s">
        <v>33</v>
      </c>
      <c r="B34" s="1283" t="s">
        <v>847</v>
      </c>
      <c r="C34" s="1284"/>
      <c r="D34" s="1284"/>
      <c r="E34" s="1285"/>
      <c r="F34" s="1605"/>
      <c r="G34" s="1606"/>
      <c r="H34" s="1606"/>
      <c r="I34" s="1606"/>
      <c r="J34" s="1606"/>
      <c r="K34" s="1606"/>
      <c r="L34" s="1607"/>
      <c r="M34" s="1605"/>
      <c r="N34" s="1606"/>
      <c r="O34" s="1606"/>
      <c r="P34" s="1606"/>
      <c r="Q34" s="1606"/>
      <c r="R34" s="1606"/>
      <c r="S34" s="1607"/>
      <c r="T34" s="187"/>
    </row>
    <row r="35" spans="1:20" ht="15" customHeight="1">
      <c r="A35" s="1610"/>
      <c r="B35" s="1286"/>
      <c r="C35" s="1287"/>
      <c r="D35" s="1287"/>
      <c r="E35" s="1288"/>
      <c r="F35" s="1280"/>
      <c r="G35" s="1281"/>
      <c r="H35" s="1281"/>
      <c r="I35" s="1281"/>
      <c r="J35" s="1281"/>
      <c r="K35" s="1281"/>
      <c r="L35" s="1282"/>
      <c r="M35" s="1280"/>
      <c r="N35" s="1281"/>
      <c r="O35" s="1281"/>
      <c r="P35" s="1281"/>
      <c r="Q35" s="1281"/>
      <c r="R35" s="1281"/>
      <c r="S35" s="1282"/>
      <c r="T35" s="187"/>
    </row>
    <row r="36" spans="1:20" ht="15" customHeight="1">
      <c r="A36" s="1610"/>
      <c r="B36" s="859"/>
      <c r="C36" s="860"/>
      <c r="D36" s="860"/>
      <c r="E36" s="861"/>
      <c r="F36" s="1277"/>
      <c r="G36" s="1278"/>
      <c r="H36" s="1278"/>
      <c r="I36" s="1278"/>
      <c r="J36" s="1278"/>
      <c r="K36" s="1278"/>
      <c r="L36" s="1279"/>
      <c r="M36" s="1277"/>
      <c r="N36" s="1278"/>
      <c r="O36" s="1278"/>
      <c r="P36" s="1278"/>
      <c r="Q36" s="1278"/>
      <c r="R36" s="1278"/>
      <c r="S36" s="1279"/>
      <c r="T36" s="187"/>
    </row>
    <row r="37" spans="1:20" ht="15" customHeight="1">
      <c r="A37" s="1610"/>
      <c r="B37" s="865"/>
      <c r="C37" s="866"/>
      <c r="D37" s="866"/>
      <c r="E37" s="867"/>
      <c r="F37" s="1280"/>
      <c r="G37" s="1281"/>
      <c r="H37" s="1281"/>
      <c r="I37" s="1281"/>
      <c r="J37" s="1281"/>
      <c r="K37" s="1281"/>
      <c r="L37" s="1282"/>
      <c r="M37" s="1280"/>
      <c r="N37" s="1281"/>
      <c r="O37" s="1281"/>
      <c r="P37" s="1281"/>
      <c r="Q37" s="1281"/>
      <c r="R37" s="1281"/>
      <c r="S37" s="1282"/>
      <c r="T37" s="187"/>
    </row>
    <row r="38" spans="1:20" ht="15" customHeight="1">
      <c r="A38" s="1610"/>
      <c r="B38" s="859"/>
      <c r="C38" s="860"/>
      <c r="D38" s="860"/>
      <c r="E38" s="861"/>
      <c r="F38" s="1277"/>
      <c r="G38" s="1278"/>
      <c r="H38" s="1278"/>
      <c r="I38" s="1278"/>
      <c r="J38" s="1278"/>
      <c r="K38" s="1278"/>
      <c r="L38" s="1279"/>
      <c r="M38" s="1277"/>
      <c r="N38" s="1278"/>
      <c r="O38" s="1278"/>
      <c r="P38" s="1278"/>
      <c r="Q38" s="1278"/>
      <c r="R38" s="1278"/>
      <c r="S38" s="1279"/>
      <c r="T38" s="187"/>
    </row>
    <row r="39" spans="1:20" ht="15" customHeight="1">
      <c r="A39" s="1611"/>
      <c r="B39" s="865"/>
      <c r="C39" s="866"/>
      <c r="D39" s="866"/>
      <c r="E39" s="867"/>
      <c r="F39" s="1280"/>
      <c r="G39" s="1281"/>
      <c r="H39" s="1281"/>
      <c r="I39" s="1281"/>
      <c r="J39" s="1281"/>
      <c r="K39" s="1281"/>
      <c r="L39" s="1282"/>
      <c r="M39" s="1280"/>
      <c r="N39" s="1281"/>
      <c r="O39" s="1281"/>
      <c r="P39" s="1281"/>
      <c r="Q39" s="1281"/>
      <c r="R39" s="1281"/>
      <c r="S39" s="1282"/>
      <c r="T39" s="187"/>
    </row>
    <row r="40" spans="1:20" ht="13.5" customHeight="1">
      <c r="A40" s="134" t="s">
        <v>655</v>
      </c>
      <c r="B40" s="1618" t="s">
        <v>1150</v>
      </c>
      <c r="C40" s="1618"/>
      <c r="D40" s="1618"/>
      <c r="E40" s="1618"/>
      <c r="F40" s="1618"/>
      <c r="G40" s="1618"/>
      <c r="H40" s="1618"/>
      <c r="I40" s="1618"/>
      <c r="J40" s="1618"/>
      <c r="K40" s="1618"/>
      <c r="L40" s="1618"/>
      <c r="M40" s="1618"/>
      <c r="N40" s="1618"/>
      <c r="O40" s="1618"/>
      <c r="P40" s="1618"/>
      <c r="Q40" s="1618"/>
      <c r="R40" s="1618"/>
      <c r="S40" s="1618"/>
      <c r="T40" s="158"/>
    </row>
    <row r="41" spans="1:20">
      <c r="A41" s="134"/>
      <c r="B41" s="274" t="s">
        <v>930</v>
      </c>
      <c r="C41" s="1306" t="s">
        <v>1167</v>
      </c>
      <c r="D41" s="1306"/>
      <c r="E41" s="1306"/>
      <c r="F41" s="1306"/>
      <c r="G41" s="1306"/>
      <c r="H41" s="1306"/>
      <c r="I41" s="1306"/>
      <c r="J41" s="1306"/>
      <c r="K41" s="1306"/>
      <c r="L41" s="1306"/>
      <c r="M41" s="1306"/>
      <c r="N41" s="1306"/>
      <c r="O41" s="1306"/>
      <c r="P41" s="1306"/>
      <c r="Q41" s="1306"/>
      <c r="R41" s="1306"/>
      <c r="S41" s="1306"/>
      <c r="T41" s="158"/>
    </row>
    <row r="42" spans="1:20" ht="13.5" customHeight="1">
      <c r="A42" s="135"/>
      <c r="C42" s="1306"/>
      <c r="D42" s="1306"/>
      <c r="E42" s="1306"/>
      <c r="F42" s="1306"/>
      <c r="G42" s="1306"/>
      <c r="H42" s="1306"/>
      <c r="I42" s="1306"/>
      <c r="J42" s="1306"/>
      <c r="K42" s="1306"/>
      <c r="L42" s="1306"/>
      <c r="M42" s="1306"/>
      <c r="N42" s="1306"/>
      <c r="O42" s="1306"/>
      <c r="P42" s="1306"/>
      <c r="Q42" s="1306"/>
      <c r="R42" s="1306"/>
      <c r="S42" s="1306"/>
      <c r="T42" s="420"/>
    </row>
    <row r="43" spans="1:20">
      <c r="A43" s="135"/>
      <c r="B43" s="274"/>
      <c r="C43" s="1306"/>
      <c r="D43" s="1306"/>
      <c r="E43" s="1306"/>
      <c r="F43" s="1306"/>
      <c r="G43" s="1306"/>
      <c r="H43" s="1306"/>
      <c r="I43" s="1306"/>
      <c r="J43" s="1306"/>
      <c r="K43" s="1306"/>
      <c r="L43" s="1306"/>
      <c r="M43" s="1306"/>
      <c r="N43" s="1306"/>
      <c r="O43" s="1306"/>
      <c r="P43" s="1306"/>
      <c r="Q43" s="1306"/>
      <c r="R43" s="1306"/>
      <c r="S43" s="1306"/>
      <c r="T43" s="420"/>
    </row>
    <row r="44" spans="1:20">
      <c r="A44" s="135"/>
      <c r="B44" s="274"/>
      <c r="C44" s="1306"/>
      <c r="D44" s="1306"/>
      <c r="E44" s="1306"/>
      <c r="F44" s="1306"/>
      <c r="G44" s="1306"/>
      <c r="H44" s="1306"/>
      <c r="I44" s="1306"/>
      <c r="J44" s="1306"/>
      <c r="K44" s="1306"/>
      <c r="L44" s="1306"/>
      <c r="M44" s="1306"/>
      <c r="N44" s="1306"/>
      <c r="O44" s="1306"/>
      <c r="P44" s="1306"/>
      <c r="Q44" s="1306"/>
      <c r="R44" s="1306"/>
      <c r="S44" s="1306"/>
      <c r="T44" s="420"/>
    </row>
    <row r="45" spans="1:20">
      <c r="A45" s="135"/>
      <c r="B45" s="274" t="s">
        <v>933</v>
      </c>
      <c r="C45" s="1328" t="s">
        <v>934</v>
      </c>
      <c r="D45" s="1328"/>
      <c r="E45" s="1328"/>
      <c r="F45" s="1328"/>
      <c r="G45" s="1328"/>
      <c r="H45" s="1328"/>
      <c r="I45" s="1328"/>
      <c r="J45" s="1328"/>
      <c r="K45" s="1328"/>
      <c r="L45" s="1328"/>
      <c r="M45" s="1328"/>
      <c r="N45" s="1328"/>
      <c r="O45" s="1328"/>
      <c r="P45" s="1328"/>
      <c r="Q45" s="1328"/>
      <c r="R45" s="1328"/>
      <c r="S45" s="1328"/>
      <c r="T45" s="135"/>
    </row>
    <row r="46" spans="1:20">
      <c r="A46" s="135"/>
      <c r="B46" s="274" t="s">
        <v>937</v>
      </c>
      <c r="C46" s="1165" t="s">
        <v>938</v>
      </c>
      <c r="D46" s="1165"/>
      <c r="E46" s="1165"/>
      <c r="F46" s="1165"/>
      <c r="G46" s="1165"/>
      <c r="H46" s="1165"/>
      <c r="I46" s="1165"/>
      <c r="J46" s="1165"/>
      <c r="K46" s="1165"/>
      <c r="L46" s="1165"/>
      <c r="M46" s="1165"/>
      <c r="N46" s="1165"/>
      <c r="O46" s="1165"/>
      <c r="P46" s="1165"/>
      <c r="Q46" s="1165"/>
      <c r="R46" s="1165"/>
      <c r="S46" s="1165"/>
      <c r="T46" s="158"/>
    </row>
    <row r="47" spans="1:20">
      <c r="A47" s="135"/>
      <c r="B47" s="274" t="s">
        <v>939</v>
      </c>
      <c r="C47" s="1165" t="s">
        <v>940</v>
      </c>
      <c r="D47" s="1165"/>
      <c r="E47" s="1165"/>
      <c r="F47" s="1165"/>
      <c r="G47" s="1165"/>
      <c r="H47" s="1165"/>
      <c r="I47" s="1165"/>
      <c r="J47" s="1165"/>
      <c r="K47" s="1165"/>
      <c r="L47" s="1165"/>
      <c r="M47" s="1165"/>
      <c r="N47" s="1165"/>
      <c r="O47" s="1165"/>
      <c r="P47" s="1165"/>
      <c r="Q47" s="1165"/>
      <c r="R47" s="1165"/>
      <c r="S47" s="1165"/>
      <c r="T47" s="158"/>
    </row>
    <row r="48" spans="1:20">
      <c r="A48" s="135"/>
      <c r="B48" s="274" t="s">
        <v>1001</v>
      </c>
      <c r="C48" s="1165" t="s">
        <v>1002</v>
      </c>
      <c r="D48" s="1165"/>
      <c r="E48" s="1165"/>
      <c r="F48" s="1165"/>
      <c r="G48" s="1165"/>
      <c r="H48" s="1165"/>
      <c r="I48" s="1165"/>
      <c r="J48" s="1165"/>
      <c r="K48" s="1165"/>
      <c r="L48" s="1165"/>
      <c r="M48" s="1165"/>
      <c r="N48" s="1165"/>
      <c r="O48" s="1165"/>
      <c r="P48" s="1165"/>
      <c r="Q48" s="1165"/>
      <c r="R48" s="1165"/>
      <c r="S48" s="1165"/>
      <c r="T48" s="158"/>
    </row>
    <row r="49" spans="1:20">
      <c r="A49" s="135"/>
      <c r="B49" s="274"/>
      <c r="C49" s="1165"/>
      <c r="D49" s="1165"/>
      <c r="E49" s="1165"/>
      <c r="F49" s="1165"/>
      <c r="G49" s="1165"/>
      <c r="H49" s="1165"/>
      <c r="I49" s="1165"/>
      <c r="J49" s="1165"/>
      <c r="K49" s="1165"/>
      <c r="L49" s="1165"/>
      <c r="M49" s="1165"/>
      <c r="N49" s="1165"/>
      <c r="O49" s="1165"/>
      <c r="P49" s="1165"/>
      <c r="Q49" s="1165"/>
      <c r="R49" s="1165"/>
      <c r="S49" s="1165"/>
      <c r="T49" s="158"/>
    </row>
    <row r="50" spans="1:20">
      <c r="A50" s="135"/>
      <c r="B50" s="274"/>
      <c r="C50" s="1165"/>
      <c r="D50" s="1165"/>
      <c r="E50" s="1165"/>
      <c r="F50" s="1165"/>
      <c r="G50" s="1165"/>
      <c r="H50" s="1165"/>
      <c r="I50" s="1165"/>
      <c r="J50" s="1165"/>
      <c r="K50" s="1165"/>
      <c r="L50" s="1165"/>
      <c r="M50" s="1165"/>
      <c r="N50" s="1165"/>
      <c r="O50" s="1165"/>
      <c r="P50" s="1165"/>
      <c r="Q50" s="1165"/>
      <c r="R50" s="1165"/>
      <c r="S50" s="1165"/>
      <c r="T50" s="158"/>
    </row>
    <row r="51" spans="1:20" ht="13" customHeight="1">
      <c r="A51" s="704"/>
      <c r="B51" s="825" t="s">
        <v>380</v>
      </c>
      <c r="C51" s="1481" t="s">
        <v>1437</v>
      </c>
      <c r="D51" s="1481"/>
      <c r="E51" s="1481"/>
      <c r="F51" s="1481"/>
      <c r="G51" s="1481"/>
      <c r="H51" s="1481"/>
      <c r="I51" s="1481"/>
      <c r="J51" s="1481"/>
      <c r="K51" s="1481"/>
      <c r="L51" s="1481"/>
      <c r="M51" s="1481"/>
      <c r="N51" s="1481"/>
      <c r="O51" s="1481"/>
      <c r="P51" s="1481"/>
      <c r="Q51" s="1481"/>
      <c r="R51" s="1481"/>
      <c r="S51" s="1481"/>
      <c r="T51" s="158"/>
    </row>
    <row r="52" spans="1:20" ht="13" customHeight="1">
      <c r="A52" s="704"/>
      <c r="B52" s="825"/>
      <c r="C52" s="1481"/>
      <c r="D52" s="1481"/>
      <c r="E52" s="1481"/>
      <c r="F52" s="1481"/>
      <c r="G52" s="1481"/>
      <c r="H52" s="1481"/>
      <c r="I52" s="1481"/>
      <c r="J52" s="1481"/>
      <c r="K52" s="1481"/>
      <c r="L52" s="1481"/>
      <c r="M52" s="1481"/>
      <c r="N52" s="1481"/>
      <c r="O52" s="1481"/>
      <c r="P52" s="1481"/>
      <c r="Q52" s="1481"/>
      <c r="R52" s="1481"/>
      <c r="S52" s="1481"/>
      <c r="T52" s="158"/>
    </row>
    <row r="53" spans="1:20" ht="13" customHeight="1">
      <c r="A53" s="704"/>
      <c r="B53" s="825" t="s">
        <v>381</v>
      </c>
      <c r="C53" s="1481" t="s">
        <v>1438</v>
      </c>
      <c r="D53" s="1481"/>
      <c r="E53" s="1481"/>
      <c r="F53" s="1481"/>
      <c r="G53" s="1481"/>
      <c r="H53" s="1481"/>
      <c r="I53" s="1481"/>
      <c r="J53" s="1481"/>
      <c r="K53" s="1481"/>
      <c r="L53" s="1481"/>
      <c r="M53" s="1481"/>
      <c r="N53" s="1481"/>
      <c r="O53" s="1481"/>
      <c r="P53" s="1481"/>
      <c r="Q53" s="1481"/>
      <c r="R53" s="1481"/>
      <c r="S53" s="1481"/>
      <c r="T53" s="158"/>
    </row>
    <row r="54" spans="1:20" ht="13" customHeight="1">
      <c r="A54" s="704"/>
      <c r="B54" s="825"/>
      <c r="C54" s="1481"/>
      <c r="D54" s="1481"/>
      <c r="E54" s="1481"/>
      <c r="F54" s="1481"/>
      <c r="G54" s="1481"/>
      <c r="H54" s="1481"/>
      <c r="I54" s="1481"/>
      <c r="J54" s="1481"/>
      <c r="K54" s="1481"/>
      <c r="L54" s="1481"/>
      <c r="M54" s="1481"/>
      <c r="N54" s="1481"/>
      <c r="O54" s="1481"/>
      <c r="P54" s="1481"/>
      <c r="Q54" s="1481"/>
      <c r="R54" s="1481"/>
      <c r="S54" s="1481"/>
      <c r="T54" s="158"/>
    </row>
    <row r="55" spans="1:20">
      <c r="A55" s="135"/>
      <c r="B55" s="274" t="s">
        <v>382</v>
      </c>
      <c r="C55" s="1165" t="s">
        <v>1439</v>
      </c>
      <c r="D55" s="1165"/>
      <c r="E55" s="1165"/>
      <c r="F55" s="1165"/>
      <c r="G55" s="1165"/>
      <c r="H55" s="1165"/>
      <c r="I55" s="1165"/>
      <c r="J55" s="1165"/>
      <c r="K55" s="1165"/>
      <c r="L55" s="1165"/>
      <c r="M55" s="1165"/>
      <c r="N55" s="1165"/>
      <c r="O55" s="1165"/>
      <c r="P55" s="1165"/>
      <c r="Q55" s="1165"/>
      <c r="R55" s="1165"/>
      <c r="S55" s="1165"/>
      <c r="T55" s="158"/>
    </row>
    <row r="56" spans="1:20">
      <c r="A56" s="135"/>
      <c r="B56" s="274"/>
      <c r="C56" s="1165"/>
      <c r="D56" s="1165"/>
      <c r="E56" s="1165"/>
      <c r="F56" s="1165"/>
      <c r="G56" s="1165"/>
      <c r="H56" s="1165"/>
      <c r="I56" s="1165"/>
      <c r="J56" s="1165"/>
      <c r="K56" s="1165"/>
      <c r="L56" s="1165"/>
      <c r="M56" s="1165"/>
      <c r="N56" s="1165"/>
      <c r="O56" s="1165"/>
      <c r="P56" s="1165"/>
      <c r="Q56" s="1165"/>
      <c r="R56" s="1165"/>
      <c r="S56" s="1165"/>
      <c r="T56" s="158"/>
    </row>
    <row r="57" spans="1:20" ht="13" customHeight="1">
      <c r="A57" s="704"/>
      <c r="B57" s="705" t="s">
        <v>1440</v>
      </c>
      <c r="C57" s="1329" t="s">
        <v>1108</v>
      </c>
      <c r="D57" s="1329"/>
      <c r="E57" s="1329"/>
      <c r="F57" s="1329"/>
      <c r="G57" s="1329"/>
      <c r="H57" s="1329"/>
      <c r="I57" s="1329"/>
      <c r="J57" s="1329"/>
      <c r="K57" s="1329"/>
      <c r="L57" s="1329"/>
      <c r="M57" s="1329"/>
      <c r="N57" s="1329"/>
      <c r="O57" s="1329"/>
      <c r="P57" s="1329"/>
      <c r="Q57" s="1329"/>
      <c r="R57" s="1329"/>
      <c r="S57" s="1329"/>
      <c r="T57" s="158"/>
    </row>
    <row r="58" spans="1:20">
      <c r="A58" s="704"/>
      <c r="B58" s="705"/>
      <c r="C58" s="1405"/>
      <c r="D58" s="1405"/>
      <c r="E58" s="1405"/>
      <c r="F58" s="1405"/>
      <c r="G58" s="1405"/>
      <c r="H58" s="1405"/>
      <c r="I58" s="1405"/>
      <c r="J58" s="1405"/>
      <c r="K58" s="1405"/>
      <c r="L58" s="1405"/>
      <c r="M58" s="1405"/>
      <c r="N58" s="1405"/>
      <c r="O58" s="1405"/>
      <c r="P58" s="1405"/>
      <c r="Q58" s="1405"/>
      <c r="R58" s="1405"/>
      <c r="S58" s="1405"/>
      <c r="T58" s="158"/>
    </row>
    <row r="59" spans="1:20">
      <c r="A59" s="704"/>
      <c r="B59" s="705"/>
      <c r="C59" s="460"/>
      <c r="D59" s="460"/>
      <c r="E59" s="460"/>
      <c r="F59" s="460"/>
      <c r="G59" s="460"/>
      <c r="H59" s="460"/>
      <c r="I59" s="460"/>
      <c r="J59" s="460"/>
      <c r="K59" s="460"/>
      <c r="L59" s="460"/>
      <c r="M59" s="460"/>
      <c r="N59" s="460"/>
      <c r="O59" s="460"/>
      <c r="P59" s="460"/>
      <c r="Q59" s="460"/>
      <c r="R59" s="460"/>
      <c r="S59" s="460"/>
      <c r="T59" s="158"/>
    </row>
    <row r="60" spans="1:20">
      <c r="A60" s="706" t="s">
        <v>1441</v>
      </c>
      <c r="B60" s="698"/>
      <c r="C60" s="698"/>
      <c r="D60" s="698"/>
      <c r="E60" s="698"/>
      <c r="F60" s="698"/>
      <c r="G60" s="698"/>
      <c r="H60" s="698"/>
      <c r="I60" s="698"/>
      <c r="J60" s="698"/>
      <c r="K60" s="698"/>
      <c r="L60" s="698"/>
      <c r="M60" s="698"/>
      <c r="N60" s="698"/>
      <c r="O60" s="698"/>
      <c r="P60" s="698"/>
      <c r="Q60" s="698"/>
      <c r="R60" s="698"/>
      <c r="S60" s="698"/>
    </row>
    <row r="61" spans="1:20" ht="13.5" customHeight="1">
      <c r="A61" s="1392" t="s">
        <v>232</v>
      </c>
      <c r="B61" s="1393"/>
      <c r="C61" s="1393"/>
      <c r="D61" s="1393"/>
      <c r="E61" s="1393"/>
      <c r="F61" s="1394"/>
      <c r="G61" s="1299" t="s">
        <v>945</v>
      </c>
      <c r="H61" s="1300"/>
      <c r="I61" s="1300"/>
      <c r="J61" s="1300"/>
      <c r="K61" s="1300"/>
      <c r="L61" s="1300"/>
      <c r="M61" s="1300"/>
      <c r="N61" s="1300"/>
      <c r="O61" s="1300"/>
      <c r="P61" s="1300"/>
      <c r="Q61" s="1301"/>
      <c r="R61" s="1330" t="s">
        <v>946</v>
      </c>
      <c r="S61" s="1332"/>
    </row>
    <row r="62" spans="1:20">
      <c r="A62" s="1398"/>
      <c r="B62" s="1399"/>
      <c r="C62" s="1399"/>
      <c r="D62" s="1399"/>
      <c r="E62" s="1399"/>
      <c r="F62" s="1400"/>
      <c r="G62" s="719" t="s">
        <v>133</v>
      </c>
      <c r="H62" s="719" t="s">
        <v>441</v>
      </c>
      <c r="I62" s="719" t="s">
        <v>135</v>
      </c>
      <c r="J62" s="719" t="s">
        <v>441</v>
      </c>
      <c r="K62" s="719" t="s">
        <v>377</v>
      </c>
      <c r="L62" s="719" t="s">
        <v>378</v>
      </c>
      <c r="M62" s="716" t="s">
        <v>379</v>
      </c>
      <c r="N62" s="836" t="s">
        <v>380</v>
      </c>
      <c r="O62" s="837" t="s">
        <v>381</v>
      </c>
      <c r="P62" s="714" t="s">
        <v>382</v>
      </c>
      <c r="Q62" s="714" t="s">
        <v>1440</v>
      </c>
      <c r="R62" s="1333"/>
      <c r="S62" s="1335"/>
    </row>
    <row r="63" spans="1:20" ht="13.5" customHeight="1">
      <c r="A63" s="1345" t="s">
        <v>947</v>
      </c>
      <c r="B63" s="1588" t="s">
        <v>145</v>
      </c>
      <c r="C63" s="1589"/>
      <c r="D63" s="1589"/>
      <c r="E63" s="1589"/>
      <c r="F63" s="1343"/>
      <c r="G63" s="713" t="s">
        <v>948</v>
      </c>
      <c r="H63" s="713"/>
      <c r="I63" s="713" t="s">
        <v>948</v>
      </c>
      <c r="J63" s="713"/>
      <c r="K63" s="713" t="s">
        <v>948</v>
      </c>
      <c r="L63" s="713" t="s">
        <v>948</v>
      </c>
      <c r="M63" s="711" t="s">
        <v>948</v>
      </c>
      <c r="N63" s="838" t="s">
        <v>948</v>
      </c>
      <c r="O63" s="838" t="s">
        <v>948</v>
      </c>
      <c r="P63" s="711" t="s">
        <v>948</v>
      </c>
      <c r="Q63" s="711" t="s">
        <v>948</v>
      </c>
      <c r="R63" s="1556"/>
      <c r="S63" s="1569"/>
    </row>
    <row r="64" spans="1:20" ht="13.5" customHeight="1">
      <c r="A64" s="1346"/>
      <c r="B64" s="1588" t="s">
        <v>949</v>
      </c>
      <c r="C64" s="1589"/>
      <c r="D64" s="1589"/>
      <c r="E64" s="1589"/>
      <c r="F64" s="1343"/>
      <c r="G64" s="713" t="s">
        <v>948</v>
      </c>
      <c r="H64" s="713"/>
      <c r="I64" s="713"/>
      <c r="J64" s="713"/>
      <c r="K64" s="713"/>
      <c r="L64" s="713"/>
      <c r="M64" s="711"/>
      <c r="N64" s="839"/>
      <c r="O64" s="839"/>
      <c r="P64" s="720"/>
      <c r="Q64" s="720"/>
      <c r="R64" s="1556"/>
      <c r="S64" s="1569"/>
    </row>
    <row r="65" spans="1:19">
      <c r="A65" s="1346"/>
      <c r="B65" s="1588" t="s">
        <v>950</v>
      </c>
      <c r="C65" s="1589"/>
      <c r="D65" s="1589"/>
      <c r="E65" s="1589"/>
      <c r="F65" s="1343"/>
      <c r="G65" s="713" t="s">
        <v>948</v>
      </c>
      <c r="H65" s="713"/>
      <c r="I65" s="713" t="s">
        <v>948</v>
      </c>
      <c r="J65" s="713"/>
      <c r="K65" s="713" t="s">
        <v>948</v>
      </c>
      <c r="L65" s="713"/>
      <c r="M65" s="711"/>
      <c r="N65" s="838"/>
      <c r="O65" s="838"/>
      <c r="P65" s="711" t="s">
        <v>948</v>
      </c>
      <c r="Q65" s="711" t="s">
        <v>948</v>
      </c>
      <c r="R65" s="1556"/>
      <c r="S65" s="1569"/>
    </row>
    <row r="66" spans="1:19">
      <c r="A66" s="1346"/>
      <c r="B66" s="1588" t="s">
        <v>157</v>
      </c>
      <c r="C66" s="1589"/>
      <c r="D66" s="1589"/>
      <c r="E66" s="1589"/>
      <c r="F66" s="1343"/>
      <c r="G66" s="713" t="s">
        <v>948</v>
      </c>
      <c r="H66" s="713"/>
      <c r="I66" s="713"/>
      <c r="J66" s="713"/>
      <c r="K66" s="713"/>
      <c r="L66" s="713"/>
      <c r="M66" s="711"/>
      <c r="N66" s="838"/>
      <c r="O66" s="838"/>
      <c r="P66" s="711" t="s">
        <v>948</v>
      </c>
      <c r="Q66" s="711" t="s">
        <v>948</v>
      </c>
      <c r="R66" s="1556"/>
      <c r="S66" s="1569"/>
    </row>
    <row r="67" spans="1:19" ht="13.5" customHeight="1">
      <c r="A67" s="1346"/>
      <c r="B67" s="1574" t="s">
        <v>951</v>
      </c>
      <c r="C67" s="1575"/>
      <c r="D67" s="1575"/>
      <c r="E67" s="1575"/>
      <c r="F67" s="1576"/>
      <c r="G67" s="1593" t="s">
        <v>1180</v>
      </c>
      <c r="H67" s="1593"/>
      <c r="I67" s="1593" t="s">
        <v>1180</v>
      </c>
      <c r="J67" s="1593"/>
      <c r="K67" s="1593"/>
      <c r="L67" s="1441"/>
      <c r="M67" s="859" t="s">
        <v>948</v>
      </c>
      <c r="N67" s="1613"/>
      <c r="O67" s="1613"/>
      <c r="P67" s="859" t="s">
        <v>948</v>
      </c>
      <c r="Q67" s="1441"/>
      <c r="R67" s="1305"/>
      <c r="S67" s="1540"/>
    </row>
    <row r="68" spans="1:19" ht="13.5" customHeight="1">
      <c r="A68" s="1346"/>
      <c r="B68" s="1590"/>
      <c r="C68" s="1591"/>
      <c r="D68" s="1591"/>
      <c r="E68" s="1591"/>
      <c r="F68" s="1592"/>
      <c r="G68" s="1594"/>
      <c r="H68" s="1594"/>
      <c r="I68" s="1594"/>
      <c r="J68" s="1594"/>
      <c r="K68" s="1594"/>
      <c r="L68" s="1466"/>
      <c r="M68" s="862"/>
      <c r="N68" s="1614"/>
      <c r="O68" s="1614"/>
      <c r="P68" s="862"/>
      <c r="Q68" s="1466"/>
      <c r="R68" s="1541"/>
      <c r="S68" s="1542"/>
    </row>
    <row r="69" spans="1:19" ht="13.5" customHeight="1">
      <c r="A69" s="1346"/>
      <c r="B69" s="1577"/>
      <c r="C69" s="1210"/>
      <c r="D69" s="1210"/>
      <c r="E69" s="1210"/>
      <c r="F69" s="1578"/>
      <c r="G69" s="1595"/>
      <c r="H69" s="1595"/>
      <c r="I69" s="1595"/>
      <c r="J69" s="1595"/>
      <c r="K69" s="1595"/>
      <c r="L69" s="1442"/>
      <c r="M69" s="865"/>
      <c r="N69" s="1615"/>
      <c r="O69" s="1615"/>
      <c r="P69" s="865"/>
      <c r="Q69" s="1442"/>
      <c r="R69" s="1579"/>
      <c r="S69" s="1580"/>
    </row>
    <row r="70" spans="1:19">
      <c r="A70" s="1346"/>
      <c r="B70" s="1581" t="s">
        <v>1192</v>
      </c>
      <c r="C70" s="1582"/>
      <c r="D70" s="1582"/>
      <c r="E70" s="1582"/>
      <c r="F70" s="1583"/>
      <c r="G70" s="136" t="s">
        <v>948</v>
      </c>
      <c r="H70" s="136"/>
      <c r="I70" s="136" t="s">
        <v>948</v>
      </c>
      <c r="J70" s="136"/>
      <c r="K70" s="136" t="s">
        <v>948</v>
      </c>
      <c r="L70" s="136"/>
      <c r="M70" s="834"/>
      <c r="N70" s="838" t="s">
        <v>1442</v>
      </c>
      <c r="O70" s="838" t="s">
        <v>1442</v>
      </c>
      <c r="P70" s="834" t="s">
        <v>948</v>
      </c>
      <c r="Q70" s="834"/>
      <c r="R70" s="1566"/>
      <c r="S70" s="1567"/>
    </row>
    <row r="71" spans="1:19">
      <c r="A71" s="1346"/>
      <c r="B71" s="1581" t="s">
        <v>1443</v>
      </c>
      <c r="C71" s="1582"/>
      <c r="D71" s="1582"/>
      <c r="E71" s="1582"/>
      <c r="F71" s="1583"/>
      <c r="G71" s="136" t="s">
        <v>948</v>
      </c>
      <c r="H71" s="136"/>
      <c r="I71" s="136"/>
      <c r="J71" s="136"/>
      <c r="K71" s="136"/>
      <c r="L71" s="136"/>
      <c r="M71" s="834"/>
      <c r="N71" s="838" t="s">
        <v>1442</v>
      </c>
      <c r="O71" s="838" t="s">
        <v>1442</v>
      </c>
      <c r="P71" s="834" t="s">
        <v>948</v>
      </c>
      <c r="Q71" s="834"/>
      <c r="R71" s="1584" t="s">
        <v>1444</v>
      </c>
      <c r="S71" s="1585"/>
    </row>
    <row r="72" spans="1:19">
      <c r="A72" s="1346"/>
      <c r="B72" s="1581" t="s">
        <v>1003</v>
      </c>
      <c r="C72" s="1582"/>
      <c r="D72" s="1582"/>
      <c r="E72" s="1582"/>
      <c r="F72" s="1583"/>
      <c r="G72" s="136" t="s">
        <v>948</v>
      </c>
      <c r="H72" s="136"/>
      <c r="I72" s="136"/>
      <c r="J72" s="136"/>
      <c r="K72" s="136"/>
      <c r="L72" s="136"/>
      <c r="M72" s="834"/>
      <c r="N72" s="838"/>
      <c r="O72" s="838" t="s">
        <v>1442</v>
      </c>
      <c r="P72" s="834" t="s">
        <v>948</v>
      </c>
      <c r="Q72" s="834"/>
      <c r="R72" s="1586"/>
      <c r="S72" s="1587"/>
    </row>
    <row r="73" spans="1:19">
      <c r="A73" s="1346"/>
      <c r="B73" s="1581" t="s">
        <v>952</v>
      </c>
      <c r="C73" s="1582"/>
      <c r="D73" s="1582"/>
      <c r="E73" s="1582"/>
      <c r="F73" s="1583"/>
      <c r="G73" s="136" t="s">
        <v>948</v>
      </c>
      <c r="H73" s="136"/>
      <c r="I73" s="136" t="s">
        <v>948</v>
      </c>
      <c r="J73" s="136"/>
      <c r="K73" s="136" t="s">
        <v>948</v>
      </c>
      <c r="L73" s="136"/>
      <c r="M73" s="834"/>
      <c r="N73" s="838"/>
      <c r="O73" s="838"/>
      <c r="P73" s="834" t="s">
        <v>948</v>
      </c>
      <c r="Q73" s="834"/>
      <c r="R73" s="1566"/>
      <c r="S73" s="1567"/>
    </row>
    <row r="74" spans="1:19" ht="13.5" customHeight="1">
      <c r="A74" s="1346"/>
      <c r="B74" s="1574" t="s">
        <v>953</v>
      </c>
      <c r="C74" s="1575"/>
      <c r="D74" s="1575"/>
      <c r="E74" s="1575"/>
      <c r="F74" s="1576"/>
      <c r="G74" s="1441" t="s">
        <v>948</v>
      </c>
      <c r="H74" s="1441"/>
      <c r="I74" s="1441"/>
      <c r="J74" s="1441"/>
      <c r="K74" s="1441"/>
      <c r="L74" s="1441"/>
      <c r="M74" s="1441"/>
      <c r="N74" s="1561"/>
      <c r="O74" s="1561"/>
      <c r="P74" s="1441" t="s">
        <v>948</v>
      </c>
      <c r="Q74" s="1441"/>
      <c r="R74" s="1265" t="s">
        <v>1183</v>
      </c>
      <c r="S74" s="1267"/>
    </row>
    <row r="75" spans="1:19" ht="13.5" customHeight="1">
      <c r="A75" s="1346"/>
      <c r="B75" s="1577"/>
      <c r="C75" s="1210"/>
      <c r="D75" s="1210"/>
      <c r="E75" s="1210"/>
      <c r="F75" s="1578"/>
      <c r="G75" s="1442"/>
      <c r="H75" s="1442"/>
      <c r="I75" s="1442"/>
      <c r="J75" s="1442"/>
      <c r="K75" s="1442"/>
      <c r="L75" s="1442"/>
      <c r="M75" s="1442"/>
      <c r="N75" s="1562"/>
      <c r="O75" s="1562"/>
      <c r="P75" s="1442"/>
      <c r="Q75" s="1442"/>
      <c r="R75" s="1268"/>
      <c r="S75" s="1270"/>
    </row>
    <row r="76" spans="1:19" ht="13.5" customHeight="1">
      <c r="A76" s="1346"/>
      <c r="B76" s="1563" t="s">
        <v>1193</v>
      </c>
      <c r="C76" s="1564"/>
      <c r="D76" s="1564"/>
      <c r="E76" s="1564"/>
      <c r="F76" s="1565"/>
      <c r="G76" s="136" t="s">
        <v>948</v>
      </c>
      <c r="H76" s="130"/>
      <c r="I76" s="130"/>
      <c r="J76" s="130"/>
      <c r="K76" s="130"/>
      <c r="L76" s="130"/>
      <c r="M76" s="129"/>
      <c r="N76" s="840"/>
      <c r="O76" s="840"/>
      <c r="P76" s="136" t="s">
        <v>948</v>
      </c>
      <c r="Q76" s="834" t="s">
        <v>948</v>
      </c>
      <c r="R76" s="1566"/>
      <c r="S76" s="1567"/>
    </row>
    <row r="77" spans="1:19" ht="13.5" customHeight="1">
      <c r="A77" s="1347"/>
      <c r="B77" s="1568" t="s">
        <v>1110</v>
      </c>
      <c r="C77" s="1325"/>
      <c r="D77" s="1325"/>
      <c r="E77" s="1325"/>
      <c r="F77" s="1326"/>
      <c r="G77" s="713" t="s">
        <v>948</v>
      </c>
      <c r="H77" s="718"/>
      <c r="I77" s="718"/>
      <c r="J77" s="718"/>
      <c r="K77" s="718"/>
      <c r="L77" s="718"/>
      <c r="M77" s="715"/>
      <c r="N77" s="840"/>
      <c r="O77" s="840"/>
      <c r="P77" s="713" t="s">
        <v>948</v>
      </c>
      <c r="Q77" s="711" t="s">
        <v>948</v>
      </c>
      <c r="R77" s="1556"/>
      <c r="S77" s="1569"/>
    </row>
    <row r="78" spans="1:19" ht="13.5" customHeight="1">
      <c r="A78" s="1558" t="s">
        <v>25</v>
      </c>
      <c r="B78" s="1348"/>
      <c r="C78" s="1348"/>
      <c r="D78" s="1348"/>
      <c r="E78" s="1348"/>
      <c r="F78" s="1349"/>
      <c r="G78" s="1359"/>
      <c r="H78" s="1359"/>
      <c r="I78" s="1359" t="s">
        <v>948</v>
      </c>
      <c r="J78" s="1359"/>
      <c r="K78" s="1359" t="s">
        <v>948</v>
      </c>
      <c r="L78" s="1359"/>
      <c r="M78" s="1359"/>
      <c r="N78" s="1561"/>
      <c r="O78" s="1561"/>
      <c r="P78" s="1359" t="s">
        <v>948</v>
      </c>
      <c r="Q78" s="1359"/>
      <c r="R78" s="1570" t="s">
        <v>1184</v>
      </c>
      <c r="S78" s="1571"/>
    </row>
    <row r="79" spans="1:19" ht="13.5" customHeight="1">
      <c r="A79" s="1560"/>
      <c r="B79" s="1352"/>
      <c r="C79" s="1352"/>
      <c r="D79" s="1352"/>
      <c r="E79" s="1352"/>
      <c r="F79" s="1353"/>
      <c r="G79" s="1358"/>
      <c r="H79" s="1358"/>
      <c r="I79" s="1358"/>
      <c r="J79" s="1358"/>
      <c r="K79" s="1358"/>
      <c r="L79" s="1358"/>
      <c r="M79" s="1358"/>
      <c r="N79" s="1562"/>
      <c r="O79" s="1562"/>
      <c r="P79" s="1358"/>
      <c r="Q79" s="1358"/>
      <c r="R79" s="1572"/>
      <c r="S79" s="1573"/>
    </row>
    <row r="80" spans="1:19" ht="13.5" customHeight="1">
      <c r="A80" s="1558" t="s">
        <v>954</v>
      </c>
      <c r="B80" s="1348"/>
      <c r="C80" s="1348"/>
      <c r="D80" s="1348"/>
      <c r="E80" s="1348"/>
      <c r="F80" s="1349"/>
      <c r="G80" s="1354" t="s">
        <v>1180</v>
      </c>
      <c r="H80" s="1354"/>
      <c r="I80" s="1359"/>
      <c r="J80" s="1359"/>
      <c r="K80" s="1359"/>
      <c r="L80" s="1354" t="s">
        <v>1180</v>
      </c>
      <c r="M80" s="1354"/>
      <c r="N80" s="1392"/>
      <c r="O80" s="1392"/>
      <c r="P80" s="1392" t="s">
        <v>948</v>
      </c>
      <c r="Q80" s="1359"/>
      <c r="R80" s="1330"/>
      <c r="S80" s="1332"/>
    </row>
    <row r="81" spans="1:19">
      <c r="A81" s="1559"/>
      <c r="B81" s="1350"/>
      <c r="C81" s="1350"/>
      <c r="D81" s="1350"/>
      <c r="E81" s="1350"/>
      <c r="F81" s="1351"/>
      <c r="G81" s="1355"/>
      <c r="H81" s="1355"/>
      <c r="I81" s="1357"/>
      <c r="J81" s="1357"/>
      <c r="K81" s="1357"/>
      <c r="L81" s="1355"/>
      <c r="M81" s="1355"/>
      <c r="N81" s="1395"/>
      <c r="O81" s="1395"/>
      <c r="P81" s="1395"/>
      <c r="Q81" s="1357"/>
      <c r="R81" s="1552"/>
      <c r="S81" s="1553"/>
    </row>
    <row r="82" spans="1:19">
      <c r="A82" s="1560"/>
      <c r="B82" s="1352"/>
      <c r="C82" s="1352"/>
      <c r="D82" s="1352"/>
      <c r="E82" s="1352"/>
      <c r="F82" s="1353"/>
      <c r="G82" s="1356"/>
      <c r="H82" s="1356"/>
      <c r="I82" s="1358"/>
      <c r="J82" s="1358"/>
      <c r="K82" s="1358"/>
      <c r="L82" s="1356"/>
      <c r="M82" s="1356"/>
      <c r="N82" s="1398"/>
      <c r="O82" s="1398"/>
      <c r="P82" s="1398"/>
      <c r="Q82" s="1358"/>
      <c r="R82" s="1333"/>
      <c r="S82" s="1335"/>
    </row>
    <row r="83" spans="1:19">
      <c r="A83" s="707" t="s">
        <v>955</v>
      </c>
      <c r="B83" s="707"/>
      <c r="C83" s="707"/>
      <c r="D83" s="707"/>
      <c r="E83" s="707"/>
      <c r="F83" s="707"/>
      <c r="G83" s="707"/>
      <c r="H83" s="707"/>
      <c r="I83" s="707"/>
      <c r="J83" s="707"/>
      <c r="K83" s="707"/>
      <c r="L83" s="707"/>
      <c r="M83" s="707"/>
      <c r="N83" s="707"/>
      <c r="O83" s="707"/>
      <c r="P83" s="707"/>
      <c r="Q83" s="707"/>
      <c r="R83" s="707"/>
      <c r="S83" s="707"/>
    </row>
    <row r="84" spans="1:19">
      <c r="A84" s="707" t="s">
        <v>1010</v>
      </c>
      <c r="B84" s="707"/>
      <c r="C84" s="707"/>
      <c r="D84" s="707"/>
      <c r="E84" s="707"/>
      <c r="F84" s="707"/>
      <c r="G84" s="707"/>
      <c r="H84" s="707"/>
      <c r="I84" s="707"/>
      <c r="J84" s="707"/>
      <c r="K84" s="707"/>
      <c r="L84" s="707"/>
      <c r="M84" s="707"/>
      <c r="N84" s="707"/>
      <c r="O84" s="707"/>
      <c r="P84" s="707"/>
      <c r="Q84" s="707"/>
      <c r="R84" s="707"/>
      <c r="S84" s="707"/>
    </row>
    <row r="85" spans="1:19">
      <c r="A85" s="707"/>
      <c r="B85" s="707"/>
      <c r="C85" s="707"/>
      <c r="D85" s="707"/>
      <c r="E85" s="707"/>
      <c r="F85" s="707"/>
      <c r="G85" s="707"/>
      <c r="H85" s="707"/>
      <c r="I85" s="707"/>
      <c r="J85" s="707"/>
      <c r="K85" s="707"/>
      <c r="L85" s="707"/>
      <c r="M85" s="707"/>
      <c r="N85" s="707"/>
      <c r="O85" s="707"/>
      <c r="P85" s="707"/>
      <c r="Q85" s="707"/>
      <c r="R85" s="707"/>
      <c r="S85" s="707"/>
    </row>
    <row r="86" spans="1:19">
      <c r="A86" s="707" t="s">
        <v>1004</v>
      </c>
      <c r="B86" s="707"/>
      <c r="C86" s="707"/>
      <c r="D86" s="707"/>
      <c r="E86" s="707"/>
      <c r="F86" s="707"/>
      <c r="G86" s="707"/>
      <c r="H86" s="707"/>
      <c r="I86" s="707"/>
      <c r="J86" s="707"/>
      <c r="K86" s="707"/>
      <c r="L86" s="707"/>
      <c r="M86" s="707"/>
      <c r="N86" s="707"/>
      <c r="O86" s="707"/>
      <c r="P86" s="707"/>
      <c r="Q86" s="707"/>
      <c r="R86" s="707"/>
      <c r="S86" s="707"/>
    </row>
    <row r="87" spans="1:19" ht="13" customHeight="1">
      <c r="A87" s="1554" t="s">
        <v>958</v>
      </c>
      <c r="B87" s="1555"/>
      <c r="C87" s="1556" t="s">
        <v>959</v>
      </c>
      <c r="D87" s="1557"/>
      <c r="E87" s="1299" t="s">
        <v>960</v>
      </c>
      <c r="F87" s="1300"/>
      <c r="G87" s="1300"/>
      <c r="H87" s="1300"/>
      <c r="I87" s="1300"/>
      <c r="J87" s="1301"/>
      <c r="K87" s="1299" t="s">
        <v>1445</v>
      </c>
      <c r="L87" s="1300"/>
      <c r="M87" s="1300"/>
      <c r="N87" s="1301"/>
      <c r="O87" s="1327" t="s">
        <v>961</v>
      </c>
      <c r="P87" s="1327"/>
      <c r="Q87" s="1327"/>
      <c r="R87" s="1327"/>
      <c r="S87" s="1327"/>
    </row>
    <row r="88" spans="1:19" ht="13.5" customHeight="1">
      <c r="A88" s="1175" t="s">
        <v>962</v>
      </c>
      <c r="B88" s="1175"/>
      <c r="C88" s="1305" t="s">
        <v>963</v>
      </c>
      <c r="D88" s="1540"/>
      <c r="E88" s="1114" t="s">
        <v>964</v>
      </c>
      <c r="F88" s="1115"/>
      <c r="G88" s="1115"/>
      <c r="H88" s="1115"/>
      <c r="I88" s="1115"/>
      <c r="J88" s="1116"/>
      <c r="K88" s="1114" t="s">
        <v>1446</v>
      </c>
      <c r="L88" s="1115"/>
      <c r="M88" s="1115"/>
      <c r="N88" s="1116"/>
      <c r="O88" s="1235" t="s">
        <v>965</v>
      </c>
      <c r="P88" s="1235"/>
      <c r="Q88" s="1235"/>
      <c r="R88" s="1235"/>
      <c r="S88" s="1235"/>
    </row>
    <row r="89" spans="1:19">
      <c r="A89" s="1175"/>
      <c r="B89" s="1175"/>
      <c r="C89" s="1541"/>
      <c r="D89" s="1542"/>
      <c r="E89" s="1117"/>
      <c r="F89" s="1118"/>
      <c r="G89" s="1118"/>
      <c r="H89" s="1118"/>
      <c r="I89" s="1118"/>
      <c r="J89" s="1119"/>
      <c r="K89" s="1511"/>
      <c r="L89" s="1512"/>
      <c r="M89" s="1512"/>
      <c r="N89" s="1543"/>
      <c r="O89" s="1373" t="s">
        <v>966</v>
      </c>
      <c r="P89" s="1373"/>
      <c r="Q89" s="1373"/>
      <c r="R89" s="1373"/>
      <c r="S89" s="1373"/>
    </row>
    <row r="90" spans="1:19" ht="13.5" customHeight="1">
      <c r="A90" s="1175" t="s">
        <v>967</v>
      </c>
      <c r="B90" s="1175"/>
      <c r="C90" s="1541"/>
      <c r="D90" s="1542"/>
      <c r="E90" s="1511" t="s">
        <v>968</v>
      </c>
      <c r="F90" s="1512"/>
      <c r="G90" s="1512"/>
      <c r="H90" s="1512"/>
      <c r="I90" s="1512"/>
      <c r="J90" s="1543"/>
      <c r="K90" s="1511"/>
      <c r="L90" s="1512"/>
      <c r="M90" s="1512"/>
      <c r="N90" s="1543"/>
      <c r="O90" s="1235" t="s">
        <v>969</v>
      </c>
      <c r="P90" s="1235"/>
      <c r="Q90" s="1235"/>
      <c r="R90" s="1235"/>
      <c r="S90" s="1235"/>
    </row>
    <row r="91" spans="1:19" ht="13.5" customHeight="1">
      <c r="A91" s="1175"/>
      <c r="B91" s="1175"/>
      <c r="C91" s="1541"/>
      <c r="D91" s="1542"/>
      <c r="E91" s="1511"/>
      <c r="F91" s="1512"/>
      <c r="G91" s="1512"/>
      <c r="H91" s="1512"/>
      <c r="I91" s="1512"/>
      <c r="J91" s="1543"/>
      <c r="K91" s="1511"/>
      <c r="L91" s="1512"/>
      <c r="M91" s="1512"/>
      <c r="N91" s="1543"/>
      <c r="O91" s="1239" t="s">
        <v>970</v>
      </c>
      <c r="P91" s="1239"/>
      <c r="Q91" s="1239"/>
      <c r="R91" s="1239"/>
      <c r="S91" s="1239"/>
    </row>
    <row r="92" spans="1:19" ht="13.5" customHeight="1">
      <c r="A92" s="1175"/>
      <c r="B92" s="1175"/>
      <c r="C92" s="1541"/>
      <c r="D92" s="1542"/>
      <c r="E92" s="1117"/>
      <c r="F92" s="1118"/>
      <c r="G92" s="1118"/>
      <c r="H92" s="1118"/>
      <c r="I92" s="1118"/>
      <c r="J92" s="1119"/>
      <c r="K92" s="1117"/>
      <c r="L92" s="1118"/>
      <c r="M92" s="1118"/>
      <c r="N92" s="1119"/>
      <c r="O92" s="1239"/>
      <c r="P92" s="1239"/>
      <c r="Q92" s="1239"/>
      <c r="R92" s="1239"/>
      <c r="S92" s="1239"/>
    </row>
    <row r="93" spans="1:19" ht="13.5" customHeight="1">
      <c r="A93" s="1175" t="s">
        <v>971</v>
      </c>
      <c r="B93" s="1175"/>
      <c r="C93" s="1541"/>
      <c r="D93" s="1542"/>
      <c r="E93" s="1511" t="s">
        <v>1447</v>
      </c>
      <c r="F93" s="1512"/>
      <c r="G93" s="1512"/>
      <c r="H93" s="1512"/>
      <c r="I93" s="1512"/>
      <c r="J93" s="1543"/>
      <c r="K93" s="1544" t="s">
        <v>1448</v>
      </c>
      <c r="L93" s="1545"/>
      <c r="M93" s="1545"/>
      <c r="N93" s="1546"/>
      <c r="O93" s="1550" t="s">
        <v>1449</v>
      </c>
      <c r="P93" s="1550"/>
      <c r="Q93" s="1550"/>
      <c r="R93" s="1550"/>
      <c r="S93" s="1550"/>
    </row>
    <row r="94" spans="1:19" ht="13.5" customHeight="1">
      <c r="A94" s="1175"/>
      <c r="B94" s="1175"/>
      <c r="C94" s="1541"/>
      <c r="D94" s="1542"/>
      <c r="E94" s="1511"/>
      <c r="F94" s="1512"/>
      <c r="G94" s="1512"/>
      <c r="H94" s="1512"/>
      <c r="I94" s="1512"/>
      <c r="J94" s="1543"/>
      <c r="K94" s="1547"/>
      <c r="L94" s="1548"/>
      <c r="M94" s="1548"/>
      <c r="N94" s="1549"/>
      <c r="O94" s="1551" t="s">
        <v>1450</v>
      </c>
      <c r="P94" s="1551"/>
      <c r="Q94" s="1551"/>
      <c r="R94" s="1551"/>
      <c r="S94" s="1551"/>
    </row>
    <row r="95" spans="1:19" ht="13.5" customHeight="1">
      <c r="A95" s="1175"/>
      <c r="B95" s="1175"/>
      <c r="C95" s="1541"/>
      <c r="D95" s="1542"/>
      <c r="E95" s="1511"/>
      <c r="F95" s="1512"/>
      <c r="G95" s="1512"/>
      <c r="H95" s="1512"/>
      <c r="I95" s="1512"/>
      <c r="J95" s="1543"/>
      <c r="K95" s="1547"/>
      <c r="L95" s="1548"/>
      <c r="M95" s="1548"/>
      <c r="N95" s="1549"/>
      <c r="O95" s="1551"/>
      <c r="P95" s="1551"/>
      <c r="Q95" s="1551"/>
      <c r="R95" s="1551"/>
      <c r="S95" s="1551"/>
    </row>
    <row r="96" spans="1:19" ht="13.5" customHeight="1">
      <c r="A96" s="1175" t="s">
        <v>976</v>
      </c>
      <c r="B96" s="1175"/>
      <c r="C96" s="1114" t="s">
        <v>972</v>
      </c>
      <c r="D96" s="1115"/>
      <c r="E96" s="1513"/>
      <c r="F96" s="1514"/>
      <c r="G96" s="1514"/>
      <c r="H96" s="1514"/>
      <c r="I96" s="1514"/>
      <c r="J96" s="1515"/>
      <c r="K96" s="1522"/>
      <c r="L96" s="1523"/>
      <c r="M96" s="1523"/>
      <c r="N96" s="1524"/>
      <c r="O96" s="1531" t="s">
        <v>382</v>
      </c>
      <c r="P96" s="1532"/>
      <c r="Q96" s="1532"/>
      <c r="R96" s="1532"/>
      <c r="S96" s="1533"/>
    </row>
    <row r="97" spans="1:22" ht="13.5" customHeight="1">
      <c r="A97" s="1175"/>
      <c r="B97" s="1175"/>
      <c r="C97" s="1511"/>
      <c r="D97" s="1512"/>
      <c r="E97" s="1516"/>
      <c r="F97" s="1517"/>
      <c r="G97" s="1517"/>
      <c r="H97" s="1517"/>
      <c r="I97" s="1517"/>
      <c r="J97" s="1518"/>
      <c r="K97" s="1525"/>
      <c r="L97" s="1526"/>
      <c r="M97" s="1526"/>
      <c r="N97" s="1527"/>
      <c r="O97" s="1534" t="s">
        <v>1451</v>
      </c>
      <c r="P97" s="1535"/>
      <c r="Q97" s="1535"/>
      <c r="R97" s="1535"/>
      <c r="S97" s="1536"/>
    </row>
    <row r="98" spans="1:22">
      <c r="A98" s="1175"/>
      <c r="B98" s="1175"/>
      <c r="C98" s="1117"/>
      <c r="D98" s="1118"/>
      <c r="E98" s="1519"/>
      <c r="F98" s="1520"/>
      <c r="G98" s="1520"/>
      <c r="H98" s="1520"/>
      <c r="I98" s="1520"/>
      <c r="J98" s="1521"/>
      <c r="K98" s="1528"/>
      <c r="L98" s="1529"/>
      <c r="M98" s="1529"/>
      <c r="N98" s="1530"/>
      <c r="O98" s="1537"/>
      <c r="P98" s="1538"/>
      <c r="Q98" s="1538"/>
      <c r="R98" s="1538"/>
      <c r="S98" s="1539"/>
    </row>
    <row r="99" spans="1:22">
      <c r="A99" s="1374" t="s">
        <v>1005</v>
      </c>
      <c r="B99" s="1375"/>
      <c r="C99" s="1375"/>
      <c r="D99" s="1375"/>
      <c r="E99" s="1375"/>
      <c r="F99" s="1375"/>
      <c r="G99" s="1375"/>
      <c r="H99" s="1375"/>
      <c r="I99" s="1375"/>
      <c r="J99" s="1375"/>
      <c r="K99" s="1375"/>
      <c r="L99" s="1375"/>
      <c r="M99" s="1375"/>
      <c r="N99" s="1375"/>
      <c r="O99" s="1375"/>
      <c r="P99" s="1375"/>
      <c r="Q99" s="1375"/>
      <c r="R99" s="1375"/>
      <c r="S99" s="1375"/>
    </row>
    <row r="100" spans="1:22">
      <c r="A100" s="1376"/>
      <c r="B100" s="1376"/>
      <c r="C100" s="1376"/>
      <c r="D100" s="1376"/>
      <c r="E100" s="1376"/>
      <c r="F100" s="1376"/>
      <c r="G100" s="1376"/>
      <c r="H100" s="1376"/>
      <c r="I100" s="1376"/>
      <c r="J100" s="1376"/>
      <c r="K100" s="1376"/>
      <c r="L100" s="1376"/>
      <c r="M100" s="1376"/>
      <c r="N100" s="1376"/>
      <c r="O100" s="1376"/>
      <c r="P100" s="1376"/>
      <c r="Q100" s="1376"/>
      <c r="R100" s="1376"/>
      <c r="S100" s="1376"/>
    </row>
    <row r="101" spans="1:22">
      <c r="A101" s="419"/>
    </row>
    <row r="102" spans="1:22">
      <c r="A102" s="134" t="s">
        <v>994</v>
      </c>
      <c r="B102" s="135" t="s">
        <v>1006</v>
      </c>
      <c r="C102" s="135"/>
      <c r="D102" s="135"/>
      <c r="E102" s="135"/>
      <c r="F102" s="135"/>
      <c r="G102" s="135"/>
      <c r="H102" s="135"/>
      <c r="I102" s="135"/>
      <c r="J102" s="135"/>
      <c r="K102" s="135"/>
      <c r="L102" s="135"/>
      <c r="M102" s="135"/>
      <c r="N102" s="135"/>
      <c r="O102" s="135"/>
      <c r="P102" s="135"/>
      <c r="Q102" s="135"/>
      <c r="R102" s="135"/>
      <c r="S102" s="135"/>
    </row>
    <row r="103" spans="1:22">
      <c r="A103" s="134" t="s">
        <v>996</v>
      </c>
      <c r="B103" s="1165" t="s">
        <v>1007</v>
      </c>
      <c r="C103" s="1165"/>
      <c r="D103" s="1165"/>
      <c r="E103" s="1165"/>
      <c r="F103" s="1165"/>
      <c r="G103" s="1165"/>
      <c r="H103" s="1165"/>
      <c r="I103" s="1165"/>
      <c r="J103" s="1165"/>
      <c r="K103" s="1165"/>
      <c r="L103" s="1165"/>
      <c r="M103" s="1165"/>
      <c r="N103" s="1165"/>
      <c r="O103" s="1165"/>
      <c r="P103" s="1165"/>
      <c r="Q103" s="1165"/>
      <c r="R103" s="1165"/>
      <c r="S103" s="1165"/>
    </row>
    <row r="104" spans="1:22">
      <c r="A104" s="135"/>
      <c r="B104" s="1165"/>
      <c r="C104" s="1165"/>
      <c r="D104" s="1165"/>
      <c r="E104" s="1165"/>
      <c r="F104" s="1165"/>
      <c r="G104" s="1165"/>
      <c r="H104" s="1165"/>
      <c r="I104" s="1165"/>
      <c r="J104" s="1165"/>
      <c r="K104" s="1165"/>
      <c r="L104" s="1165"/>
      <c r="M104" s="1165"/>
      <c r="N104" s="1165"/>
      <c r="O104" s="1165"/>
      <c r="P104" s="1165"/>
      <c r="Q104" s="1165"/>
      <c r="R104" s="1165"/>
      <c r="S104" s="1165"/>
    </row>
    <row r="105" spans="1:22">
      <c r="A105" s="134" t="s">
        <v>998</v>
      </c>
      <c r="B105" s="273" t="s">
        <v>1008</v>
      </c>
      <c r="C105" s="135"/>
      <c r="D105" s="135"/>
      <c r="E105" s="135"/>
      <c r="F105" s="135"/>
      <c r="G105" s="135"/>
      <c r="H105" s="135"/>
      <c r="I105" s="135"/>
      <c r="J105" s="135"/>
      <c r="K105" s="135"/>
      <c r="L105" s="135"/>
      <c r="M105" s="135"/>
      <c r="N105" s="135"/>
      <c r="O105" s="135"/>
      <c r="P105" s="135"/>
      <c r="Q105" s="135"/>
      <c r="R105" s="135"/>
      <c r="S105" s="135"/>
    </row>
    <row r="106" spans="1:22">
      <c r="A106" s="134" t="s">
        <v>999</v>
      </c>
      <c r="B106" s="1165" t="s">
        <v>742</v>
      </c>
      <c r="C106" s="1165"/>
      <c r="D106" s="1165"/>
      <c r="E106" s="1165"/>
      <c r="F106" s="1165"/>
      <c r="G106" s="1165"/>
      <c r="H106" s="1165"/>
      <c r="I106" s="1165"/>
      <c r="J106" s="1165"/>
      <c r="K106" s="1165"/>
      <c r="L106" s="1165"/>
      <c r="M106" s="1165"/>
      <c r="N106" s="1165"/>
      <c r="O106" s="1165"/>
      <c r="P106" s="1165"/>
      <c r="Q106" s="1165"/>
      <c r="R106" s="1165"/>
      <c r="S106" s="1165"/>
    </row>
    <row r="107" spans="1:22">
      <c r="A107" s="135"/>
      <c r="B107" s="1165"/>
      <c r="C107" s="1165"/>
      <c r="D107" s="1165"/>
      <c r="E107" s="1165"/>
      <c r="F107" s="1165"/>
      <c r="G107" s="1165"/>
      <c r="H107" s="1165"/>
      <c r="I107" s="1165"/>
      <c r="J107" s="1165"/>
      <c r="K107" s="1165"/>
      <c r="L107" s="1165"/>
      <c r="M107" s="1165"/>
      <c r="N107" s="1165"/>
      <c r="O107" s="1165"/>
      <c r="P107" s="1165"/>
      <c r="Q107" s="1165"/>
      <c r="R107" s="1165"/>
      <c r="S107" s="1165"/>
    </row>
    <row r="108" spans="1:22">
      <c r="A108" s="134" t="s">
        <v>1000</v>
      </c>
      <c r="B108" s="135" t="s">
        <v>656</v>
      </c>
      <c r="C108" s="135"/>
      <c r="D108" s="135"/>
      <c r="E108" s="135"/>
      <c r="F108" s="135"/>
      <c r="G108" s="135"/>
      <c r="H108" s="135"/>
      <c r="I108" s="135"/>
      <c r="J108" s="135"/>
      <c r="K108" s="135"/>
      <c r="L108" s="135"/>
      <c r="M108" s="135"/>
      <c r="N108" s="135"/>
      <c r="O108" s="135"/>
      <c r="P108" s="135"/>
      <c r="Q108" s="135"/>
      <c r="R108" s="135"/>
      <c r="S108" s="135"/>
    </row>
    <row r="109" spans="1:22">
      <c r="A109" s="134"/>
      <c r="B109" s="135"/>
      <c r="C109" s="135"/>
      <c r="D109" s="135"/>
      <c r="E109" s="135"/>
      <c r="F109" s="135"/>
      <c r="G109" s="135"/>
      <c r="H109" s="135"/>
      <c r="I109" s="135"/>
      <c r="J109" s="135"/>
      <c r="K109" s="135"/>
      <c r="L109" s="135"/>
      <c r="M109" s="135"/>
      <c r="N109" s="135"/>
      <c r="O109" s="135"/>
      <c r="P109" s="135"/>
      <c r="Q109" s="135"/>
      <c r="R109" s="135"/>
      <c r="S109" s="135"/>
    </row>
    <row r="110" spans="1:22">
      <c r="A110" s="857" t="str">
        <f>CONCATENATE("（様式-",INDEX(発注者入力シート!$B$33:$G$36,MATCH(発注者入力シート!M7,発注者入力シート!$C$33:$C$36,0),4),"）")</f>
        <v>（様式-１０）</v>
      </c>
      <c r="B110" s="857"/>
      <c r="C110" s="857"/>
      <c r="D110" s="857"/>
      <c r="E110" s="857"/>
      <c r="F110" s="857"/>
      <c r="S110" s="6" t="s">
        <v>577</v>
      </c>
      <c r="T110" s="6"/>
      <c r="U110" s="3" t="s">
        <v>402</v>
      </c>
    </row>
    <row r="111" spans="1:22" ht="15.75" customHeight="1">
      <c r="A111" s="857" t="str">
        <f>CONCATENATE("評価項目",INDEX(発注者入力シート!$B$33:$G$36,MATCH(発注者入力シート!M7,発注者入力シート!$C$33:$C$36,0),5),"-",INDEX(発注者入力シート!$B$33:$G$36,MATCH(発注者入力シート!M7,発注者入力シート!$C$33:$C$36,0),6))</f>
        <v>評価項目（３）-②</v>
      </c>
      <c r="B111" s="857"/>
      <c r="C111" s="857"/>
      <c r="D111" s="857"/>
      <c r="E111" s="857"/>
      <c r="Q111" s="1603" t="str">
        <f>IF(INDEX(発注者入力シート!$B$24:$G$48,MATCH(発注者入力シート!M7,発注者入力シート!$C$24:$C$48,0),3)="","",INDEX(発注者入力シート!$B$24:$G$48,MATCH(発注者入力シート!M7,発注者入力シート!$C$24:$C$48,0),3))</f>
        <v/>
      </c>
      <c r="R111" s="1603"/>
      <c r="S111" s="1603"/>
      <c r="T111" s="77"/>
      <c r="U111" s="3" t="s">
        <v>403</v>
      </c>
    </row>
    <row r="112" spans="1:22" ht="15.75" customHeight="1">
      <c r="A112" s="858" t="s">
        <v>34</v>
      </c>
      <c r="B112" s="858"/>
      <c r="C112" s="858"/>
      <c r="D112" s="858"/>
      <c r="E112" s="858"/>
      <c r="F112" s="858"/>
      <c r="G112" s="858"/>
      <c r="H112" s="858"/>
      <c r="I112" s="858"/>
      <c r="J112" s="858"/>
      <c r="K112" s="858"/>
      <c r="L112" s="858"/>
      <c r="M112" s="858"/>
      <c r="N112" s="858"/>
      <c r="O112" s="858"/>
      <c r="P112" s="858"/>
      <c r="Q112" s="858"/>
      <c r="R112" s="858"/>
      <c r="S112" s="858"/>
      <c r="T112" s="128"/>
      <c r="U112" s="103"/>
      <c r="V112" s="3" t="s">
        <v>410</v>
      </c>
    </row>
    <row r="113" spans="1:22" ht="15.75" customHeight="1">
      <c r="A113" s="3" t="s">
        <v>158</v>
      </c>
      <c r="D113" s="854" t="s">
        <v>650</v>
      </c>
      <c r="E113" s="854"/>
      <c r="F113" s="1612" t="str">
        <f>IF(企業入力シート!C5="","",企業入力シート!C5)</f>
        <v/>
      </c>
      <c r="G113" s="1612"/>
      <c r="H113" s="1612"/>
      <c r="I113" s="1612"/>
      <c r="J113" s="1612"/>
      <c r="K113" s="1612"/>
      <c r="L113" s="1612"/>
      <c r="M113" s="1612"/>
      <c r="N113" s="1612"/>
      <c r="O113" s="1612"/>
      <c r="P113" s="1612"/>
      <c r="Q113" s="1612"/>
      <c r="R113" s="1612"/>
      <c r="S113" s="1612"/>
      <c r="T113" s="2"/>
      <c r="U113" s="98"/>
      <c r="V113" s="3" t="s">
        <v>405</v>
      </c>
    </row>
    <row r="114" spans="1:22" ht="15.75" customHeight="1"/>
    <row r="115" spans="1:22" ht="15.75" customHeight="1">
      <c r="A115" s="1262" t="s">
        <v>1196</v>
      </c>
      <c r="B115" s="1597" t="s">
        <v>1200</v>
      </c>
      <c r="C115" s="1597"/>
      <c r="D115" s="1597"/>
      <c r="E115" s="1597"/>
      <c r="F115" s="1596" t="str">
        <f>$F$6</f>
        <v>平成２８年度から入札公告日前日までに完成及び引き渡しが完了した島根県、島根県内の市町村又は国の機関（独立行政法人等を含みコリンズ登録があるものに限る。）発注工事</v>
      </c>
      <c r="G115" s="1596"/>
      <c r="H115" s="1596"/>
      <c r="I115" s="1596"/>
      <c r="J115" s="1596"/>
      <c r="K115" s="1596"/>
      <c r="L115" s="1596"/>
      <c r="M115" s="1596"/>
      <c r="N115" s="1596"/>
      <c r="O115" s="1596"/>
      <c r="P115" s="1596"/>
      <c r="Q115" s="1596"/>
      <c r="R115" s="1596"/>
      <c r="S115" s="1596"/>
      <c r="T115" s="2"/>
      <c r="U115" s="3" t="s">
        <v>406</v>
      </c>
    </row>
    <row r="116" spans="1:22" ht="27" customHeight="1">
      <c r="A116" s="1263"/>
      <c r="B116" s="1597"/>
      <c r="C116" s="1597"/>
      <c r="D116" s="1597"/>
      <c r="E116" s="1597"/>
      <c r="F116" s="1596"/>
      <c r="G116" s="1596"/>
      <c r="H116" s="1596"/>
      <c r="I116" s="1596"/>
      <c r="J116" s="1596"/>
      <c r="K116" s="1596"/>
      <c r="L116" s="1596"/>
      <c r="M116" s="1596"/>
      <c r="N116" s="1596"/>
      <c r="O116" s="1596"/>
      <c r="P116" s="1596"/>
      <c r="Q116" s="1596"/>
      <c r="R116" s="1596"/>
      <c r="S116" s="1596"/>
      <c r="T116" s="2"/>
      <c r="U116" s="100"/>
      <c r="V116" s="3" t="s">
        <v>407</v>
      </c>
    </row>
    <row r="117" spans="1:22" ht="15.75" customHeight="1">
      <c r="A117" s="1263"/>
      <c r="B117" s="1175" t="s">
        <v>1201</v>
      </c>
      <c r="C117" s="1175"/>
      <c r="D117" s="1175"/>
      <c r="E117" s="1175"/>
      <c r="F117" s="1596" t="str">
        <f>$F$8</f>
        <v>１契約で税込み最終金額が５億７，０００万円以上の建築一式工事で、非木造の建築物に係るもの（解体工事を除く。）をいう。</v>
      </c>
      <c r="G117" s="1596"/>
      <c r="H117" s="1596"/>
      <c r="I117" s="1596"/>
      <c r="J117" s="1596"/>
      <c r="K117" s="1596"/>
      <c r="L117" s="1596"/>
      <c r="M117" s="1596"/>
      <c r="N117" s="1596"/>
      <c r="O117" s="1596"/>
      <c r="P117" s="1596"/>
      <c r="Q117" s="1596"/>
      <c r="R117" s="1596"/>
      <c r="S117" s="1596"/>
      <c r="U117" s="101"/>
      <c r="V117" s="3" t="s">
        <v>405</v>
      </c>
    </row>
    <row r="118" spans="1:22" ht="15.75" customHeight="1">
      <c r="A118" s="1263"/>
      <c r="B118" s="1175"/>
      <c r="C118" s="1175"/>
      <c r="D118" s="1175"/>
      <c r="E118" s="1175"/>
      <c r="F118" s="1596"/>
      <c r="G118" s="1596"/>
      <c r="H118" s="1596"/>
      <c r="I118" s="1596"/>
      <c r="J118" s="1596"/>
      <c r="K118" s="1596"/>
      <c r="L118" s="1596"/>
      <c r="M118" s="1596"/>
      <c r="N118" s="1596"/>
      <c r="O118" s="1596"/>
      <c r="P118" s="1596"/>
      <c r="Q118" s="1596"/>
      <c r="R118" s="1596"/>
      <c r="S118" s="1596"/>
      <c r="U118" s="141"/>
      <c r="V118" s="3" t="s">
        <v>412</v>
      </c>
    </row>
    <row r="119" spans="1:22" ht="15.75" customHeight="1">
      <c r="A119" s="1263"/>
      <c r="B119" s="1175"/>
      <c r="C119" s="1175"/>
      <c r="D119" s="1175"/>
      <c r="E119" s="1175"/>
      <c r="F119" s="1596"/>
      <c r="G119" s="1596"/>
      <c r="H119" s="1596"/>
      <c r="I119" s="1596"/>
      <c r="J119" s="1596"/>
      <c r="K119" s="1596"/>
      <c r="L119" s="1596"/>
      <c r="M119" s="1596"/>
      <c r="N119" s="1596"/>
      <c r="O119" s="1596"/>
      <c r="P119" s="1596"/>
      <c r="Q119" s="1596"/>
      <c r="R119" s="1596"/>
      <c r="S119" s="1596"/>
      <c r="T119" s="77"/>
    </row>
    <row r="120" spans="1:22" ht="15.75" customHeight="1">
      <c r="A120" s="1263"/>
      <c r="B120" s="1327" t="s">
        <v>155</v>
      </c>
      <c r="C120" s="1327"/>
      <c r="D120" s="1327"/>
      <c r="E120" s="1327"/>
      <c r="F120" s="1596" t="str">
        <f>$F$11</f>
        <v>一般建築工事</v>
      </c>
      <c r="G120" s="1596"/>
      <c r="H120" s="1596"/>
      <c r="I120" s="1596"/>
      <c r="J120" s="1596"/>
      <c r="K120" s="1596"/>
      <c r="L120" s="1596"/>
      <c r="M120" s="1596"/>
      <c r="N120" s="1596"/>
      <c r="O120" s="1596"/>
      <c r="P120" s="1596"/>
      <c r="Q120" s="1596"/>
      <c r="R120" s="1596"/>
      <c r="S120" s="1596"/>
      <c r="T120" s="77"/>
    </row>
    <row r="121" spans="1:22" ht="15.75" customHeight="1">
      <c r="A121" s="1264"/>
      <c r="B121" s="1327" t="s">
        <v>209</v>
      </c>
      <c r="C121" s="1327"/>
      <c r="D121" s="1327"/>
      <c r="E121" s="1327"/>
      <c r="F121" s="1596" t="str">
        <f>$F$12</f>
        <v>建築一式工事</v>
      </c>
      <c r="G121" s="1596"/>
      <c r="H121" s="1596"/>
      <c r="I121" s="1596"/>
      <c r="J121" s="1596"/>
      <c r="K121" s="1596"/>
      <c r="L121" s="1596"/>
      <c r="M121" s="1596"/>
      <c r="N121" s="1596"/>
      <c r="O121" s="1596"/>
      <c r="P121" s="1596"/>
      <c r="Q121" s="1596"/>
      <c r="R121" s="1596"/>
      <c r="S121" s="1596"/>
      <c r="T121" s="77"/>
    </row>
    <row r="122" spans="1:22" ht="15.75" customHeight="1">
      <c r="A122" s="1175" t="s">
        <v>35</v>
      </c>
      <c r="B122" s="1175"/>
      <c r="C122" s="1175"/>
      <c r="D122" s="1175"/>
      <c r="E122" s="1175"/>
      <c r="F122" s="168" t="s">
        <v>202</v>
      </c>
      <c r="G122" s="1604" t="str">
        <f>IF(企業入力シート!C26="","",企業入力シート!C26)</f>
        <v/>
      </c>
      <c r="H122" s="1475"/>
      <c r="I122" s="1475"/>
      <c r="J122" s="1475"/>
      <c r="K122" s="1475"/>
      <c r="L122" s="1476"/>
      <c r="M122" s="113"/>
      <c r="T122" s="77"/>
    </row>
    <row r="123" spans="1:22">
      <c r="A123" s="1171" t="s">
        <v>903</v>
      </c>
      <c r="B123" s="1250"/>
      <c r="C123" s="1250"/>
      <c r="D123" s="1250"/>
      <c r="E123" s="1172"/>
      <c r="F123" s="1171" t="s">
        <v>906</v>
      </c>
      <c r="G123" s="1250"/>
      <c r="H123" s="1250"/>
      <c r="I123" s="1250"/>
      <c r="J123" s="1250"/>
      <c r="K123" s="1250"/>
      <c r="L123" s="1250"/>
      <c r="M123" s="1175" t="s">
        <v>907</v>
      </c>
      <c r="N123" s="1175"/>
      <c r="O123" s="1175"/>
      <c r="P123" s="1175"/>
      <c r="Q123" s="1175"/>
      <c r="R123" s="1175"/>
      <c r="S123" s="1175"/>
      <c r="T123" s="77"/>
      <c r="U123" s="105" t="s">
        <v>408</v>
      </c>
    </row>
    <row r="124" spans="1:22" ht="31.5" customHeight="1">
      <c r="A124" s="1262" t="s">
        <v>27</v>
      </c>
      <c r="B124" s="859" t="s">
        <v>28</v>
      </c>
      <c r="C124" s="860"/>
      <c r="D124" s="860"/>
      <c r="E124" s="861"/>
      <c r="F124" s="1124"/>
      <c r="G124" s="1125"/>
      <c r="H124" s="1125"/>
      <c r="I124" s="1125"/>
      <c r="J124" s="1125"/>
      <c r="K124" s="1125"/>
      <c r="L124" s="1126"/>
      <c r="M124" s="1124"/>
      <c r="N124" s="1125"/>
      <c r="O124" s="1125"/>
      <c r="P124" s="1125"/>
      <c r="Q124" s="1125"/>
      <c r="R124" s="1125"/>
      <c r="S124" s="1126"/>
      <c r="T124" s="77"/>
      <c r="U124" s="105" t="s">
        <v>409</v>
      </c>
    </row>
    <row r="125" spans="1:22" ht="15.75" customHeight="1">
      <c r="A125" s="1263"/>
      <c r="B125" s="862"/>
      <c r="C125" s="863"/>
      <c r="D125" s="863"/>
      <c r="E125" s="864"/>
      <c r="F125" s="1127"/>
      <c r="G125" s="1128"/>
      <c r="H125" s="1128"/>
      <c r="I125" s="1128"/>
      <c r="J125" s="1128"/>
      <c r="K125" s="1128"/>
      <c r="L125" s="1129"/>
      <c r="M125" s="1127"/>
      <c r="N125" s="1128"/>
      <c r="O125" s="1128"/>
      <c r="P125" s="1128"/>
      <c r="Q125" s="1128"/>
      <c r="R125" s="1128"/>
      <c r="S125" s="1129"/>
      <c r="T125" s="185"/>
      <c r="U125" s="105" t="s">
        <v>873</v>
      </c>
    </row>
    <row r="126" spans="1:22" ht="15.75" customHeight="1">
      <c r="A126" s="1263"/>
      <c r="B126" s="862"/>
      <c r="C126" s="863"/>
      <c r="D126" s="863"/>
      <c r="E126" s="864"/>
      <c r="F126" s="1127"/>
      <c r="G126" s="1128"/>
      <c r="H126" s="1128"/>
      <c r="I126" s="1128"/>
      <c r="J126" s="1128"/>
      <c r="K126" s="1128"/>
      <c r="L126" s="1129"/>
      <c r="M126" s="1127"/>
      <c r="N126" s="1128"/>
      <c r="O126" s="1128"/>
      <c r="P126" s="1128"/>
      <c r="Q126" s="1128"/>
      <c r="R126" s="1128"/>
      <c r="S126" s="1129"/>
      <c r="T126" s="185"/>
    </row>
    <row r="127" spans="1:22" ht="15.75" customHeight="1">
      <c r="A127" s="1263"/>
      <c r="B127" s="862"/>
      <c r="C127" s="863"/>
      <c r="D127" s="863"/>
      <c r="E127" s="864"/>
      <c r="F127" s="1127"/>
      <c r="G127" s="1128"/>
      <c r="H127" s="1128"/>
      <c r="I127" s="1128"/>
      <c r="J127" s="1128"/>
      <c r="K127" s="1128"/>
      <c r="L127" s="1129"/>
      <c r="M127" s="1127"/>
      <c r="N127" s="1128"/>
      <c r="O127" s="1128"/>
      <c r="P127" s="1128"/>
      <c r="Q127" s="1128"/>
      <c r="R127" s="1128"/>
      <c r="S127" s="1129"/>
      <c r="T127" s="185"/>
    </row>
    <row r="128" spans="1:22" ht="19.5" customHeight="1">
      <c r="A128" s="1263"/>
      <c r="B128" s="1296" t="s">
        <v>29</v>
      </c>
      <c r="C128" s="1297"/>
      <c r="D128" s="1297"/>
      <c r="E128" s="1298"/>
      <c r="F128" s="1317"/>
      <c r="G128" s="1318"/>
      <c r="H128" s="1318"/>
      <c r="I128" s="1318"/>
      <c r="J128" s="1318"/>
      <c r="K128" s="1318"/>
      <c r="L128" s="1319"/>
      <c r="M128" s="1317"/>
      <c r="N128" s="1318"/>
      <c r="O128" s="1318"/>
      <c r="P128" s="1318"/>
      <c r="Q128" s="1318"/>
      <c r="R128" s="1318"/>
      <c r="S128" s="1319"/>
      <c r="T128" s="105"/>
      <c r="U128" s="105"/>
    </row>
    <row r="129" spans="1:26" ht="31.5" customHeight="1">
      <c r="A129" s="1263"/>
      <c r="B129" s="1171" t="s">
        <v>22</v>
      </c>
      <c r="C129" s="1250"/>
      <c r="D129" s="1250"/>
      <c r="E129" s="1172"/>
      <c r="F129" s="1599"/>
      <c r="G129" s="1600"/>
      <c r="H129" s="1600"/>
      <c r="I129" s="1600"/>
      <c r="J129" s="1600"/>
      <c r="K129" s="1600"/>
      <c r="L129" s="1257"/>
      <c r="M129" s="1599"/>
      <c r="N129" s="1600"/>
      <c r="O129" s="1600"/>
      <c r="P129" s="1600"/>
      <c r="Q129" s="1600"/>
      <c r="R129" s="1600"/>
      <c r="S129" s="1257"/>
      <c r="T129" s="3" t="s">
        <v>1147</v>
      </c>
      <c r="U129" s="3" t="s">
        <v>1151</v>
      </c>
    </row>
    <row r="130" spans="1:26" ht="15.75" customHeight="1">
      <c r="A130" s="1263"/>
      <c r="B130" s="859" t="s">
        <v>30</v>
      </c>
      <c r="C130" s="860"/>
      <c r="D130" s="860"/>
      <c r="E130" s="861"/>
      <c r="F130" s="1486"/>
      <c r="G130" s="1487"/>
      <c r="H130" s="1487"/>
      <c r="I130" s="1487"/>
      <c r="J130" s="1487"/>
      <c r="K130" s="1487"/>
      <c r="L130" s="1487"/>
      <c r="M130" s="1486"/>
      <c r="N130" s="1487"/>
      <c r="O130" s="1487"/>
      <c r="P130" s="1487"/>
      <c r="Q130" s="1487"/>
      <c r="R130" s="1487"/>
      <c r="S130" s="1488"/>
      <c r="T130" s="142"/>
    </row>
    <row r="131" spans="1:26" ht="15.75" customHeight="1">
      <c r="A131" s="1263"/>
      <c r="B131" s="865"/>
      <c r="C131" s="866"/>
      <c r="D131" s="866"/>
      <c r="E131" s="867"/>
      <c r="F131" s="1314"/>
      <c r="G131" s="1315"/>
      <c r="H131" s="1315"/>
      <c r="I131" s="1315"/>
      <c r="J131" s="1315"/>
      <c r="K131" s="1315"/>
      <c r="L131" s="1315"/>
      <c r="M131" s="1314"/>
      <c r="N131" s="1315"/>
      <c r="O131" s="1315"/>
      <c r="P131" s="1315"/>
      <c r="Q131" s="1315"/>
      <c r="R131" s="1315"/>
      <c r="S131" s="1316"/>
      <c r="T131" s="142"/>
      <c r="U131" s="435" t="s">
        <v>1049</v>
      </c>
    </row>
    <row r="132" spans="1:26" ht="19.5" customHeight="1">
      <c r="A132" s="1263"/>
      <c r="B132" s="1171" t="s">
        <v>927</v>
      </c>
      <c r="C132" s="1250"/>
      <c r="D132" s="1250"/>
      <c r="E132" s="1172"/>
      <c r="F132" s="1307"/>
      <c r="G132" s="1308"/>
      <c r="H132" s="1308"/>
      <c r="I132" s="1308"/>
      <c r="J132" s="1308"/>
      <c r="K132" s="1308"/>
      <c r="L132" s="415" t="s">
        <v>165</v>
      </c>
      <c r="M132" s="1307"/>
      <c r="N132" s="1308"/>
      <c r="O132" s="1308"/>
      <c r="P132" s="1308"/>
      <c r="Q132" s="1308"/>
      <c r="R132" s="1308"/>
      <c r="S132" s="415" t="s">
        <v>165</v>
      </c>
      <c r="T132" s="77"/>
      <c r="U132" s="3" t="s">
        <v>1050</v>
      </c>
    </row>
    <row r="133" spans="1:26" ht="19.5" customHeight="1">
      <c r="A133" s="1263"/>
      <c r="B133" s="859" t="s">
        <v>119</v>
      </c>
      <c r="C133" s="860"/>
      <c r="D133" s="860"/>
      <c r="E133" s="132" t="s">
        <v>240</v>
      </c>
      <c r="F133" s="722"/>
      <c r="G133" s="281"/>
      <c r="H133" s="283" t="s">
        <v>512</v>
      </c>
      <c r="I133" s="281"/>
      <c r="J133" s="283" t="s">
        <v>515</v>
      </c>
      <c r="K133" s="281"/>
      <c r="L133" s="286" t="s">
        <v>513</v>
      </c>
      <c r="M133" s="722"/>
      <c r="N133" s="281"/>
      <c r="O133" s="283" t="s">
        <v>512</v>
      </c>
      <c r="P133" s="281"/>
      <c r="Q133" s="283" t="s">
        <v>515</v>
      </c>
      <c r="R133" s="281"/>
      <c r="S133" s="286" t="s">
        <v>513</v>
      </c>
      <c r="T133" s="186"/>
      <c r="U133" s="436">
        <v>46235</v>
      </c>
      <c r="V133" s="437" t="s">
        <v>1051</v>
      </c>
      <c r="Z133" s="3" t="s">
        <v>511</v>
      </c>
    </row>
    <row r="134" spans="1:26" ht="19.5" customHeight="1">
      <c r="A134" s="1263"/>
      <c r="B134" s="865"/>
      <c r="C134" s="866"/>
      <c r="D134" s="866"/>
      <c r="E134" s="133" t="s">
        <v>241</v>
      </c>
      <c r="F134" s="723"/>
      <c r="G134" s="282"/>
      <c r="H134" s="284" t="s">
        <v>512</v>
      </c>
      <c r="I134" s="282"/>
      <c r="J134" s="284" t="s">
        <v>516</v>
      </c>
      <c r="K134" s="282"/>
      <c r="L134" s="287" t="s">
        <v>513</v>
      </c>
      <c r="M134" s="723"/>
      <c r="N134" s="282"/>
      <c r="O134" s="284" t="s">
        <v>512</v>
      </c>
      <c r="P134" s="282"/>
      <c r="Q134" s="284" t="s">
        <v>516</v>
      </c>
      <c r="R134" s="282"/>
      <c r="S134" s="287" t="s">
        <v>513</v>
      </c>
      <c r="T134" s="186"/>
      <c r="U134" s="3" t="s">
        <v>1052</v>
      </c>
      <c r="Z134" s="3" t="s">
        <v>1149</v>
      </c>
    </row>
    <row r="135" spans="1:26" ht="19.5" customHeight="1">
      <c r="A135" s="1263"/>
      <c r="B135" s="859" t="s">
        <v>36</v>
      </c>
      <c r="C135" s="860"/>
      <c r="D135" s="860"/>
      <c r="E135" s="132" t="s">
        <v>240</v>
      </c>
      <c r="F135" s="724"/>
      <c r="G135" s="281"/>
      <c r="H135" s="283" t="s">
        <v>512</v>
      </c>
      <c r="I135" s="281"/>
      <c r="J135" s="283" t="s">
        <v>515</v>
      </c>
      <c r="K135" s="281"/>
      <c r="L135" s="286" t="s">
        <v>513</v>
      </c>
      <c r="M135" s="724"/>
      <c r="N135" s="281"/>
      <c r="O135" s="283" t="s">
        <v>512</v>
      </c>
      <c r="P135" s="281"/>
      <c r="Q135" s="283" t="s">
        <v>515</v>
      </c>
      <c r="R135" s="281"/>
      <c r="S135" s="286" t="s">
        <v>513</v>
      </c>
      <c r="T135" s="186"/>
      <c r="U135" s="438">
        <f>U133</f>
        <v>46235</v>
      </c>
    </row>
    <row r="136" spans="1:26" ht="19.5" customHeight="1">
      <c r="A136" s="1263"/>
      <c r="B136" s="865"/>
      <c r="C136" s="866"/>
      <c r="D136" s="866"/>
      <c r="E136" s="133" t="s">
        <v>241</v>
      </c>
      <c r="F136" s="725"/>
      <c r="G136" s="282"/>
      <c r="H136" s="284" t="s">
        <v>512</v>
      </c>
      <c r="I136" s="282"/>
      <c r="J136" s="284" t="s">
        <v>516</v>
      </c>
      <c r="K136" s="282"/>
      <c r="L136" s="287" t="s">
        <v>513</v>
      </c>
      <c r="M136" s="725"/>
      <c r="N136" s="282"/>
      <c r="O136" s="284" t="s">
        <v>512</v>
      </c>
      <c r="P136" s="282"/>
      <c r="Q136" s="284" t="s">
        <v>516</v>
      </c>
      <c r="R136" s="282"/>
      <c r="S136" s="287" t="s">
        <v>513</v>
      </c>
      <c r="T136" s="186"/>
    </row>
    <row r="137" spans="1:26" ht="19.5" customHeight="1">
      <c r="A137" s="1263"/>
      <c r="B137" s="1171" t="s">
        <v>37</v>
      </c>
      <c r="C137" s="1250"/>
      <c r="D137" s="1250"/>
      <c r="E137" s="1172"/>
      <c r="F137" s="1412"/>
      <c r="G137" s="1413"/>
      <c r="H137" s="1413"/>
      <c r="I137" s="1413"/>
      <c r="J137" s="1413"/>
      <c r="K137" s="1413"/>
      <c r="L137" s="1414"/>
      <c r="M137" s="1412"/>
      <c r="N137" s="1413"/>
      <c r="O137" s="1413"/>
      <c r="P137" s="1413"/>
      <c r="Q137" s="1413"/>
      <c r="R137" s="1413"/>
      <c r="S137" s="1414"/>
      <c r="T137" s="187"/>
    </row>
    <row r="138" spans="1:26" ht="19.5" customHeight="1">
      <c r="A138" s="1263"/>
      <c r="B138" s="859" t="s">
        <v>32</v>
      </c>
      <c r="C138" s="860"/>
      <c r="D138" s="860"/>
      <c r="E138" s="861"/>
      <c r="F138" s="1320"/>
      <c r="G138" s="1321"/>
      <c r="H138" s="1321"/>
      <c r="I138" s="1321"/>
      <c r="J138" s="1321"/>
      <c r="K138" s="1321"/>
      <c r="L138" s="1322"/>
      <c r="M138" s="1320"/>
      <c r="N138" s="1321"/>
      <c r="O138" s="1321"/>
      <c r="P138" s="1321"/>
      <c r="Q138" s="1321"/>
      <c r="R138" s="1321"/>
      <c r="S138" s="1322"/>
      <c r="T138" s="77"/>
    </row>
    <row r="139" spans="1:26" ht="19.5" customHeight="1">
      <c r="A139" s="1263"/>
      <c r="B139" s="1274" t="s">
        <v>741</v>
      </c>
      <c r="C139" s="1275"/>
      <c r="D139" s="1275"/>
      <c r="E139" s="1276"/>
      <c r="F139" s="1317"/>
      <c r="G139" s="1318"/>
      <c r="H139" s="1318"/>
      <c r="I139" s="1318"/>
      <c r="J139" s="1318"/>
      <c r="K139" s="1318"/>
      <c r="L139" s="1319"/>
      <c r="M139" s="1317"/>
      <c r="N139" s="1318"/>
      <c r="O139" s="1318"/>
      <c r="P139" s="1318"/>
      <c r="Q139" s="1318"/>
      <c r="R139" s="1318"/>
      <c r="S139" s="1319"/>
      <c r="T139" s="77"/>
    </row>
    <row r="140" spans="1:26" ht="19.5" customHeight="1">
      <c r="A140" s="1263"/>
      <c r="B140" s="1602" t="s">
        <v>155</v>
      </c>
      <c r="C140" s="1602"/>
      <c r="D140" s="1602"/>
      <c r="E140" s="1602"/>
      <c r="F140" s="1289"/>
      <c r="G140" s="1290"/>
      <c r="H140" s="1290"/>
      <c r="I140" s="1290"/>
      <c r="J140" s="1290"/>
      <c r="K140" s="1290"/>
      <c r="L140" s="1291"/>
      <c r="M140" s="1289"/>
      <c r="N140" s="1290"/>
      <c r="O140" s="1290"/>
      <c r="P140" s="1290"/>
      <c r="Q140" s="1290"/>
      <c r="R140" s="1290"/>
      <c r="S140" s="1291"/>
      <c r="T140" s="77"/>
    </row>
    <row r="141" spans="1:26" ht="19.5" customHeight="1">
      <c r="A141" s="1264"/>
      <c r="B141" s="1602" t="s">
        <v>209</v>
      </c>
      <c r="C141" s="1602"/>
      <c r="D141" s="1602"/>
      <c r="E141" s="1602"/>
      <c r="F141" s="1289"/>
      <c r="G141" s="1290"/>
      <c r="H141" s="1290"/>
      <c r="I141" s="1290"/>
      <c r="J141" s="1290"/>
      <c r="K141" s="1290"/>
      <c r="L141" s="1291"/>
      <c r="M141" s="1289"/>
      <c r="N141" s="1290"/>
      <c r="O141" s="1290"/>
      <c r="P141" s="1290"/>
      <c r="Q141" s="1290"/>
      <c r="R141" s="1290"/>
      <c r="S141" s="1291"/>
      <c r="T141" s="77"/>
    </row>
    <row r="142" spans="1:26" ht="31.5" customHeight="1">
      <c r="A142" s="1566" t="s">
        <v>855</v>
      </c>
      <c r="B142" s="1250"/>
      <c r="C142" s="1250"/>
      <c r="D142" s="1250"/>
      <c r="E142" s="1172"/>
      <c r="F142" s="841"/>
      <c r="G142" s="842"/>
      <c r="H142" s="842"/>
      <c r="I142" s="842"/>
      <c r="J142" s="842"/>
      <c r="K142" s="842"/>
      <c r="L142" s="118" t="s">
        <v>164</v>
      </c>
      <c r="M142" s="841"/>
      <c r="N142" s="842"/>
      <c r="O142" s="842"/>
      <c r="P142" s="842"/>
      <c r="Q142" s="842"/>
      <c r="R142" s="842"/>
      <c r="S142" s="118" t="s">
        <v>164</v>
      </c>
    </row>
    <row r="143" spans="1:26" ht="15.75" customHeight="1">
      <c r="A143" s="1601" t="s">
        <v>33</v>
      </c>
      <c r="B143" s="1283" t="s">
        <v>847</v>
      </c>
      <c r="C143" s="1284"/>
      <c r="D143" s="1284"/>
      <c r="E143" s="1285"/>
      <c r="F143" s="1605"/>
      <c r="G143" s="1606"/>
      <c r="H143" s="1606"/>
      <c r="I143" s="1606"/>
      <c r="J143" s="1606"/>
      <c r="K143" s="1606"/>
      <c r="L143" s="1607"/>
      <c r="M143" s="1605"/>
      <c r="N143" s="1606"/>
      <c r="O143" s="1606"/>
      <c r="P143" s="1606"/>
      <c r="Q143" s="1606"/>
      <c r="R143" s="1606"/>
      <c r="S143" s="1607"/>
      <c r="T143" s="187"/>
    </row>
    <row r="144" spans="1:26" ht="15.75" customHeight="1">
      <c r="A144" s="1601"/>
      <c r="B144" s="1286"/>
      <c r="C144" s="1287"/>
      <c r="D144" s="1287"/>
      <c r="E144" s="1288"/>
      <c r="F144" s="1280"/>
      <c r="G144" s="1281"/>
      <c r="H144" s="1281"/>
      <c r="I144" s="1281"/>
      <c r="J144" s="1281"/>
      <c r="K144" s="1281"/>
      <c r="L144" s="1282"/>
      <c r="M144" s="1280"/>
      <c r="N144" s="1281"/>
      <c r="O144" s="1281"/>
      <c r="P144" s="1281"/>
      <c r="Q144" s="1281"/>
      <c r="R144" s="1281"/>
      <c r="S144" s="1282"/>
      <c r="T144" s="187"/>
    </row>
    <row r="145" spans="1:22" ht="15.75" customHeight="1">
      <c r="A145" s="1601"/>
      <c r="B145" s="859"/>
      <c r="C145" s="860"/>
      <c r="D145" s="860"/>
      <c r="E145" s="861"/>
      <c r="F145" s="1277"/>
      <c r="G145" s="1278"/>
      <c r="H145" s="1278"/>
      <c r="I145" s="1278"/>
      <c r="J145" s="1278"/>
      <c r="K145" s="1278"/>
      <c r="L145" s="1279"/>
      <c r="M145" s="1277"/>
      <c r="N145" s="1278"/>
      <c r="O145" s="1278"/>
      <c r="P145" s="1278"/>
      <c r="Q145" s="1278"/>
      <c r="R145" s="1278"/>
      <c r="S145" s="1279"/>
      <c r="T145" s="187"/>
    </row>
    <row r="146" spans="1:22" ht="15.75" customHeight="1">
      <c r="A146" s="1601"/>
      <c r="B146" s="865"/>
      <c r="C146" s="866"/>
      <c r="D146" s="866"/>
      <c r="E146" s="867"/>
      <c r="F146" s="1280"/>
      <c r="G146" s="1281"/>
      <c r="H146" s="1281"/>
      <c r="I146" s="1281"/>
      <c r="J146" s="1281"/>
      <c r="K146" s="1281"/>
      <c r="L146" s="1282"/>
      <c r="M146" s="1280"/>
      <c r="N146" s="1281"/>
      <c r="O146" s="1281"/>
      <c r="P146" s="1281"/>
      <c r="Q146" s="1281"/>
      <c r="R146" s="1281"/>
      <c r="S146" s="1282"/>
      <c r="T146" s="187"/>
    </row>
    <row r="147" spans="1:22" ht="15.75" customHeight="1">
      <c r="A147" s="1601"/>
      <c r="B147" s="859"/>
      <c r="C147" s="860"/>
      <c r="D147" s="860"/>
      <c r="E147" s="861"/>
      <c r="F147" s="1277"/>
      <c r="G147" s="1278"/>
      <c r="H147" s="1278"/>
      <c r="I147" s="1278"/>
      <c r="J147" s="1278"/>
      <c r="K147" s="1278"/>
      <c r="L147" s="1279"/>
      <c r="M147" s="1277"/>
      <c r="N147" s="1278"/>
      <c r="O147" s="1278"/>
      <c r="P147" s="1278"/>
      <c r="Q147" s="1278"/>
      <c r="R147" s="1278"/>
      <c r="S147" s="1279"/>
      <c r="T147" s="187"/>
    </row>
    <row r="148" spans="1:22" ht="15.75" customHeight="1">
      <c r="A148" s="1601"/>
      <c r="B148" s="865"/>
      <c r="C148" s="866"/>
      <c r="D148" s="866"/>
      <c r="E148" s="867"/>
      <c r="F148" s="1280"/>
      <c r="G148" s="1281"/>
      <c r="H148" s="1281"/>
      <c r="I148" s="1281"/>
      <c r="J148" s="1281"/>
      <c r="K148" s="1281"/>
      <c r="L148" s="1282"/>
      <c r="M148" s="1280"/>
      <c r="N148" s="1281"/>
      <c r="O148" s="1281"/>
      <c r="P148" s="1281"/>
      <c r="Q148" s="1281"/>
      <c r="R148" s="1281"/>
      <c r="S148" s="1282"/>
      <c r="T148" s="187"/>
    </row>
    <row r="149" spans="1:22" s="135" customFormat="1">
      <c r="A149" s="134" t="s">
        <v>114</v>
      </c>
      <c r="B149" s="1490" t="s">
        <v>1009</v>
      </c>
      <c r="C149" s="1490"/>
      <c r="D149" s="1490"/>
      <c r="E149" s="1490"/>
      <c r="F149" s="1490"/>
      <c r="G149" s="1490"/>
      <c r="H149" s="1490"/>
      <c r="I149" s="1490"/>
      <c r="J149" s="1490"/>
      <c r="K149" s="1490"/>
      <c r="L149" s="1490"/>
      <c r="M149" s="1490"/>
      <c r="N149" s="1490"/>
      <c r="O149" s="1490"/>
      <c r="P149" s="1490"/>
      <c r="Q149" s="1490"/>
      <c r="R149" s="1490"/>
      <c r="S149" s="1490"/>
    </row>
    <row r="150" spans="1:22" s="135" customFormat="1" ht="13.5" customHeight="1">
      <c r="A150" s="134"/>
      <c r="B150" s="105"/>
      <c r="C150" s="158"/>
      <c r="D150" s="158"/>
      <c r="E150" s="158"/>
      <c r="F150" s="158"/>
      <c r="G150" s="158"/>
      <c r="H150" s="158"/>
      <c r="I150" s="158"/>
      <c r="J150" s="158"/>
      <c r="K150" s="158"/>
      <c r="L150" s="158"/>
      <c r="M150" s="158"/>
      <c r="N150" s="158"/>
      <c r="O150" s="158"/>
      <c r="P150" s="158"/>
      <c r="Q150" s="158"/>
      <c r="R150" s="158"/>
      <c r="S150" s="158"/>
      <c r="T150" s="158"/>
    </row>
    <row r="151" spans="1:22" s="135" customFormat="1" ht="13.5" customHeight="1">
      <c r="A151" s="134"/>
      <c r="B151" s="158"/>
      <c r="C151" s="158"/>
      <c r="D151" s="158"/>
      <c r="E151" s="158"/>
      <c r="F151" s="158"/>
      <c r="G151" s="158"/>
      <c r="H151" s="158"/>
      <c r="I151" s="158"/>
      <c r="J151" s="158"/>
      <c r="K151" s="158"/>
      <c r="L151" s="158"/>
      <c r="M151" s="158"/>
      <c r="N151" s="158"/>
      <c r="O151" s="158"/>
      <c r="P151" s="158"/>
      <c r="Q151" s="158"/>
      <c r="R151" s="158"/>
      <c r="S151" s="158"/>
      <c r="T151" s="185"/>
    </row>
    <row r="152" spans="1:22" s="135" customFormat="1">
      <c r="A152" s="134"/>
      <c r="B152" s="158"/>
      <c r="C152" s="158"/>
      <c r="D152" s="158"/>
      <c r="E152" s="158"/>
      <c r="F152" s="158"/>
      <c r="G152" s="158"/>
      <c r="H152" s="158"/>
      <c r="I152" s="158"/>
      <c r="J152" s="158"/>
      <c r="K152" s="158"/>
      <c r="L152" s="158"/>
      <c r="M152" s="158"/>
      <c r="N152" s="158"/>
      <c r="O152" s="158"/>
      <c r="P152" s="158"/>
      <c r="Q152" s="158"/>
      <c r="R152" s="158"/>
      <c r="S152" s="158"/>
    </row>
    <row r="153" spans="1:22" s="135" customFormat="1">
      <c r="A153" s="272"/>
      <c r="B153" s="158"/>
      <c r="C153" s="158"/>
      <c r="D153" s="158"/>
      <c r="E153" s="158"/>
      <c r="F153" s="158"/>
      <c r="G153" s="158"/>
      <c r="H153" s="158"/>
      <c r="I153" s="158"/>
      <c r="J153" s="158"/>
      <c r="K153" s="158"/>
      <c r="L153" s="158"/>
      <c r="M153" s="158"/>
      <c r="N153" s="158"/>
      <c r="O153" s="158"/>
      <c r="P153" s="158"/>
      <c r="Q153" s="158"/>
      <c r="R153" s="158"/>
      <c r="S153" s="158"/>
    </row>
    <row r="154" spans="1:22" s="135" customFormat="1">
      <c r="A154" s="134"/>
    </row>
    <row r="155" spans="1:22" s="135" customFormat="1">
      <c r="A155" s="134"/>
    </row>
    <row r="156" spans="1:22" s="135" customFormat="1">
      <c r="A156" s="856" t="str">
        <f>CONCATENATE("（様式-",INDEX(発注者入力シート!$B$33:$G$36,MATCH(発注者入力シート!M7,発注者入力シート!$C$33:$C$36,0),4),"）")</f>
        <v>（様式-１０）</v>
      </c>
      <c r="B156" s="856"/>
      <c r="C156" s="856"/>
      <c r="D156" s="856"/>
      <c r="E156" s="856"/>
      <c r="F156" s="856"/>
      <c r="S156" s="274" t="s">
        <v>578</v>
      </c>
      <c r="T156" s="274"/>
      <c r="U156" s="135" t="s">
        <v>402</v>
      </c>
    </row>
    <row r="157" spans="1:22">
      <c r="A157" s="857" t="str">
        <f>CONCATENATE("評価項目",INDEX(発注者入力シート!$B$33:$G$36,MATCH(発注者入力シート!M7,発注者入力シート!$C$33:$C$36,0),5),"-",INDEX(発注者入力シート!$B$33:$G$36,MATCH(発注者入力シート!M7,発注者入力シート!$C$33:$C$36,0),6))</f>
        <v>評価項目（３）-②</v>
      </c>
      <c r="B157" s="857"/>
      <c r="C157" s="857"/>
      <c r="D157" s="857"/>
      <c r="E157" s="857"/>
      <c r="Q157" s="1603" t="str">
        <f>IF(INDEX(発注者入力シート!$B$24:$G$48,MATCH(発注者入力シート!M7,発注者入力シート!$C$24:$C$48,0),3)="","",INDEX(発注者入力シート!$B$24:$G$48,MATCH(発注者入力シート!M7,発注者入力シート!$C$24:$C$48,0),3))</f>
        <v/>
      </c>
      <c r="R157" s="1603"/>
      <c r="S157" s="1603"/>
      <c r="T157" s="77"/>
      <c r="U157" s="3" t="s">
        <v>403</v>
      </c>
    </row>
    <row r="158" spans="1:22" ht="15.75" customHeight="1">
      <c r="A158" s="858" t="s">
        <v>34</v>
      </c>
      <c r="B158" s="858"/>
      <c r="C158" s="858"/>
      <c r="D158" s="858"/>
      <c r="E158" s="858"/>
      <c r="F158" s="858"/>
      <c r="G158" s="858"/>
      <c r="H158" s="858"/>
      <c r="I158" s="858"/>
      <c r="J158" s="858"/>
      <c r="K158" s="858"/>
      <c r="L158" s="858"/>
      <c r="M158" s="858"/>
      <c r="N158" s="858"/>
      <c r="O158" s="858"/>
      <c r="P158" s="858"/>
      <c r="Q158" s="858"/>
      <c r="R158" s="858"/>
      <c r="S158" s="858"/>
      <c r="T158" s="128"/>
      <c r="U158" s="103"/>
      <c r="V158" s="3" t="s">
        <v>410</v>
      </c>
    </row>
    <row r="159" spans="1:22" ht="15.75" customHeight="1">
      <c r="A159" s="3" t="s">
        <v>158</v>
      </c>
      <c r="D159" s="854" t="s">
        <v>650</v>
      </c>
      <c r="E159" s="854"/>
      <c r="F159" s="1612" t="str">
        <f>IF(F4="","",F4)</f>
        <v/>
      </c>
      <c r="G159" s="1612"/>
      <c r="H159" s="1612"/>
      <c r="I159" s="1612"/>
      <c r="J159" s="1612"/>
      <c r="K159" s="1612"/>
      <c r="L159" s="1612"/>
      <c r="M159" s="1612"/>
      <c r="N159" s="1612"/>
      <c r="O159" s="1612"/>
      <c r="P159" s="1612"/>
      <c r="Q159" s="1612"/>
      <c r="R159" s="1612"/>
      <c r="S159" s="1612"/>
      <c r="U159" s="98"/>
      <c r="V159" s="3" t="s">
        <v>405</v>
      </c>
    </row>
    <row r="160" spans="1:22" ht="15.75" customHeight="1"/>
    <row r="161" spans="1:22" ht="15.75" customHeight="1">
      <c r="A161" s="1262" t="s">
        <v>1196</v>
      </c>
      <c r="B161" s="1597" t="s">
        <v>1200</v>
      </c>
      <c r="C161" s="1597"/>
      <c r="D161" s="1597"/>
      <c r="E161" s="1597"/>
      <c r="F161" s="1596" t="str">
        <f>$F$6</f>
        <v>平成２８年度から入札公告日前日までに完成及び引き渡しが完了した島根県、島根県内の市町村又は国の機関（独立行政法人等を含みコリンズ登録があるものに限る。）発注工事</v>
      </c>
      <c r="G161" s="1596"/>
      <c r="H161" s="1596"/>
      <c r="I161" s="1596"/>
      <c r="J161" s="1596"/>
      <c r="K161" s="1596"/>
      <c r="L161" s="1596"/>
      <c r="M161" s="1596"/>
      <c r="N161" s="1596"/>
      <c r="O161" s="1596"/>
      <c r="P161" s="1596"/>
      <c r="Q161" s="1596"/>
      <c r="R161" s="1596"/>
      <c r="S161" s="1596"/>
      <c r="T161" s="2"/>
      <c r="U161" s="3" t="s">
        <v>406</v>
      </c>
    </row>
    <row r="162" spans="1:22" ht="27" customHeight="1">
      <c r="A162" s="1263"/>
      <c r="B162" s="1597"/>
      <c r="C162" s="1597"/>
      <c r="D162" s="1597"/>
      <c r="E162" s="1597"/>
      <c r="F162" s="1596"/>
      <c r="G162" s="1596"/>
      <c r="H162" s="1596"/>
      <c r="I162" s="1596"/>
      <c r="J162" s="1596"/>
      <c r="K162" s="1596"/>
      <c r="L162" s="1596"/>
      <c r="M162" s="1596"/>
      <c r="N162" s="1596"/>
      <c r="O162" s="1596"/>
      <c r="P162" s="1596"/>
      <c r="Q162" s="1596"/>
      <c r="R162" s="1596"/>
      <c r="S162" s="1596"/>
      <c r="T162" s="2"/>
      <c r="U162" s="100"/>
      <c r="V162" s="3" t="s">
        <v>407</v>
      </c>
    </row>
    <row r="163" spans="1:22" ht="15.75" customHeight="1">
      <c r="A163" s="1263"/>
      <c r="B163" s="1175" t="s">
        <v>1201</v>
      </c>
      <c r="C163" s="1175"/>
      <c r="D163" s="1175"/>
      <c r="E163" s="1175"/>
      <c r="F163" s="1596" t="str">
        <f>$F$8</f>
        <v>１契約で税込み最終金額が５億７，０００万円以上の建築一式工事で、非木造の建築物に係るもの（解体工事を除く。）をいう。</v>
      </c>
      <c r="G163" s="1596"/>
      <c r="H163" s="1596"/>
      <c r="I163" s="1596"/>
      <c r="J163" s="1596"/>
      <c r="K163" s="1596"/>
      <c r="L163" s="1596"/>
      <c r="M163" s="1596"/>
      <c r="N163" s="1596"/>
      <c r="O163" s="1596"/>
      <c r="P163" s="1596"/>
      <c r="Q163" s="1596"/>
      <c r="R163" s="1596"/>
      <c r="S163" s="1596"/>
      <c r="U163" s="101"/>
      <c r="V163" s="3" t="s">
        <v>405</v>
      </c>
    </row>
    <row r="164" spans="1:22" ht="15.75" customHeight="1">
      <c r="A164" s="1263"/>
      <c r="B164" s="1175"/>
      <c r="C164" s="1175"/>
      <c r="D164" s="1175"/>
      <c r="E164" s="1175"/>
      <c r="F164" s="1596"/>
      <c r="G164" s="1596"/>
      <c r="H164" s="1596"/>
      <c r="I164" s="1596"/>
      <c r="J164" s="1596"/>
      <c r="K164" s="1596"/>
      <c r="L164" s="1596"/>
      <c r="M164" s="1596"/>
      <c r="N164" s="1596"/>
      <c r="O164" s="1596"/>
      <c r="P164" s="1596"/>
      <c r="Q164" s="1596"/>
      <c r="R164" s="1596"/>
      <c r="S164" s="1596"/>
      <c r="U164" s="141"/>
      <c r="V164" s="3" t="s">
        <v>412</v>
      </c>
    </row>
    <row r="165" spans="1:22" ht="15.75" customHeight="1">
      <c r="A165" s="1263"/>
      <c r="B165" s="1175"/>
      <c r="C165" s="1175"/>
      <c r="D165" s="1175"/>
      <c r="E165" s="1175"/>
      <c r="F165" s="1596"/>
      <c r="G165" s="1596"/>
      <c r="H165" s="1596"/>
      <c r="I165" s="1596"/>
      <c r="J165" s="1596"/>
      <c r="K165" s="1596"/>
      <c r="L165" s="1596"/>
      <c r="M165" s="1596"/>
      <c r="N165" s="1596"/>
      <c r="O165" s="1596"/>
      <c r="P165" s="1596"/>
      <c r="Q165" s="1596"/>
      <c r="R165" s="1596"/>
      <c r="S165" s="1596"/>
      <c r="T165" s="77"/>
    </row>
    <row r="166" spans="1:22" ht="15.75" customHeight="1">
      <c r="A166" s="1263"/>
      <c r="B166" s="1327" t="s">
        <v>155</v>
      </c>
      <c r="C166" s="1327"/>
      <c r="D166" s="1327"/>
      <c r="E166" s="1327"/>
      <c r="F166" s="1596" t="str">
        <f>$F$11</f>
        <v>一般建築工事</v>
      </c>
      <c r="G166" s="1596"/>
      <c r="H166" s="1596"/>
      <c r="I166" s="1596"/>
      <c r="J166" s="1596"/>
      <c r="K166" s="1596"/>
      <c r="L166" s="1596"/>
      <c r="M166" s="1596"/>
      <c r="N166" s="1596"/>
      <c r="O166" s="1596"/>
      <c r="P166" s="1596"/>
      <c r="Q166" s="1596"/>
      <c r="R166" s="1596"/>
      <c r="S166" s="1596"/>
      <c r="T166" s="77"/>
    </row>
    <row r="167" spans="1:22" ht="15.75" customHeight="1">
      <c r="A167" s="1264"/>
      <c r="B167" s="1327" t="s">
        <v>209</v>
      </c>
      <c r="C167" s="1327"/>
      <c r="D167" s="1327"/>
      <c r="E167" s="1327"/>
      <c r="F167" s="1596" t="str">
        <f>$F$12</f>
        <v>建築一式工事</v>
      </c>
      <c r="G167" s="1596"/>
      <c r="H167" s="1596"/>
      <c r="I167" s="1596"/>
      <c r="J167" s="1596"/>
      <c r="K167" s="1596"/>
      <c r="L167" s="1596"/>
      <c r="M167" s="1596"/>
      <c r="N167" s="1596"/>
      <c r="O167" s="1596"/>
      <c r="P167" s="1596"/>
      <c r="Q167" s="1596"/>
      <c r="R167" s="1596"/>
      <c r="S167" s="1596"/>
      <c r="T167" s="77"/>
    </row>
    <row r="168" spans="1:22" ht="15.75" customHeight="1">
      <c r="A168" s="1175" t="s">
        <v>35</v>
      </c>
      <c r="B168" s="1175"/>
      <c r="C168" s="1175"/>
      <c r="D168" s="1175"/>
      <c r="E168" s="1175"/>
      <c r="F168" s="168" t="s">
        <v>201</v>
      </c>
      <c r="G168" s="1604" t="str">
        <f>IF(企業入力シート!C27="","",企業入力シート!C27)</f>
        <v/>
      </c>
      <c r="H168" s="1475"/>
      <c r="I168" s="1475"/>
      <c r="J168" s="1475"/>
      <c r="K168" s="1475"/>
      <c r="L168" s="1476"/>
      <c r="M168" s="113"/>
      <c r="T168" s="77"/>
    </row>
    <row r="169" spans="1:22">
      <c r="A169" s="1171" t="s">
        <v>903</v>
      </c>
      <c r="B169" s="1250"/>
      <c r="C169" s="1250"/>
      <c r="D169" s="1250"/>
      <c r="E169" s="1172"/>
      <c r="F169" s="1171" t="s">
        <v>906</v>
      </c>
      <c r="G169" s="1250"/>
      <c r="H169" s="1250"/>
      <c r="I169" s="1250"/>
      <c r="J169" s="1250"/>
      <c r="K169" s="1250"/>
      <c r="L169" s="1250"/>
      <c r="M169" s="1175" t="s">
        <v>907</v>
      </c>
      <c r="N169" s="1175"/>
      <c r="O169" s="1175"/>
      <c r="P169" s="1175"/>
      <c r="Q169" s="1175"/>
      <c r="R169" s="1175"/>
      <c r="S169" s="1175"/>
      <c r="T169" s="77"/>
      <c r="U169" s="105" t="s">
        <v>408</v>
      </c>
    </row>
    <row r="170" spans="1:22" ht="31.5" customHeight="1">
      <c r="A170" s="1262" t="s">
        <v>27</v>
      </c>
      <c r="B170" s="859" t="s">
        <v>28</v>
      </c>
      <c r="C170" s="860"/>
      <c r="D170" s="860"/>
      <c r="E170" s="861"/>
      <c r="F170" s="1124"/>
      <c r="G170" s="1125"/>
      <c r="H170" s="1125"/>
      <c r="I170" s="1125"/>
      <c r="J170" s="1125"/>
      <c r="K170" s="1125"/>
      <c r="L170" s="1126"/>
      <c r="M170" s="1124"/>
      <c r="N170" s="1125"/>
      <c r="O170" s="1125"/>
      <c r="P170" s="1125"/>
      <c r="Q170" s="1125"/>
      <c r="R170" s="1125"/>
      <c r="S170" s="1126"/>
      <c r="T170" s="77"/>
      <c r="U170" s="105" t="s">
        <v>409</v>
      </c>
    </row>
    <row r="171" spans="1:22" ht="15.75" customHeight="1">
      <c r="A171" s="1263"/>
      <c r="B171" s="862"/>
      <c r="C171" s="863"/>
      <c r="D171" s="863"/>
      <c r="E171" s="864"/>
      <c r="F171" s="1127"/>
      <c r="G171" s="1128"/>
      <c r="H171" s="1128"/>
      <c r="I171" s="1128"/>
      <c r="J171" s="1128"/>
      <c r="K171" s="1128"/>
      <c r="L171" s="1129"/>
      <c r="M171" s="1127"/>
      <c r="N171" s="1128"/>
      <c r="O171" s="1128"/>
      <c r="P171" s="1128"/>
      <c r="Q171" s="1128"/>
      <c r="R171" s="1128"/>
      <c r="S171" s="1129"/>
      <c r="T171" s="185"/>
      <c r="U171" s="105" t="s">
        <v>873</v>
      </c>
    </row>
    <row r="172" spans="1:22" ht="15.75" customHeight="1">
      <c r="A172" s="1263"/>
      <c r="B172" s="862"/>
      <c r="C172" s="863"/>
      <c r="D172" s="863"/>
      <c r="E172" s="864"/>
      <c r="F172" s="1127"/>
      <c r="G172" s="1128"/>
      <c r="H172" s="1128"/>
      <c r="I172" s="1128"/>
      <c r="J172" s="1128"/>
      <c r="K172" s="1128"/>
      <c r="L172" s="1129"/>
      <c r="M172" s="1127"/>
      <c r="N172" s="1128"/>
      <c r="O172" s="1128"/>
      <c r="P172" s="1128"/>
      <c r="Q172" s="1128"/>
      <c r="R172" s="1128"/>
      <c r="S172" s="1129"/>
      <c r="T172" s="185"/>
    </row>
    <row r="173" spans="1:22" ht="15.75" customHeight="1">
      <c r="A173" s="1263"/>
      <c r="B173" s="862"/>
      <c r="C173" s="863"/>
      <c r="D173" s="863"/>
      <c r="E173" s="864"/>
      <c r="F173" s="1127"/>
      <c r="G173" s="1128"/>
      <c r="H173" s="1128"/>
      <c r="I173" s="1128"/>
      <c r="J173" s="1128"/>
      <c r="K173" s="1128"/>
      <c r="L173" s="1129"/>
      <c r="M173" s="1127"/>
      <c r="N173" s="1128"/>
      <c r="O173" s="1128"/>
      <c r="P173" s="1128"/>
      <c r="Q173" s="1128"/>
      <c r="R173" s="1128"/>
      <c r="S173" s="1129"/>
      <c r="T173" s="185"/>
    </row>
    <row r="174" spans="1:22" ht="19.5" customHeight="1">
      <c r="A174" s="1263"/>
      <c r="B174" s="1296" t="s">
        <v>29</v>
      </c>
      <c r="C174" s="1297"/>
      <c r="D174" s="1297"/>
      <c r="E174" s="1298"/>
      <c r="F174" s="1317"/>
      <c r="G174" s="1318"/>
      <c r="H174" s="1318"/>
      <c r="I174" s="1318"/>
      <c r="J174" s="1318"/>
      <c r="K174" s="1318"/>
      <c r="L174" s="1319"/>
      <c r="M174" s="1317"/>
      <c r="N174" s="1318"/>
      <c r="O174" s="1318"/>
      <c r="P174" s="1318"/>
      <c r="Q174" s="1318"/>
      <c r="R174" s="1318"/>
      <c r="S174" s="1319"/>
      <c r="T174" s="105"/>
      <c r="U174" s="105"/>
    </row>
    <row r="175" spans="1:22" ht="31.5" customHeight="1">
      <c r="A175" s="1263"/>
      <c r="B175" s="1171" t="s">
        <v>22</v>
      </c>
      <c r="C175" s="1250"/>
      <c r="D175" s="1250"/>
      <c r="E175" s="1172"/>
      <c r="F175" s="1599"/>
      <c r="G175" s="1600"/>
      <c r="H175" s="1600"/>
      <c r="I175" s="1600"/>
      <c r="J175" s="1600"/>
      <c r="K175" s="1600"/>
      <c r="L175" s="1257"/>
      <c r="M175" s="1599"/>
      <c r="N175" s="1600"/>
      <c r="O175" s="1600"/>
      <c r="P175" s="1600"/>
      <c r="Q175" s="1600"/>
      <c r="R175" s="1600"/>
      <c r="S175" s="1257"/>
      <c r="T175" s="3" t="s">
        <v>1145</v>
      </c>
      <c r="U175" s="3" t="s">
        <v>1152</v>
      </c>
    </row>
    <row r="176" spans="1:22" ht="15.75" customHeight="1">
      <c r="A176" s="1263"/>
      <c r="B176" s="859" t="s">
        <v>30</v>
      </c>
      <c r="C176" s="860"/>
      <c r="D176" s="860"/>
      <c r="E176" s="861"/>
      <c r="F176" s="1486"/>
      <c r="G176" s="1487"/>
      <c r="H176" s="1487"/>
      <c r="I176" s="1487"/>
      <c r="J176" s="1487"/>
      <c r="K176" s="1487"/>
      <c r="L176" s="1487"/>
      <c r="M176" s="1486"/>
      <c r="N176" s="1487"/>
      <c r="O176" s="1487"/>
      <c r="P176" s="1487"/>
      <c r="Q176" s="1487"/>
      <c r="R176" s="1487"/>
      <c r="S176" s="1488"/>
      <c r="T176" s="142"/>
    </row>
    <row r="177" spans="1:26" ht="15.75" customHeight="1">
      <c r="A177" s="1263"/>
      <c r="B177" s="865"/>
      <c r="C177" s="866"/>
      <c r="D177" s="866"/>
      <c r="E177" s="867"/>
      <c r="F177" s="1314"/>
      <c r="G177" s="1315"/>
      <c r="H177" s="1315"/>
      <c r="I177" s="1315"/>
      <c r="J177" s="1315"/>
      <c r="K177" s="1315"/>
      <c r="L177" s="1315"/>
      <c r="M177" s="1314"/>
      <c r="N177" s="1315"/>
      <c r="O177" s="1315"/>
      <c r="P177" s="1315"/>
      <c r="Q177" s="1315"/>
      <c r="R177" s="1315"/>
      <c r="S177" s="1316"/>
      <c r="T177" s="142"/>
      <c r="U177" s="435" t="s">
        <v>1049</v>
      </c>
    </row>
    <row r="178" spans="1:26" ht="19.5" customHeight="1">
      <c r="A178" s="1263"/>
      <c r="B178" s="1211" t="s">
        <v>927</v>
      </c>
      <c r="C178" s="1212"/>
      <c r="D178" s="1212"/>
      <c r="E178" s="1213"/>
      <c r="F178" s="1616"/>
      <c r="G178" s="1617"/>
      <c r="H178" s="1617"/>
      <c r="I178" s="1617"/>
      <c r="J178" s="1617"/>
      <c r="K178" s="1617"/>
      <c r="L178" s="417" t="s">
        <v>165</v>
      </c>
      <c r="M178" s="1616"/>
      <c r="N178" s="1617"/>
      <c r="O178" s="1617"/>
      <c r="P178" s="1617"/>
      <c r="Q178" s="1617"/>
      <c r="R178" s="1617"/>
      <c r="S178" s="417" t="s">
        <v>165</v>
      </c>
      <c r="T178" s="77"/>
      <c r="U178" s="3" t="s">
        <v>1050</v>
      </c>
    </row>
    <row r="179" spans="1:26" ht="19.5" customHeight="1">
      <c r="A179" s="1263"/>
      <c r="B179" s="859" t="s">
        <v>119</v>
      </c>
      <c r="C179" s="860"/>
      <c r="D179" s="860"/>
      <c r="E179" s="132" t="s">
        <v>240</v>
      </c>
      <c r="F179" s="722"/>
      <c r="G179" s="281"/>
      <c r="H179" s="283" t="s">
        <v>512</v>
      </c>
      <c r="I179" s="281"/>
      <c r="J179" s="283" t="s">
        <v>515</v>
      </c>
      <c r="K179" s="281"/>
      <c r="L179" s="286" t="s">
        <v>513</v>
      </c>
      <c r="M179" s="722"/>
      <c r="N179" s="281"/>
      <c r="O179" s="283" t="s">
        <v>512</v>
      </c>
      <c r="P179" s="281"/>
      <c r="Q179" s="283" t="s">
        <v>515</v>
      </c>
      <c r="R179" s="281"/>
      <c r="S179" s="286" t="s">
        <v>513</v>
      </c>
      <c r="T179" s="186"/>
      <c r="U179" s="436">
        <v>46235</v>
      </c>
      <c r="V179" s="437" t="s">
        <v>1051</v>
      </c>
      <c r="Z179" s="3" t="s">
        <v>511</v>
      </c>
    </row>
    <row r="180" spans="1:26" ht="19.5" customHeight="1">
      <c r="A180" s="1263"/>
      <c r="B180" s="865"/>
      <c r="C180" s="866"/>
      <c r="D180" s="866"/>
      <c r="E180" s="133" t="s">
        <v>241</v>
      </c>
      <c r="F180" s="723"/>
      <c r="G180" s="282"/>
      <c r="H180" s="284" t="s">
        <v>512</v>
      </c>
      <c r="I180" s="282"/>
      <c r="J180" s="284" t="s">
        <v>516</v>
      </c>
      <c r="K180" s="282"/>
      <c r="L180" s="287" t="s">
        <v>513</v>
      </c>
      <c r="M180" s="723"/>
      <c r="N180" s="282"/>
      <c r="O180" s="284" t="s">
        <v>512</v>
      </c>
      <c r="P180" s="282"/>
      <c r="Q180" s="284" t="s">
        <v>516</v>
      </c>
      <c r="R180" s="282"/>
      <c r="S180" s="287" t="s">
        <v>513</v>
      </c>
      <c r="T180" s="186"/>
      <c r="U180" s="3" t="s">
        <v>1052</v>
      </c>
      <c r="Z180" s="3" t="s">
        <v>1149</v>
      </c>
    </row>
    <row r="181" spans="1:26" ht="19.5" customHeight="1">
      <c r="A181" s="1263"/>
      <c r="B181" s="859" t="s">
        <v>36</v>
      </c>
      <c r="C181" s="860"/>
      <c r="D181" s="860"/>
      <c r="E181" s="132" t="s">
        <v>240</v>
      </c>
      <c r="F181" s="724"/>
      <c r="G181" s="281"/>
      <c r="H181" s="283" t="s">
        <v>512</v>
      </c>
      <c r="I181" s="281"/>
      <c r="J181" s="283" t="s">
        <v>515</v>
      </c>
      <c r="K181" s="281"/>
      <c r="L181" s="286" t="s">
        <v>513</v>
      </c>
      <c r="M181" s="724"/>
      <c r="N181" s="281"/>
      <c r="O181" s="283" t="s">
        <v>512</v>
      </c>
      <c r="P181" s="281"/>
      <c r="Q181" s="283" t="s">
        <v>515</v>
      </c>
      <c r="R181" s="281"/>
      <c r="S181" s="286" t="s">
        <v>513</v>
      </c>
      <c r="T181" s="186"/>
      <c r="U181" s="438">
        <f>U179</f>
        <v>46235</v>
      </c>
    </row>
    <row r="182" spans="1:26" ht="19.5" customHeight="1">
      <c r="A182" s="1263"/>
      <c r="B182" s="865"/>
      <c r="C182" s="866"/>
      <c r="D182" s="866"/>
      <c r="E182" s="133" t="s">
        <v>241</v>
      </c>
      <c r="F182" s="725"/>
      <c r="G182" s="282"/>
      <c r="H182" s="284" t="s">
        <v>512</v>
      </c>
      <c r="I182" s="282"/>
      <c r="J182" s="284" t="s">
        <v>516</v>
      </c>
      <c r="K182" s="282"/>
      <c r="L182" s="287" t="s">
        <v>513</v>
      </c>
      <c r="M182" s="725"/>
      <c r="N182" s="282"/>
      <c r="O182" s="284" t="s">
        <v>512</v>
      </c>
      <c r="P182" s="282"/>
      <c r="Q182" s="284" t="s">
        <v>516</v>
      </c>
      <c r="R182" s="282"/>
      <c r="S182" s="287" t="s">
        <v>513</v>
      </c>
      <c r="T182" s="186"/>
    </row>
    <row r="183" spans="1:26" ht="19.5" customHeight="1">
      <c r="A183" s="1263"/>
      <c r="B183" s="1171" t="s">
        <v>37</v>
      </c>
      <c r="C183" s="1250"/>
      <c r="D183" s="1250"/>
      <c r="E183" s="1172"/>
      <c r="F183" s="1412"/>
      <c r="G183" s="1413"/>
      <c r="H183" s="1413"/>
      <c r="I183" s="1413"/>
      <c r="J183" s="1413"/>
      <c r="K183" s="1413"/>
      <c r="L183" s="1414"/>
      <c r="M183" s="1412"/>
      <c r="N183" s="1413"/>
      <c r="O183" s="1413"/>
      <c r="P183" s="1413"/>
      <c r="Q183" s="1413"/>
      <c r="R183" s="1413"/>
      <c r="S183" s="1414"/>
      <c r="T183" s="187"/>
    </row>
    <row r="184" spans="1:26" ht="19.5" customHeight="1">
      <c r="A184" s="1263"/>
      <c r="B184" s="859" t="s">
        <v>203</v>
      </c>
      <c r="C184" s="860"/>
      <c r="D184" s="860"/>
      <c r="E184" s="861"/>
      <c r="F184" s="1320"/>
      <c r="G184" s="1321"/>
      <c r="H184" s="1321"/>
      <c r="I184" s="1321"/>
      <c r="J184" s="1321"/>
      <c r="K184" s="1321"/>
      <c r="L184" s="1322"/>
      <c r="M184" s="1320"/>
      <c r="N184" s="1321"/>
      <c r="O184" s="1321"/>
      <c r="P184" s="1321"/>
      <c r="Q184" s="1321"/>
      <c r="R184" s="1321"/>
      <c r="S184" s="1322"/>
      <c r="T184" s="77"/>
    </row>
    <row r="185" spans="1:26" ht="19.5" customHeight="1">
      <c r="A185" s="1263"/>
      <c r="B185" s="1274" t="s">
        <v>741</v>
      </c>
      <c r="C185" s="1275"/>
      <c r="D185" s="1275"/>
      <c r="E185" s="1276"/>
      <c r="F185" s="1317"/>
      <c r="G185" s="1318"/>
      <c r="H185" s="1318"/>
      <c r="I185" s="1318"/>
      <c r="J185" s="1318"/>
      <c r="K185" s="1318"/>
      <c r="L185" s="1319"/>
      <c r="M185" s="1317"/>
      <c r="N185" s="1318"/>
      <c r="O185" s="1318"/>
      <c r="P185" s="1318"/>
      <c r="Q185" s="1318"/>
      <c r="R185" s="1318"/>
      <c r="S185" s="1319"/>
      <c r="T185" s="77"/>
    </row>
    <row r="186" spans="1:26" ht="19.5" customHeight="1">
      <c r="A186" s="1263"/>
      <c r="B186" s="1602" t="s">
        <v>155</v>
      </c>
      <c r="C186" s="1602"/>
      <c r="D186" s="1602"/>
      <c r="E186" s="1602"/>
      <c r="F186" s="1289"/>
      <c r="G186" s="1290"/>
      <c r="H186" s="1290"/>
      <c r="I186" s="1290"/>
      <c r="J186" s="1290"/>
      <c r="K186" s="1290"/>
      <c r="L186" s="1291"/>
      <c r="M186" s="1289"/>
      <c r="N186" s="1290"/>
      <c r="O186" s="1290"/>
      <c r="P186" s="1290"/>
      <c r="Q186" s="1290"/>
      <c r="R186" s="1290"/>
      <c r="S186" s="1291"/>
      <c r="T186" s="77"/>
    </row>
    <row r="187" spans="1:26" ht="19.5" customHeight="1">
      <c r="A187" s="1264"/>
      <c r="B187" s="1602" t="s">
        <v>209</v>
      </c>
      <c r="C187" s="1602"/>
      <c r="D187" s="1602"/>
      <c r="E187" s="1602"/>
      <c r="F187" s="1289"/>
      <c r="G187" s="1290"/>
      <c r="H187" s="1290"/>
      <c r="I187" s="1290"/>
      <c r="J187" s="1290"/>
      <c r="K187" s="1290"/>
      <c r="L187" s="1291"/>
      <c r="M187" s="1289"/>
      <c r="N187" s="1290"/>
      <c r="O187" s="1290"/>
      <c r="P187" s="1290"/>
      <c r="Q187" s="1290"/>
      <c r="R187" s="1290"/>
      <c r="S187" s="1291"/>
      <c r="T187" s="77"/>
    </row>
    <row r="188" spans="1:26" ht="31.5" customHeight="1">
      <c r="A188" s="1566" t="s">
        <v>855</v>
      </c>
      <c r="B188" s="1250"/>
      <c r="C188" s="1250"/>
      <c r="D188" s="1250"/>
      <c r="E188" s="1172"/>
      <c r="F188" s="841"/>
      <c r="G188" s="842"/>
      <c r="H188" s="842"/>
      <c r="I188" s="842"/>
      <c r="J188" s="842"/>
      <c r="K188" s="842"/>
      <c r="L188" s="118" t="s">
        <v>164</v>
      </c>
      <c r="M188" s="841"/>
      <c r="N188" s="842"/>
      <c r="O188" s="842"/>
      <c r="P188" s="842"/>
      <c r="Q188" s="842"/>
      <c r="R188" s="842"/>
      <c r="S188" s="118" t="s">
        <v>164</v>
      </c>
    </row>
    <row r="189" spans="1:26" ht="15.75" customHeight="1">
      <c r="A189" s="1609" t="s">
        <v>33</v>
      </c>
      <c r="B189" s="1283" t="s">
        <v>847</v>
      </c>
      <c r="C189" s="1284"/>
      <c r="D189" s="1284"/>
      <c r="E189" s="1285"/>
      <c r="F189" s="1605"/>
      <c r="G189" s="1606"/>
      <c r="H189" s="1606"/>
      <c r="I189" s="1606"/>
      <c r="J189" s="1606"/>
      <c r="K189" s="1606"/>
      <c r="L189" s="1607"/>
      <c r="M189" s="1605"/>
      <c r="N189" s="1606"/>
      <c r="O189" s="1606"/>
      <c r="P189" s="1606"/>
      <c r="Q189" s="1606"/>
      <c r="R189" s="1606"/>
      <c r="S189" s="1607"/>
      <c r="T189" s="187"/>
    </row>
    <row r="190" spans="1:26" ht="15.75" customHeight="1">
      <c r="A190" s="1610"/>
      <c r="B190" s="1286"/>
      <c r="C190" s="1287"/>
      <c r="D190" s="1287"/>
      <c r="E190" s="1288"/>
      <c r="F190" s="1280"/>
      <c r="G190" s="1281"/>
      <c r="H190" s="1281"/>
      <c r="I190" s="1281"/>
      <c r="J190" s="1281"/>
      <c r="K190" s="1281"/>
      <c r="L190" s="1282"/>
      <c r="M190" s="1280"/>
      <c r="N190" s="1281"/>
      <c r="O190" s="1281"/>
      <c r="P190" s="1281"/>
      <c r="Q190" s="1281"/>
      <c r="R190" s="1281"/>
      <c r="S190" s="1282"/>
      <c r="T190" s="187"/>
    </row>
    <row r="191" spans="1:26" ht="15.75" customHeight="1">
      <c r="A191" s="1610"/>
      <c r="B191" s="859"/>
      <c r="C191" s="860"/>
      <c r="D191" s="860"/>
      <c r="E191" s="861"/>
      <c r="F191" s="1277"/>
      <c r="G191" s="1278"/>
      <c r="H191" s="1278"/>
      <c r="I191" s="1278"/>
      <c r="J191" s="1278"/>
      <c r="K191" s="1278"/>
      <c r="L191" s="1279"/>
      <c r="M191" s="1277"/>
      <c r="N191" s="1278"/>
      <c r="O191" s="1278"/>
      <c r="P191" s="1278"/>
      <c r="Q191" s="1278"/>
      <c r="R191" s="1278"/>
      <c r="S191" s="1279"/>
      <c r="T191" s="187"/>
    </row>
    <row r="192" spans="1:26" ht="15.75" customHeight="1">
      <c r="A192" s="1610"/>
      <c r="B192" s="865"/>
      <c r="C192" s="866"/>
      <c r="D192" s="866"/>
      <c r="E192" s="867"/>
      <c r="F192" s="1280"/>
      <c r="G192" s="1281"/>
      <c r="H192" s="1281"/>
      <c r="I192" s="1281"/>
      <c r="J192" s="1281"/>
      <c r="K192" s="1281"/>
      <c r="L192" s="1282"/>
      <c r="M192" s="1280"/>
      <c r="N192" s="1281"/>
      <c r="O192" s="1281"/>
      <c r="P192" s="1281"/>
      <c r="Q192" s="1281"/>
      <c r="R192" s="1281"/>
      <c r="S192" s="1282"/>
      <c r="T192" s="187"/>
    </row>
    <row r="193" spans="1:20" ht="15.75" customHeight="1">
      <c r="A193" s="1610"/>
      <c r="B193" s="859"/>
      <c r="C193" s="860"/>
      <c r="D193" s="860"/>
      <c r="E193" s="861"/>
      <c r="F193" s="1277"/>
      <c r="G193" s="1278"/>
      <c r="H193" s="1278"/>
      <c r="I193" s="1278"/>
      <c r="J193" s="1278"/>
      <c r="K193" s="1278"/>
      <c r="L193" s="1279"/>
      <c r="M193" s="1277"/>
      <c r="N193" s="1278"/>
      <c r="O193" s="1278"/>
      <c r="P193" s="1278"/>
      <c r="Q193" s="1278"/>
      <c r="R193" s="1278"/>
      <c r="S193" s="1279"/>
      <c r="T193" s="187"/>
    </row>
    <row r="194" spans="1:20" ht="15.75" customHeight="1">
      <c r="A194" s="1611"/>
      <c r="B194" s="865"/>
      <c r="C194" s="866"/>
      <c r="D194" s="866"/>
      <c r="E194" s="867"/>
      <c r="F194" s="1280"/>
      <c r="G194" s="1281"/>
      <c r="H194" s="1281"/>
      <c r="I194" s="1281"/>
      <c r="J194" s="1281"/>
      <c r="K194" s="1281"/>
      <c r="L194" s="1282"/>
      <c r="M194" s="1280"/>
      <c r="N194" s="1281"/>
      <c r="O194" s="1281"/>
      <c r="P194" s="1281"/>
      <c r="Q194" s="1281"/>
      <c r="R194" s="1281"/>
      <c r="S194" s="1282"/>
      <c r="T194" s="187"/>
    </row>
    <row r="195" spans="1:20" s="135" customFormat="1">
      <c r="A195" s="134" t="s">
        <v>114</v>
      </c>
      <c r="B195" s="1490" t="s">
        <v>1009</v>
      </c>
      <c r="C195" s="1490"/>
      <c r="D195" s="1490"/>
      <c r="E195" s="1490"/>
      <c r="F195" s="1490"/>
      <c r="G195" s="1490"/>
      <c r="H195" s="1490"/>
      <c r="I195" s="1490"/>
      <c r="J195" s="1490"/>
      <c r="K195" s="1490"/>
      <c r="L195" s="1490"/>
      <c r="M195" s="1490"/>
      <c r="N195" s="1490"/>
      <c r="O195" s="1490"/>
      <c r="P195" s="1490"/>
      <c r="Q195" s="1490"/>
      <c r="R195" s="1490"/>
      <c r="S195" s="1490"/>
    </row>
    <row r="196" spans="1:20" s="135" customFormat="1" ht="13.5" customHeight="1">
      <c r="A196" s="134"/>
      <c r="B196" s="105"/>
      <c r="C196" s="158"/>
      <c r="D196" s="158"/>
      <c r="E196" s="158"/>
      <c r="F196" s="158"/>
      <c r="G196" s="158"/>
      <c r="H196" s="158"/>
      <c r="I196" s="158"/>
      <c r="J196" s="158"/>
      <c r="K196" s="158"/>
      <c r="L196" s="158"/>
      <c r="M196" s="158"/>
      <c r="N196" s="158"/>
      <c r="O196" s="158"/>
      <c r="P196" s="158"/>
      <c r="Q196" s="158"/>
      <c r="R196" s="158"/>
      <c r="S196" s="158"/>
      <c r="T196" s="158"/>
    </row>
    <row r="197" spans="1:20">
      <c r="A197" s="134"/>
      <c r="B197" s="135"/>
      <c r="C197" s="135"/>
      <c r="D197" s="135"/>
      <c r="E197" s="135"/>
      <c r="F197" s="135"/>
      <c r="G197" s="135"/>
      <c r="H197" s="135"/>
      <c r="I197" s="135"/>
      <c r="J197" s="135"/>
      <c r="K197" s="135"/>
      <c r="L197" s="135"/>
      <c r="M197" s="135"/>
      <c r="N197" s="135"/>
      <c r="O197" s="135"/>
      <c r="P197" s="135"/>
      <c r="Q197" s="135"/>
      <c r="R197" s="135"/>
      <c r="S197" s="135"/>
    </row>
  </sheetData>
  <mergeCells count="318">
    <mergeCell ref="A122:E122"/>
    <mergeCell ref="F36:L37"/>
    <mergeCell ref="F38:L39"/>
    <mergeCell ref="M36:S37"/>
    <mergeCell ref="C58:S58"/>
    <mergeCell ref="B128:E128"/>
    <mergeCell ref="B38:E39"/>
    <mergeCell ref="F185:L185"/>
    <mergeCell ref="M185:S185"/>
    <mergeCell ref="M170:S173"/>
    <mergeCell ref="B174:E174"/>
    <mergeCell ref="B149:S149"/>
    <mergeCell ref="D159:E159"/>
    <mergeCell ref="F159:S159"/>
    <mergeCell ref="F175:L175"/>
    <mergeCell ref="A111:E111"/>
    <mergeCell ref="A156:F156"/>
    <mergeCell ref="A157:E157"/>
    <mergeCell ref="Q157:S157"/>
    <mergeCell ref="F184:L184"/>
    <mergeCell ref="M184:S184"/>
    <mergeCell ref="M175:S175"/>
    <mergeCell ref="B170:E173"/>
    <mergeCell ref="A168:E168"/>
    <mergeCell ref="G168:L168"/>
    <mergeCell ref="F169:L169"/>
    <mergeCell ref="M169:S169"/>
    <mergeCell ref="A169:E169"/>
    <mergeCell ref="B195:S195"/>
    <mergeCell ref="A14:E14"/>
    <mergeCell ref="F188:K188"/>
    <mergeCell ref="A189:A194"/>
    <mergeCell ref="B191:E192"/>
    <mergeCell ref="M191:S192"/>
    <mergeCell ref="M178:R178"/>
    <mergeCell ref="B178:E178"/>
    <mergeCell ref="F143:L144"/>
    <mergeCell ref="B145:E146"/>
    <mergeCell ref="F170:L173"/>
    <mergeCell ref="B40:S40"/>
    <mergeCell ref="A99:S100"/>
    <mergeCell ref="B103:S104"/>
    <mergeCell ref="B106:S107"/>
    <mergeCell ref="M147:S148"/>
    <mergeCell ref="M143:S144"/>
    <mergeCell ref="F178:K178"/>
    <mergeCell ref="M176:S177"/>
    <mergeCell ref="F29:L29"/>
    <mergeCell ref="M29:S29"/>
    <mergeCell ref="F30:L30"/>
    <mergeCell ref="F33:K33"/>
    <mergeCell ref="F139:L139"/>
    <mergeCell ref="F189:L190"/>
    <mergeCell ref="M189:S190"/>
    <mergeCell ref="F191:L192"/>
    <mergeCell ref="M188:R188"/>
    <mergeCell ref="B179:D180"/>
    <mergeCell ref="B181:D182"/>
    <mergeCell ref="F193:L194"/>
    <mergeCell ref="M193:S194"/>
    <mergeCell ref="B183:E183"/>
    <mergeCell ref="B184:E184"/>
    <mergeCell ref="A188:E188"/>
    <mergeCell ref="B187:E187"/>
    <mergeCell ref="F187:L187"/>
    <mergeCell ref="M187:S187"/>
    <mergeCell ref="B185:E185"/>
    <mergeCell ref="B193:E194"/>
    <mergeCell ref="B186:E186"/>
    <mergeCell ref="F186:L186"/>
    <mergeCell ref="M186:S186"/>
    <mergeCell ref="A170:A187"/>
    <mergeCell ref="F174:L174"/>
    <mergeCell ref="M174:S174"/>
    <mergeCell ref="B176:E177"/>
    <mergeCell ref="F176:L177"/>
    <mergeCell ref="F147:L148"/>
    <mergeCell ref="A112:S112"/>
    <mergeCell ref="M34:S35"/>
    <mergeCell ref="M33:R33"/>
    <mergeCell ref="A33:E33"/>
    <mergeCell ref="M30:S30"/>
    <mergeCell ref="F145:L146"/>
    <mergeCell ref="M145:S146"/>
    <mergeCell ref="A34:A39"/>
    <mergeCell ref="D113:E113"/>
    <mergeCell ref="F113:S113"/>
    <mergeCell ref="F123:L123"/>
    <mergeCell ref="M123:S123"/>
    <mergeCell ref="C45:S45"/>
    <mergeCell ref="B34:E35"/>
    <mergeCell ref="L67:L69"/>
    <mergeCell ref="M67:M69"/>
    <mergeCell ref="N67:N69"/>
    <mergeCell ref="O67:O69"/>
    <mergeCell ref="P67:P69"/>
    <mergeCell ref="M139:S139"/>
    <mergeCell ref="A123:E123"/>
    <mergeCell ref="B36:E37"/>
    <mergeCell ref="G122:L122"/>
    <mergeCell ref="A1:F1"/>
    <mergeCell ref="A2:E2"/>
    <mergeCell ref="A110:F110"/>
    <mergeCell ref="F4:S4"/>
    <mergeCell ref="D4:E4"/>
    <mergeCell ref="B15:E18"/>
    <mergeCell ref="F23:K23"/>
    <mergeCell ref="M19:S19"/>
    <mergeCell ref="B19:E19"/>
    <mergeCell ref="C41:S44"/>
    <mergeCell ref="Q2:S2"/>
    <mergeCell ref="Q111:S111"/>
    <mergeCell ref="G13:L13"/>
    <mergeCell ref="A3:S3"/>
    <mergeCell ref="M38:S39"/>
    <mergeCell ref="B29:E29"/>
    <mergeCell ref="B30:E30"/>
    <mergeCell ref="B28:E28"/>
    <mergeCell ref="F34:L35"/>
    <mergeCell ref="A13:E13"/>
    <mergeCell ref="B23:E23"/>
    <mergeCell ref="M23:R23"/>
    <mergeCell ref="F15:L18"/>
    <mergeCell ref="F19:L19"/>
    <mergeCell ref="M15:S18"/>
    <mergeCell ref="F14:L14"/>
    <mergeCell ref="M14:S14"/>
    <mergeCell ref="C46:S46"/>
    <mergeCell ref="C47:S47"/>
    <mergeCell ref="C48:S50"/>
    <mergeCell ref="B21:E22"/>
    <mergeCell ref="F21:L22"/>
    <mergeCell ref="F20:L20"/>
    <mergeCell ref="B31:E31"/>
    <mergeCell ref="B32:E32"/>
    <mergeCell ref="A15:A32"/>
    <mergeCell ref="F31:L31"/>
    <mergeCell ref="M31:S31"/>
    <mergeCell ref="F32:L32"/>
    <mergeCell ref="M32:S32"/>
    <mergeCell ref="M20:S20"/>
    <mergeCell ref="B20:E20"/>
    <mergeCell ref="M21:S22"/>
    <mergeCell ref="F28:L28"/>
    <mergeCell ref="M28:S28"/>
    <mergeCell ref="B24:D25"/>
    <mergeCell ref="B26:D27"/>
    <mergeCell ref="A142:E142"/>
    <mergeCell ref="F142:K142"/>
    <mergeCell ref="M142:R142"/>
    <mergeCell ref="A143:A148"/>
    <mergeCell ref="B141:E141"/>
    <mergeCell ref="F141:L141"/>
    <mergeCell ref="M141:S141"/>
    <mergeCell ref="A124:A141"/>
    <mergeCell ref="M128:S128"/>
    <mergeCell ref="M132:R132"/>
    <mergeCell ref="M124:S127"/>
    <mergeCell ref="F124:L127"/>
    <mergeCell ref="B124:E127"/>
    <mergeCell ref="B132:E132"/>
    <mergeCell ref="B137:E137"/>
    <mergeCell ref="B138:E138"/>
    <mergeCell ref="F132:K132"/>
    <mergeCell ref="F138:L138"/>
    <mergeCell ref="M138:S138"/>
    <mergeCell ref="B140:E140"/>
    <mergeCell ref="F140:L140"/>
    <mergeCell ref="M140:S140"/>
    <mergeCell ref="M130:S131"/>
    <mergeCell ref="B147:E148"/>
    <mergeCell ref="B139:E139"/>
    <mergeCell ref="F129:L129"/>
    <mergeCell ref="M129:S129"/>
    <mergeCell ref="F137:L137"/>
    <mergeCell ref="M137:S137"/>
    <mergeCell ref="B133:D134"/>
    <mergeCell ref="B135:D136"/>
    <mergeCell ref="B129:E129"/>
    <mergeCell ref="F128:L128"/>
    <mergeCell ref="F6:S7"/>
    <mergeCell ref="F8:S10"/>
    <mergeCell ref="F11:S11"/>
    <mergeCell ref="F12:S12"/>
    <mergeCell ref="A6:A12"/>
    <mergeCell ref="B6:E7"/>
    <mergeCell ref="B8:E10"/>
    <mergeCell ref="B11:E11"/>
    <mergeCell ref="B12:E12"/>
    <mergeCell ref="F183:L183"/>
    <mergeCell ref="M183:S183"/>
    <mergeCell ref="F115:S116"/>
    <mergeCell ref="F117:S119"/>
    <mergeCell ref="F120:S120"/>
    <mergeCell ref="F121:S121"/>
    <mergeCell ref="A115:A121"/>
    <mergeCell ref="B115:E116"/>
    <mergeCell ref="B117:E119"/>
    <mergeCell ref="B120:E120"/>
    <mergeCell ref="B121:E121"/>
    <mergeCell ref="A161:A167"/>
    <mergeCell ref="B161:E162"/>
    <mergeCell ref="F161:S162"/>
    <mergeCell ref="B163:E165"/>
    <mergeCell ref="F163:S165"/>
    <mergeCell ref="B166:E166"/>
    <mergeCell ref="F166:S166"/>
    <mergeCell ref="B167:E167"/>
    <mergeCell ref="F167:S167"/>
    <mergeCell ref="B175:E175"/>
    <mergeCell ref="A158:S158"/>
    <mergeCell ref="B130:E131"/>
    <mergeCell ref="F130:L131"/>
    <mergeCell ref="B143:E144"/>
    <mergeCell ref="B189:E190"/>
    <mergeCell ref="C51:S52"/>
    <mergeCell ref="C53:S54"/>
    <mergeCell ref="C55:S56"/>
    <mergeCell ref="C57:S57"/>
    <mergeCell ref="A61:F62"/>
    <mergeCell ref="G61:Q61"/>
    <mergeCell ref="R61:S62"/>
    <mergeCell ref="A63:A77"/>
    <mergeCell ref="B63:F63"/>
    <mergeCell ref="R63:S63"/>
    <mergeCell ref="B64:F64"/>
    <mergeCell ref="R64:S64"/>
    <mergeCell ref="B65:F65"/>
    <mergeCell ref="R65:S65"/>
    <mergeCell ref="B66:F66"/>
    <mergeCell ref="R66:S66"/>
    <mergeCell ref="B67:F69"/>
    <mergeCell ref="G67:G69"/>
    <mergeCell ref="H67:H69"/>
    <mergeCell ref="I67:I69"/>
    <mergeCell ref="J67:J69"/>
    <mergeCell ref="K67:K69"/>
    <mergeCell ref="I74:I75"/>
    <mergeCell ref="J74:J75"/>
    <mergeCell ref="K74:K75"/>
    <mergeCell ref="L74:L75"/>
    <mergeCell ref="M74:M75"/>
    <mergeCell ref="N74:N75"/>
    <mergeCell ref="Q67:Q69"/>
    <mergeCell ref="R67:S69"/>
    <mergeCell ref="B70:F70"/>
    <mergeCell ref="R70:S70"/>
    <mergeCell ref="B71:F71"/>
    <mergeCell ref="R71:S72"/>
    <mergeCell ref="B72:F72"/>
    <mergeCell ref="B73:F73"/>
    <mergeCell ref="R73:S73"/>
    <mergeCell ref="O74:O75"/>
    <mergeCell ref="P74:P75"/>
    <mergeCell ref="Q74:Q75"/>
    <mergeCell ref="R74:S75"/>
    <mergeCell ref="B76:F76"/>
    <mergeCell ref="R76:S76"/>
    <mergeCell ref="B77:F77"/>
    <mergeCell ref="R77:S77"/>
    <mergeCell ref="A78:F79"/>
    <mergeCell ref="G78:G79"/>
    <mergeCell ref="H78:H79"/>
    <mergeCell ref="I78:I79"/>
    <mergeCell ref="J78:J79"/>
    <mergeCell ref="K78:K79"/>
    <mergeCell ref="L78:L79"/>
    <mergeCell ref="M78:M79"/>
    <mergeCell ref="N78:N79"/>
    <mergeCell ref="O78:O79"/>
    <mergeCell ref="P78:P79"/>
    <mergeCell ref="Q78:Q79"/>
    <mergeCell ref="R78:S79"/>
    <mergeCell ref="B74:F75"/>
    <mergeCell ref="G74:G75"/>
    <mergeCell ref="H74:H75"/>
    <mergeCell ref="O80:O82"/>
    <mergeCell ref="P80:P82"/>
    <mergeCell ref="Q80:Q82"/>
    <mergeCell ref="R80:S82"/>
    <mergeCell ref="A87:B87"/>
    <mergeCell ref="C87:D87"/>
    <mergeCell ref="E87:J87"/>
    <mergeCell ref="K87:N87"/>
    <mergeCell ref="O87:S87"/>
    <mergeCell ref="A80:F82"/>
    <mergeCell ref="G80:G82"/>
    <mergeCell ref="H80:H82"/>
    <mergeCell ref="I80:I82"/>
    <mergeCell ref="J80:J82"/>
    <mergeCell ref="K80:K82"/>
    <mergeCell ref="L80:L82"/>
    <mergeCell ref="M80:M82"/>
    <mergeCell ref="N80:N82"/>
    <mergeCell ref="A96:B98"/>
    <mergeCell ref="C96:D98"/>
    <mergeCell ref="E96:J98"/>
    <mergeCell ref="K96:N98"/>
    <mergeCell ref="O96:S96"/>
    <mergeCell ref="O97:S97"/>
    <mergeCell ref="O98:S98"/>
    <mergeCell ref="A88:B89"/>
    <mergeCell ref="C88:D95"/>
    <mergeCell ref="E88:J89"/>
    <mergeCell ref="K88:N92"/>
    <mergeCell ref="O88:S88"/>
    <mergeCell ref="O89:S89"/>
    <mergeCell ref="A90:B92"/>
    <mergeCell ref="E90:J92"/>
    <mergeCell ref="O90:S90"/>
    <mergeCell ref="O91:S91"/>
    <mergeCell ref="O92:S92"/>
    <mergeCell ref="A93:B95"/>
    <mergeCell ref="E93:J95"/>
    <mergeCell ref="K93:N95"/>
    <mergeCell ref="O93:S93"/>
    <mergeCell ref="O94:S94"/>
    <mergeCell ref="O95:S95"/>
  </mergeCells>
  <phoneticPr fontId="2"/>
  <dataValidations count="4">
    <dataValidation type="list" showInputMessage="1" showErrorMessage="1" sqref="F183 M28 F137 M137 F28 M183" xr:uid="{00000000-0002-0000-1E00-000000000000}">
      <formula1>企業回答6</formula1>
    </dataValidation>
    <dataValidation type="list" allowBlank="1" showInputMessage="1" showErrorMessage="1" sqref="F31:S31 F140:S140 F186:S186" xr:uid="{00000000-0002-0000-1E00-000001000000}">
      <formula1>工事種別</formula1>
    </dataValidation>
    <dataValidation type="list" allowBlank="1" showInputMessage="1" showErrorMessage="1" sqref="F32:S32 F141:S141 F187:S187" xr:uid="{00000000-0002-0000-1E00-000002000000}">
      <formula1>建設工事の種類</formula1>
    </dataValidation>
    <dataValidation type="list" allowBlank="1" showInputMessage="1" showErrorMessage="1" sqref="F24:F27 M24:M27 F133:F136 M133:M136 F179:F182 M179:M182" xr:uid="{00000000-0002-0000-1E00-000003000000}">
      <formula1>$Z$24:$Z$26</formula1>
    </dataValidation>
  </dataValidations>
  <printOptions horizontalCentered="1"/>
  <pageMargins left="0.70866141732283472" right="0.70866141732283472" top="0.74803149606299213" bottom="0.55118110236220474" header="0.31496062992125984" footer="0.31496062992125984"/>
  <pageSetup paperSize="9" scale="85" fitToHeight="4" orientation="portrait" blackAndWhite="1" r:id="rId1"/>
  <rowBreaks count="3" manualBreakCount="3">
    <brk id="39" max="18" man="1"/>
    <brk id="109" max="18" man="1"/>
    <brk id="155" max="18" man="1"/>
  </rowBreaks>
  <legacy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07044-1F9D-4DC0-9BB4-E46D5705B44F}">
  <sheetPr>
    <tabColor theme="9"/>
    <pageSetUpPr fitToPage="1"/>
  </sheetPr>
  <dimension ref="A1:T43"/>
  <sheetViews>
    <sheetView view="pageBreakPreview" zoomScaleNormal="100" zoomScaleSheetLayoutView="100" workbookViewId="0">
      <selection activeCell="Y36" sqref="Y36"/>
    </sheetView>
  </sheetViews>
  <sheetFormatPr defaultColWidth="9" defaultRowHeight="13"/>
  <cols>
    <col min="1" max="1" width="5.6328125" style="3" customWidth="1"/>
    <col min="2" max="6" width="5.08984375" style="3" customWidth="1"/>
    <col min="7" max="17" width="5.1796875" style="3" customWidth="1"/>
    <col min="18" max="18" width="5.08984375" style="3" customWidth="1"/>
    <col min="19" max="16384" width="9" style="3"/>
  </cols>
  <sheetData>
    <row r="1" spans="1:20" ht="15.75" customHeight="1">
      <c r="A1" s="857" t="str">
        <f>CONCATENATE("（様式-",INDEX(発注者入力シート!$B$33:$G$36,MATCH(発注者入力シート!M9,発注者入力シート!$C$33:$C$36,0),4),"）")</f>
        <v>（様式-１１）</v>
      </c>
      <c r="B1" s="857"/>
      <c r="C1" s="857"/>
      <c r="D1" s="857"/>
      <c r="E1" s="857"/>
      <c r="F1" s="857"/>
      <c r="Q1" s="796" t="s">
        <v>1405</v>
      </c>
      <c r="R1" s="6"/>
      <c r="S1" s="3" t="s">
        <v>402</v>
      </c>
    </row>
    <row r="2" spans="1:20" ht="15.75" customHeight="1">
      <c r="A2" s="857" t="str">
        <f>CONCATENATE("評価項目",INDEX(発注者入力シート!$B$33:$G$36,MATCH(発注者入力シート!M9,発注者入力シート!$C$33:$C$36,0),5),"-",INDEX(発注者入力シート!$B$33:$G$36,MATCH(発注者入力シート!M9,発注者入力シート!$C$33:$C$36,0),6))</f>
        <v>評価項目（３）-③</v>
      </c>
      <c r="B2" s="857"/>
      <c r="C2" s="857"/>
      <c r="D2" s="857"/>
      <c r="E2" s="857"/>
      <c r="S2" s="3" t="s">
        <v>403</v>
      </c>
    </row>
    <row r="3" spans="1:20" ht="15.75" customHeight="1">
      <c r="A3" s="858" t="s">
        <v>1406</v>
      </c>
      <c r="B3" s="858"/>
      <c r="C3" s="858"/>
      <c r="D3" s="858"/>
      <c r="E3" s="858"/>
      <c r="F3" s="858"/>
      <c r="G3" s="858"/>
      <c r="H3" s="858"/>
      <c r="I3" s="858"/>
      <c r="J3" s="858"/>
      <c r="K3" s="858"/>
      <c r="L3" s="858"/>
      <c r="M3" s="858"/>
      <c r="N3" s="858"/>
      <c r="O3" s="858"/>
      <c r="P3" s="858"/>
      <c r="Q3" s="858"/>
      <c r="R3" s="128"/>
      <c r="S3" s="103"/>
      <c r="T3" s="3" t="s">
        <v>410</v>
      </c>
    </row>
    <row r="4" spans="1:20" ht="12" customHeight="1">
      <c r="A4" s="128"/>
      <c r="B4" s="128"/>
      <c r="C4" s="128"/>
      <c r="D4" s="128"/>
      <c r="E4" s="128"/>
      <c r="F4" s="128"/>
      <c r="G4" s="128"/>
      <c r="H4" s="128"/>
      <c r="I4" s="128"/>
      <c r="J4" s="128"/>
      <c r="K4" s="128"/>
      <c r="L4" s="128"/>
      <c r="M4" s="128"/>
      <c r="N4" s="128"/>
      <c r="O4" s="128"/>
      <c r="P4" s="128"/>
      <c r="Q4" s="128"/>
      <c r="R4" s="128"/>
      <c r="S4" s="98"/>
      <c r="T4" s="3" t="s">
        <v>405</v>
      </c>
    </row>
    <row r="5" spans="1:20" ht="14.25" customHeight="1">
      <c r="H5" s="1632" t="s">
        <v>1407</v>
      </c>
      <c r="I5" s="1632"/>
      <c r="J5" s="1632"/>
      <c r="K5" s="855" t="str">
        <f>IF(企業入力シート!C5="","",企業入力シート!C5)</f>
        <v/>
      </c>
      <c r="L5" s="855"/>
      <c r="M5" s="855"/>
      <c r="N5" s="855"/>
      <c r="O5" s="855"/>
      <c r="P5" s="855"/>
      <c r="Q5" s="855"/>
      <c r="R5" s="2"/>
    </row>
    <row r="6" spans="1:20" ht="10.5" customHeight="1">
      <c r="S6" s="3" t="s">
        <v>406</v>
      </c>
    </row>
    <row r="7" spans="1:20" ht="10.5" customHeight="1">
      <c r="S7" s="100"/>
      <c r="T7" s="3" t="s">
        <v>407</v>
      </c>
    </row>
    <row r="8" spans="1:20" ht="15.75" customHeight="1">
      <c r="A8" s="830" t="s">
        <v>222</v>
      </c>
      <c r="B8" s="831" t="s">
        <v>1408</v>
      </c>
      <c r="C8" s="111"/>
      <c r="D8" s="111"/>
      <c r="E8" s="111"/>
      <c r="F8" s="111"/>
      <c r="G8" s="111"/>
      <c r="H8" s="111"/>
      <c r="I8" s="111"/>
      <c r="J8" s="111"/>
      <c r="K8" s="111"/>
      <c r="L8" s="111"/>
      <c r="M8" s="111"/>
      <c r="N8" s="111"/>
      <c r="O8" s="111"/>
      <c r="P8" s="111"/>
      <c r="Q8" s="824" t="s">
        <v>1409</v>
      </c>
      <c r="S8" s="101"/>
      <c r="T8" s="3" t="s">
        <v>405</v>
      </c>
    </row>
    <row r="9" spans="1:20" ht="13.5" customHeight="1">
      <c r="A9" s="859" t="s">
        <v>1410</v>
      </c>
      <c r="B9" s="860"/>
      <c r="C9" s="860"/>
      <c r="D9" s="860"/>
      <c r="E9" s="860"/>
      <c r="F9" s="859" t="s">
        <v>1411</v>
      </c>
      <c r="G9" s="860"/>
      <c r="H9" s="860"/>
      <c r="I9" s="860"/>
      <c r="J9" s="860"/>
      <c r="K9" s="861"/>
      <c r="L9" s="860" t="s">
        <v>1412</v>
      </c>
      <c r="M9" s="860"/>
      <c r="N9" s="860"/>
      <c r="O9" s="860"/>
      <c r="P9" s="860"/>
      <c r="Q9" s="861"/>
      <c r="R9" s="77"/>
    </row>
    <row r="10" spans="1:20" ht="13.5" customHeight="1">
      <c r="A10" s="865"/>
      <c r="B10" s="866"/>
      <c r="C10" s="866"/>
      <c r="D10" s="866"/>
      <c r="E10" s="866"/>
      <c r="F10" s="865"/>
      <c r="G10" s="866"/>
      <c r="H10" s="866"/>
      <c r="I10" s="866"/>
      <c r="J10" s="866"/>
      <c r="K10" s="867"/>
      <c r="L10" s="866" t="s">
        <v>6</v>
      </c>
      <c r="M10" s="866"/>
      <c r="N10" s="866"/>
      <c r="O10" s="866"/>
      <c r="P10" s="866"/>
      <c r="Q10" s="867"/>
      <c r="R10" s="77"/>
      <c r="S10" s="105" t="s">
        <v>408</v>
      </c>
    </row>
    <row r="11" spans="1:20" ht="13.5" customHeight="1">
      <c r="A11" s="862" t="s">
        <v>133</v>
      </c>
      <c r="B11" s="1622" t="str">
        <f>IF(企業入力シート!C25="","",企業入力シート!C25)</f>
        <v/>
      </c>
      <c r="C11" s="1623"/>
      <c r="D11" s="1623"/>
      <c r="E11" s="1624"/>
      <c r="F11" s="850"/>
      <c r="G11" s="851"/>
      <c r="H11" s="851"/>
      <c r="I11" s="851"/>
      <c r="J11" s="1628" t="s">
        <v>1413</v>
      </c>
      <c r="K11" s="861"/>
      <c r="L11" s="1149"/>
      <c r="M11" s="1630"/>
      <c r="N11" s="1630"/>
      <c r="O11" s="1630"/>
      <c r="P11" s="1630"/>
      <c r="Q11" s="1150"/>
      <c r="R11" s="77"/>
      <c r="S11" s="105" t="s">
        <v>409</v>
      </c>
    </row>
    <row r="12" spans="1:20" ht="13.5" customHeight="1">
      <c r="A12" s="862"/>
      <c r="B12" s="1625"/>
      <c r="C12" s="1626"/>
      <c r="D12" s="1626"/>
      <c r="E12" s="1627"/>
      <c r="F12" s="1120"/>
      <c r="G12" s="1121"/>
      <c r="H12" s="1121"/>
      <c r="I12" s="1121"/>
      <c r="J12" s="1629"/>
      <c r="K12" s="867"/>
      <c r="L12" s="1155"/>
      <c r="M12" s="1631"/>
      <c r="N12" s="1631"/>
      <c r="O12" s="1631"/>
      <c r="P12" s="1631"/>
      <c r="Q12" s="1156"/>
      <c r="R12" s="77"/>
    </row>
    <row r="13" spans="1:20" ht="13.5" customHeight="1">
      <c r="A13" s="859" t="s">
        <v>9</v>
      </c>
      <c r="B13" s="1622" t="str">
        <f>IF(企業入力シート!C26="","",企業入力シート!C26)</f>
        <v/>
      </c>
      <c r="C13" s="1623"/>
      <c r="D13" s="1623"/>
      <c r="E13" s="1624"/>
      <c r="F13" s="850"/>
      <c r="G13" s="851"/>
      <c r="H13" s="851"/>
      <c r="I13" s="851"/>
      <c r="J13" s="1628" t="s">
        <v>1413</v>
      </c>
      <c r="K13" s="861"/>
      <c r="L13" s="1149"/>
      <c r="M13" s="1630"/>
      <c r="N13" s="1630"/>
      <c r="O13" s="1630"/>
      <c r="P13" s="1630"/>
      <c r="Q13" s="1150"/>
      <c r="R13" s="77"/>
    </row>
    <row r="14" spans="1:20" ht="13.5" customHeight="1">
      <c r="A14" s="865"/>
      <c r="B14" s="1625"/>
      <c r="C14" s="1626"/>
      <c r="D14" s="1626"/>
      <c r="E14" s="1627"/>
      <c r="F14" s="1120"/>
      <c r="G14" s="1121"/>
      <c r="H14" s="1121"/>
      <c r="I14" s="1121"/>
      <c r="J14" s="1629"/>
      <c r="K14" s="867"/>
      <c r="L14" s="1155"/>
      <c r="M14" s="1631"/>
      <c r="N14" s="1631"/>
      <c r="O14" s="1631"/>
      <c r="P14" s="1631"/>
      <c r="Q14" s="1156"/>
      <c r="R14" s="77"/>
    </row>
    <row r="15" spans="1:20" ht="13.5" customHeight="1">
      <c r="A15" s="862" t="s">
        <v>10</v>
      </c>
      <c r="B15" s="1622" t="str">
        <f>IF(企業入力シート!C27="","",企業入力シート!C27)</f>
        <v/>
      </c>
      <c r="C15" s="1623"/>
      <c r="D15" s="1623"/>
      <c r="E15" s="1624"/>
      <c r="F15" s="850"/>
      <c r="G15" s="851"/>
      <c r="H15" s="851"/>
      <c r="I15" s="851"/>
      <c r="J15" s="1628" t="s">
        <v>1413</v>
      </c>
      <c r="K15" s="861"/>
      <c r="L15" s="1149"/>
      <c r="M15" s="1630"/>
      <c r="N15" s="1630"/>
      <c r="O15" s="1630"/>
      <c r="P15" s="1630"/>
      <c r="Q15" s="1150"/>
      <c r="R15" s="77"/>
    </row>
    <row r="16" spans="1:20" ht="13.5" customHeight="1">
      <c r="A16" s="865"/>
      <c r="B16" s="1625"/>
      <c r="C16" s="1626"/>
      <c r="D16" s="1626"/>
      <c r="E16" s="1627"/>
      <c r="F16" s="1120"/>
      <c r="G16" s="1121"/>
      <c r="H16" s="1121"/>
      <c r="I16" s="1121"/>
      <c r="J16" s="1629"/>
      <c r="K16" s="867"/>
      <c r="L16" s="1155"/>
      <c r="M16" s="1631"/>
      <c r="N16" s="1631"/>
      <c r="O16" s="1631"/>
      <c r="P16" s="1631"/>
      <c r="Q16" s="1156"/>
      <c r="R16" s="77"/>
    </row>
    <row r="17" spans="1:18">
      <c r="A17" s="77"/>
      <c r="B17" s="188"/>
      <c r="C17" s="188"/>
      <c r="D17" s="188"/>
      <c r="E17" s="188"/>
      <c r="F17" s="77"/>
      <c r="G17" s="77"/>
      <c r="H17" s="77"/>
      <c r="I17" s="77"/>
      <c r="J17" s="77"/>
      <c r="K17" s="77"/>
      <c r="L17" s="77"/>
      <c r="M17" s="77"/>
      <c r="N17" s="77"/>
      <c r="O17" s="77"/>
      <c r="P17" s="77"/>
      <c r="Q17" s="824" t="s">
        <v>1414</v>
      </c>
      <c r="R17" s="77"/>
    </row>
    <row r="18" spans="1:18">
      <c r="A18" s="859" t="s">
        <v>1410</v>
      </c>
      <c r="B18" s="860"/>
      <c r="C18" s="860"/>
      <c r="D18" s="860"/>
      <c r="E18" s="860"/>
      <c r="F18" s="859" t="s">
        <v>1411</v>
      </c>
      <c r="G18" s="860"/>
      <c r="H18" s="860"/>
      <c r="I18" s="860"/>
      <c r="J18" s="860"/>
      <c r="K18" s="861"/>
      <c r="L18" s="860" t="s">
        <v>1412</v>
      </c>
      <c r="M18" s="860"/>
      <c r="N18" s="860"/>
      <c r="O18" s="860"/>
      <c r="P18" s="860"/>
      <c r="Q18" s="861"/>
      <c r="R18" s="77"/>
    </row>
    <row r="19" spans="1:18" ht="13.5" customHeight="1">
      <c r="A19" s="865"/>
      <c r="B19" s="866"/>
      <c r="C19" s="866"/>
      <c r="D19" s="866"/>
      <c r="E19" s="866"/>
      <c r="F19" s="865"/>
      <c r="G19" s="866"/>
      <c r="H19" s="866"/>
      <c r="I19" s="866"/>
      <c r="J19" s="866"/>
      <c r="K19" s="867"/>
      <c r="L19" s="866" t="s">
        <v>6</v>
      </c>
      <c r="M19" s="866"/>
      <c r="N19" s="866"/>
      <c r="O19" s="866"/>
      <c r="P19" s="866"/>
      <c r="Q19" s="867"/>
      <c r="R19" s="77"/>
    </row>
    <row r="20" spans="1:18" ht="13.5" customHeight="1">
      <c r="A20" s="862" t="s">
        <v>133</v>
      </c>
      <c r="B20" s="1622" t="str">
        <f>IF(企業入力シート!C54="","",企業入力シート!C54)</f>
        <v/>
      </c>
      <c r="C20" s="1623"/>
      <c r="D20" s="1623"/>
      <c r="E20" s="1624"/>
      <c r="F20" s="850"/>
      <c r="G20" s="851"/>
      <c r="H20" s="851"/>
      <c r="I20" s="851"/>
      <c r="J20" s="1628" t="s">
        <v>1413</v>
      </c>
      <c r="K20" s="861"/>
      <c r="L20" s="1149"/>
      <c r="M20" s="1630"/>
      <c r="N20" s="1630"/>
      <c r="O20" s="1630"/>
      <c r="P20" s="1630"/>
      <c r="Q20" s="1150"/>
      <c r="R20" s="77"/>
    </row>
    <row r="21" spans="1:18" ht="13.5" customHeight="1">
      <c r="A21" s="862"/>
      <c r="B21" s="1625"/>
      <c r="C21" s="1626"/>
      <c r="D21" s="1626"/>
      <c r="E21" s="1627"/>
      <c r="F21" s="1120"/>
      <c r="G21" s="1121"/>
      <c r="H21" s="1121"/>
      <c r="I21" s="1121"/>
      <c r="J21" s="1629"/>
      <c r="K21" s="867"/>
      <c r="L21" s="1155"/>
      <c r="M21" s="1631"/>
      <c r="N21" s="1631"/>
      <c r="O21" s="1631"/>
      <c r="P21" s="1631"/>
      <c r="Q21" s="1156"/>
      <c r="R21" s="77"/>
    </row>
    <row r="22" spans="1:18" ht="13.5" customHeight="1">
      <c r="A22" s="859" t="s">
        <v>9</v>
      </c>
      <c r="B22" s="1622" t="str">
        <f>IF(企業入力シート!C55="","",企業入力シート!C55)</f>
        <v/>
      </c>
      <c r="C22" s="1623"/>
      <c r="D22" s="1623"/>
      <c r="E22" s="1624"/>
      <c r="F22" s="850"/>
      <c r="G22" s="851"/>
      <c r="H22" s="851"/>
      <c r="I22" s="851"/>
      <c r="J22" s="1628" t="s">
        <v>1413</v>
      </c>
      <c r="K22" s="861"/>
      <c r="L22" s="1149"/>
      <c r="M22" s="1630"/>
      <c r="N22" s="1630"/>
      <c r="O22" s="1630"/>
      <c r="P22" s="1630"/>
      <c r="Q22" s="1150"/>
      <c r="R22" s="77"/>
    </row>
    <row r="23" spans="1:18" ht="13.5" customHeight="1">
      <c r="A23" s="865"/>
      <c r="B23" s="1625"/>
      <c r="C23" s="1626"/>
      <c r="D23" s="1626"/>
      <c r="E23" s="1627"/>
      <c r="F23" s="1120"/>
      <c r="G23" s="1121"/>
      <c r="H23" s="1121"/>
      <c r="I23" s="1121"/>
      <c r="J23" s="1629"/>
      <c r="K23" s="867"/>
      <c r="L23" s="1155"/>
      <c r="M23" s="1631"/>
      <c r="N23" s="1631"/>
      <c r="O23" s="1631"/>
      <c r="P23" s="1631"/>
      <c r="Q23" s="1156"/>
      <c r="R23" s="77"/>
    </row>
    <row r="24" spans="1:18" ht="13.5" customHeight="1">
      <c r="A24" s="862" t="s">
        <v>10</v>
      </c>
      <c r="B24" s="1622" t="str">
        <f>IF(企業入力シート!C56="","",企業入力シート!C56)</f>
        <v/>
      </c>
      <c r="C24" s="1623"/>
      <c r="D24" s="1623"/>
      <c r="E24" s="1624"/>
      <c r="F24" s="850"/>
      <c r="G24" s="851"/>
      <c r="H24" s="851"/>
      <c r="I24" s="851"/>
      <c r="J24" s="1628" t="s">
        <v>1413</v>
      </c>
      <c r="K24" s="861"/>
      <c r="L24" s="1149"/>
      <c r="M24" s="1630"/>
      <c r="N24" s="1630"/>
      <c r="O24" s="1630"/>
      <c r="P24" s="1630"/>
      <c r="Q24" s="1150"/>
      <c r="R24" s="77"/>
    </row>
    <row r="25" spans="1:18" ht="13.5" customHeight="1">
      <c r="A25" s="865"/>
      <c r="B25" s="1625"/>
      <c r="C25" s="1626"/>
      <c r="D25" s="1626"/>
      <c r="E25" s="1627"/>
      <c r="F25" s="1120"/>
      <c r="G25" s="1121"/>
      <c r="H25" s="1121"/>
      <c r="I25" s="1121"/>
      <c r="J25" s="1629"/>
      <c r="K25" s="867"/>
      <c r="L25" s="1155"/>
      <c r="M25" s="1631"/>
      <c r="N25" s="1631"/>
      <c r="O25" s="1631"/>
      <c r="P25" s="1631"/>
      <c r="Q25" s="1156"/>
      <c r="R25" s="77"/>
    </row>
    <row r="26" spans="1:18" ht="13.5" customHeight="1">
      <c r="A26" s="77"/>
      <c r="B26" s="188"/>
      <c r="C26" s="188"/>
      <c r="D26" s="188"/>
      <c r="E26" s="188"/>
      <c r="F26" s="77"/>
      <c r="G26" s="77"/>
      <c r="H26" s="77"/>
      <c r="I26" s="77"/>
      <c r="J26" s="77"/>
      <c r="K26" s="77"/>
      <c r="L26" s="77"/>
      <c r="M26" s="77"/>
      <c r="N26" s="77"/>
      <c r="O26" s="77"/>
      <c r="P26" s="77"/>
      <c r="Q26" s="824" t="s">
        <v>1415</v>
      </c>
      <c r="R26" s="77"/>
    </row>
    <row r="27" spans="1:18" ht="13.5" customHeight="1">
      <c r="A27" s="859" t="s">
        <v>1410</v>
      </c>
      <c r="B27" s="860"/>
      <c r="C27" s="860"/>
      <c r="D27" s="860"/>
      <c r="E27" s="860"/>
      <c r="F27" s="859" t="s">
        <v>1411</v>
      </c>
      <c r="G27" s="860"/>
      <c r="H27" s="860"/>
      <c r="I27" s="860"/>
      <c r="J27" s="860"/>
      <c r="K27" s="861"/>
      <c r="L27" s="860" t="s">
        <v>1412</v>
      </c>
      <c r="M27" s="860"/>
      <c r="N27" s="860"/>
      <c r="O27" s="860"/>
      <c r="P27" s="860"/>
      <c r="Q27" s="861"/>
      <c r="R27" s="77"/>
    </row>
    <row r="28" spans="1:18" ht="13.5" customHeight="1">
      <c r="A28" s="865"/>
      <c r="B28" s="866"/>
      <c r="C28" s="866"/>
      <c r="D28" s="866"/>
      <c r="E28" s="866"/>
      <c r="F28" s="865"/>
      <c r="G28" s="866"/>
      <c r="H28" s="866"/>
      <c r="I28" s="866"/>
      <c r="J28" s="866"/>
      <c r="K28" s="867"/>
      <c r="L28" s="866" t="s">
        <v>6</v>
      </c>
      <c r="M28" s="866"/>
      <c r="N28" s="866"/>
      <c r="O28" s="866"/>
      <c r="P28" s="866"/>
      <c r="Q28" s="867"/>
      <c r="R28" s="77"/>
    </row>
    <row r="29" spans="1:18" ht="13.5" customHeight="1">
      <c r="A29" s="862" t="s">
        <v>133</v>
      </c>
      <c r="B29" s="1622" t="str">
        <f>IF(企業入力シート!C83="","",企業入力シート!C83)</f>
        <v/>
      </c>
      <c r="C29" s="1623"/>
      <c r="D29" s="1623"/>
      <c r="E29" s="1624"/>
      <c r="F29" s="850"/>
      <c r="G29" s="851"/>
      <c r="H29" s="851"/>
      <c r="I29" s="851"/>
      <c r="J29" s="1628" t="s">
        <v>1413</v>
      </c>
      <c r="K29" s="861"/>
      <c r="L29" s="1149"/>
      <c r="M29" s="1630"/>
      <c r="N29" s="1630"/>
      <c r="O29" s="1630"/>
      <c r="P29" s="1630"/>
      <c r="Q29" s="1150"/>
      <c r="R29" s="77"/>
    </row>
    <row r="30" spans="1:18" ht="13.5" customHeight="1">
      <c r="A30" s="862"/>
      <c r="B30" s="1625"/>
      <c r="C30" s="1626"/>
      <c r="D30" s="1626"/>
      <c r="E30" s="1627"/>
      <c r="F30" s="1120"/>
      <c r="G30" s="1121"/>
      <c r="H30" s="1121"/>
      <c r="I30" s="1121"/>
      <c r="J30" s="1629"/>
      <c r="K30" s="867"/>
      <c r="L30" s="1155"/>
      <c r="M30" s="1631"/>
      <c r="N30" s="1631"/>
      <c r="O30" s="1631"/>
      <c r="P30" s="1631"/>
      <c r="Q30" s="1156"/>
      <c r="R30" s="77"/>
    </row>
    <row r="31" spans="1:18" ht="13.5" customHeight="1">
      <c r="A31" s="859" t="s">
        <v>9</v>
      </c>
      <c r="B31" s="1622" t="str">
        <f>IF(企業入力シート!C84="","",企業入力シート!C84)</f>
        <v/>
      </c>
      <c r="C31" s="1623"/>
      <c r="D31" s="1623"/>
      <c r="E31" s="1624"/>
      <c r="F31" s="850"/>
      <c r="G31" s="851"/>
      <c r="H31" s="851"/>
      <c r="I31" s="851"/>
      <c r="J31" s="1628" t="s">
        <v>1413</v>
      </c>
      <c r="K31" s="861"/>
      <c r="L31" s="1149"/>
      <c r="M31" s="1630"/>
      <c r="N31" s="1630"/>
      <c r="O31" s="1630"/>
      <c r="P31" s="1630"/>
      <c r="Q31" s="1150"/>
      <c r="R31" s="77"/>
    </row>
    <row r="32" spans="1:18" ht="13.5" customHeight="1">
      <c r="A32" s="865"/>
      <c r="B32" s="1625"/>
      <c r="C32" s="1626"/>
      <c r="D32" s="1626"/>
      <c r="E32" s="1627"/>
      <c r="F32" s="1120"/>
      <c r="G32" s="1121"/>
      <c r="H32" s="1121"/>
      <c r="I32" s="1121"/>
      <c r="J32" s="1629"/>
      <c r="K32" s="867"/>
      <c r="L32" s="1155"/>
      <c r="M32" s="1631"/>
      <c r="N32" s="1631"/>
      <c r="O32" s="1631"/>
      <c r="P32" s="1631"/>
      <c r="Q32" s="1156"/>
      <c r="R32" s="77"/>
    </row>
    <row r="33" spans="1:20" ht="13.5" customHeight="1">
      <c r="A33" s="862" t="s">
        <v>10</v>
      </c>
      <c r="B33" s="1622" t="str">
        <f>IF(企業入力シート!C85="","",企業入力シート!C85)</f>
        <v/>
      </c>
      <c r="C33" s="1623"/>
      <c r="D33" s="1623"/>
      <c r="E33" s="1624"/>
      <c r="F33" s="850"/>
      <c r="G33" s="851"/>
      <c r="H33" s="851"/>
      <c r="I33" s="851"/>
      <c r="J33" s="1628" t="s">
        <v>1413</v>
      </c>
      <c r="K33" s="861"/>
      <c r="L33" s="1149"/>
      <c r="M33" s="1630"/>
      <c r="N33" s="1630"/>
      <c r="O33" s="1630"/>
      <c r="P33" s="1630"/>
      <c r="Q33" s="1150"/>
      <c r="R33" s="77"/>
    </row>
    <row r="34" spans="1:20" ht="13.5" customHeight="1">
      <c r="A34" s="865"/>
      <c r="B34" s="1625"/>
      <c r="C34" s="1626"/>
      <c r="D34" s="1626"/>
      <c r="E34" s="1627"/>
      <c r="F34" s="1120"/>
      <c r="G34" s="1121"/>
      <c r="H34" s="1121"/>
      <c r="I34" s="1121"/>
      <c r="J34" s="1629"/>
      <c r="K34" s="867"/>
      <c r="L34" s="1155"/>
      <c r="M34" s="1631"/>
      <c r="N34" s="1631"/>
      <c r="O34" s="1631"/>
      <c r="P34" s="1631"/>
      <c r="Q34" s="1156"/>
      <c r="R34" s="77"/>
    </row>
    <row r="35" spans="1:20" s="135" customFormat="1" ht="13.5" customHeight="1">
      <c r="A35" s="134" t="s">
        <v>114</v>
      </c>
      <c r="B35" s="1618" t="s">
        <v>1416</v>
      </c>
      <c r="C35" s="1618"/>
      <c r="D35" s="1618"/>
      <c r="E35" s="1618"/>
      <c r="F35" s="1618"/>
      <c r="G35" s="1618"/>
      <c r="H35" s="1618"/>
      <c r="I35" s="1618"/>
      <c r="J35" s="1618"/>
      <c r="K35" s="1618"/>
      <c r="L35" s="1618"/>
      <c r="M35" s="1618"/>
      <c r="N35" s="1618"/>
      <c r="O35" s="1618"/>
      <c r="P35" s="1618"/>
      <c r="Q35" s="1618"/>
      <c r="R35" s="158"/>
    </row>
    <row r="36" spans="1:20" s="135" customFormat="1" ht="26.5" customHeight="1" thickBot="1">
      <c r="A36" s="134"/>
      <c r="B36" s="1306"/>
      <c r="C36" s="1306"/>
      <c r="D36" s="1306"/>
      <c r="E36" s="1306"/>
      <c r="F36" s="1306"/>
      <c r="G36" s="1306"/>
      <c r="H36" s="1306"/>
      <c r="I36" s="1306"/>
      <c r="J36" s="1306"/>
      <c r="K36" s="1306"/>
      <c r="L36" s="1306"/>
      <c r="M36" s="1306"/>
      <c r="N36" s="1306"/>
      <c r="O36" s="1306"/>
      <c r="P36" s="1306"/>
      <c r="Q36" s="1306"/>
      <c r="R36" s="158"/>
      <c r="S36" s="832" t="s">
        <v>1417</v>
      </c>
    </row>
    <row r="37" spans="1:20" s="135" customFormat="1" ht="13.5" thickBot="1">
      <c r="A37" s="134" t="s">
        <v>115</v>
      </c>
      <c r="B37" s="1619" t="str">
        <f>CONCATENATE("「建築士会CPD実績証明書」又は「建築・設備施工管理CPD制度実績証明書」は、",S19,"から入札公告日前日時点（令和",(YEAR(発注者入力シート!H7)-2018),"年",MONTH(発注者入力シート!H7),"月",DAY(発注者入力シート!H7),"日時点）までに取得している保有CPD単位数が確認できるものを添付すること。")</f>
        <v>「建築士会CPD実績証明書」又は「建築・設備施工管理CPD制度実績証明書」は、から入札公告日前日時点（令和8年10月14日時点）までに取得している保有CPD単位数が確認できるものを添付すること。</v>
      </c>
      <c r="C37" s="1619"/>
      <c r="D37" s="1619"/>
      <c r="E37" s="1619"/>
      <c r="F37" s="1619"/>
      <c r="G37" s="1619"/>
      <c r="H37" s="1619"/>
      <c r="I37" s="1619"/>
      <c r="J37" s="1619"/>
      <c r="K37" s="1619"/>
      <c r="L37" s="1619"/>
      <c r="M37" s="1619"/>
      <c r="N37" s="1619"/>
      <c r="O37" s="1619"/>
      <c r="P37" s="1619"/>
      <c r="Q37" s="1619"/>
      <c r="R37" s="158"/>
      <c r="S37" s="1620" t="s">
        <v>1418</v>
      </c>
      <c r="T37" s="1621"/>
    </row>
    <row r="38" spans="1:20" s="135" customFormat="1" ht="29.5" customHeight="1">
      <c r="A38" s="134"/>
      <c r="B38" s="1619"/>
      <c r="C38" s="1619"/>
      <c r="D38" s="1619"/>
      <c r="E38" s="1619"/>
      <c r="F38" s="1619"/>
      <c r="G38" s="1619"/>
      <c r="H38" s="1619"/>
      <c r="I38" s="1619"/>
      <c r="J38" s="1619"/>
      <c r="K38" s="1619"/>
      <c r="L38" s="1619"/>
      <c r="M38" s="1619"/>
      <c r="N38" s="1619"/>
      <c r="O38" s="1619"/>
      <c r="P38" s="1619"/>
      <c r="Q38" s="1619"/>
      <c r="R38" s="158"/>
    </row>
    <row r="39" spans="1:20" s="135" customFormat="1">
      <c r="A39" s="134" t="s">
        <v>116</v>
      </c>
      <c r="B39" s="1306" t="s">
        <v>1419</v>
      </c>
      <c r="C39" s="1306"/>
      <c r="D39" s="1306"/>
      <c r="E39" s="1306"/>
      <c r="F39" s="1306"/>
      <c r="G39" s="1306"/>
      <c r="H39" s="1306"/>
      <c r="I39" s="1306"/>
      <c r="J39" s="1306"/>
      <c r="K39" s="1306"/>
      <c r="L39" s="1306"/>
      <c r="M39" s="1306"/>
      <c r="N39" s="1306"/>
      <c r="O39" s="1306"/>
      <c r="P39" s="1306"/>
      <c r="Q39" s="1306"/>
      <c r="R39" s="158"/>
    </row>
    <row r="40" spans="1:20" s="135" customFormat="1">
      <c r="A40" s="134"/>
      <c r="B40" s="1306"/>
      <c r="C40" s="1306"/>
      <c r="D40" s="1306"/>
      <c r="E40" s="1306"/>
      <c r="F40" s="1306"/>
      <c r="G40" s="1306"/>
      <c r="H40" s="1306"/>
      <c r="I40" s="1306"/>
      <c r="J40" s="1306"/>
      <c r="K40" s="1306"/>
      <c r="L40" s="1306"/>
      <c r="M40" s="1306"/>
      <c r="N40" s="1306"/>
      <c r="O40" s="1306"/>
      <c r="P40" s="1306"/>
      <c r="Q40" s="1306"/>
      <c r="R40" s="158"/>
    </row>
    <row r="41" spans="1:20" s="135" customFormat="1">
      <c r="A41" s="134" t="s">
        <v>120</v>
      </c>
      <c r="B41" s="135" t="s">
        <v>656</v>
      </c>
    </row>
    <row r="42" spans="1:20" ht="10.5" customHeight="1"/>
    <row r="43" spans="1:20" ht="10.5" customHeight="1">
      <c r="A43" s="833"/>
      <c r="B43" s="833"/>
      <c r="C43" s="833"/>
      <c r="D43" s="833"/>
      <c r="E43" s="833"/>
      <c r="F43" s="833"/>
      <c r="G43" s="833"/>
      <c r="H43" s="833"/>
      <c r="I43" s="833"/>
      <c r="J43" s="833"/>
      <c r="K43" s="833"/>
      <c r="L43" s="833"/>
      <c r="M43" s="833"/>
      <c r="N43" s="833"/>
      <c r="O43" s="833"/>
      <c r="P43" s="833"/>
      <c r="Q43" s="833"/>
    </row>
  </sheetData>
  <mergeCells count="66">
    <mergeCell ref="A9:E10"/>
    <mergeCell ref="F9:K10"/>
    <mergeCell ref="L9:Q9"/>
    <mergeCell ref="L10:Q10"/>
    <mergeCell ref="A1:F1"/>
    <mergeCell ref="A2:E2"/>
    <mergeCell ref="A3:Q3"/>
    <mergeCell ref="H5:J5"/>
    <mergeCell ref="K5:Q5"/>
    <mergeCell ref="A18:E19"/>
    <mergeCell ref="F18:K19"/>
    <mergeCell ref="L18:Q18"/>
    <mergeCell ref="L19:Q19"/>
    <mergeCell ref="A11:A12"/>
    <mergeCell ref="B11:E12"/>
    <mergeCell ref="F11:I12"/>
    <mergeCell ref="J11:K12"/>
    <mergeCell ref="L11:Q12"/>
    <mergeCell ref="A13:A14"/>
    <mergeCell ref="B13:E14"/>
    <mergeCell ref="F13:I14"/>
    <mergeCell ref="J13:K14"/>
    <mergeCell ref="L13:Q14"/>
    <mergeCell ref="A15:A16"/>
    <mergeCell ref="B15:E16"/>
    <mergeCell ref="F15:I16"/>
    <mergeCell ref="J15:K16"/>
    <mergeCell ref="L15:Q16"/>
    <mergeCell ref="A27:E28"/>
    <mergeCell ref="F27:K28"/>
    <mergeCell ref="L27:Q27"/>
    <mergeCell ref="L28:Q28"/>
    <mergeCell ref="A20:A21"/>
    <mergeCell ref="B20:E21"/>
    <mergeCell ref="F20:I21"/>
    <mergeCell ref="J20:K21"/>
    <mergeCell ref="L20:Q21"/>
    <mergeCell ref="A22:A23"/>
    <mergeCell ref="B22:E23"/>
    <mergeCell ref="F22:I23"/>
    <mergeCell ref="J22:K23"/>
    <mergeCell ref="L22:Q23"/>
    <mergeCell ref="A24:A25"/>
    <mergeCell ref="B24:E25"/>
    <mergeCell ref="F24:I25"/>
    <mergeCell ref="J24:K25"/>
    <mergeCell ref="L24:Q25"/>
    <mergeCell ref="A31:A32"/>
    <mergeCell ref="B31:E32"/>
    <mergeCell ref="F31:I32"/>
    <mergeCell ref="J31:K32"/>
    <mergeCell ref="L31:Q32"/>
    <mergeCell ref="A29:A30"/>
    <mergeCell ref="B29:E30"/>
    <mergeCell ref="F29:I30"/>
    <mergeCell ref="J29:K30"/>
    <mergeCell ref="L29:Q30"/>
    <mergeCell ref="B37:Q38"/>
    <mergeCell ref="S37:T37"/>
    <mergeCell ref="B39:Q40"/>
    <mergeCell ref="A33:A34"/>
    <mergeCell ref="B33:E34"/>
    <mergeCell ref="F33:I34"/>
    <mergeCell ref="J33:K34"/>
    <mergeCell ref="L33:Q34"/>
    <mergeCell ref="B35:Q36"/>
  </mergeCells>
  <phoneticPr fontId="2"/>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8"/>
    <pageSetUpPr fitToPage="1"/>
  </sheetPr>
  <dimension ref="A1:W44"/>
  <sheetViews>
    <sheetView view="pageBreakPreview" topLeftCell="A19" zoomScaleNormal="100" zoomScaleSheetLayoutView="100" workbookViewId="0">
      <selection activeCell="B21" sqref="B21:Q22"/>
    </sheetView>
  </sheetViews>
  <sheetFormatPr defaultColWidth="9" defaultRowHeight="13"/>
  <cols>
    <col min="1" max="2" width="5.6328125" style="3" customWidth="1"/>
    <col min="3" max="4" width="5.7265625" style="3" customWidth="1"/>
    <col min="5" max="5" width="6.08984375" style="3" customWidth="1"/>
    <col min="6" max="15" width="5" style="3" customWidth="1"/>
    <col min="16" max="16" width="5.08984375" style="3" customWidth="1"/>
    <col min="17" max="17" width="5" style="3" customWidth="1"/>
    <col min="18" max="18" width="5.08984375" style="3" customWidth="1"/>
    <col min="19" max="16384" width="9" style="3"/>
  </cols>
  <sheetData>
    <row r="1" spans="1:20" ht="15.75" customHeight="1">
      <c r="A1" s="857" t="str">
        <f>CONCATENATE("（様式-",INDEX(発注者入力シート!$B$37:$G$46,MATCH(発注者入力シート!N8,発注者入力シート!$C$37:$C$46,0),4),"）")</f>
        <v>（様式-１２）</v>
      </c>
      <c r="B1" s="857"/>
      <c r="C1" s="857"/>
      <c r="D1" s="857"/>
      <c r="E1" s="857"/>
      <c r="F1" s="857"/>
      <c r="O1" s="1603" t="str">
        <f>IF(INDEX(発注者入力シート!$B$24:$G$48,MATCH(発注者入力シート!N8,発注者入力シート!$C$24:$C$48,0),3)="","",INDEX(発注者入力シート!$B$24:$G$48,MATCH(発注者入力シート!N8,発注者入力シート!$C$24:$C$48,0),3))</f>
        <v/>
      </c>
      <c r="P1" s="1603"/>
      <c r="Q1" s="1603"/>
      <c r="R1" s="77"/>
      <c r="S1" s="3" t="s">
        <v>402</v>
      </c>
    </row>
    <row r="2" spans="1:20" ht="15.75" customHeight="1">
      <c r="A2" s="857" t="str">
        <f>CONCATENATE("評価項目",INDEX(発注者入力シート!$B$37:$G$46,MATCH(発注者入力シート!N8,発注者入力シート!$C$37:$C$46,0),5),"-",INDEX(発注者入力シート!$B$37:$G$46,MATCH(発注者入力シート!N8,発注者入力シート!$C$37:$C$46,0),6))</f>
        <v>評価項目（４）-①</v>
      </c>
      <c r="B2" s="857"/>
      <c r="C2" s="857"/>
      <c r="D2" s="857"/>
      <c r="E2" s="857"/>
      <c r="S2" s="3" t="s">
        <v>403</v>
      </c>
    </row>
    <row r="3" spans="1:20" ht="15.75" customHeight="1">
      <c r="S3" s="103"/>
      <c r="T3" s="3" t="s">
        <v>414</v>
      </c>
    </row>
    <row r="4" spans="1:20" ht="15.75" customHeight="1">
      <c r="A4" s="858" t="s">
        <v>1365</v>
      </c>
      <c r="B4" s="858"/>
      <c r="C4" s="858"/>
      <c r="D4" s="858"/>
      <c r="E4" s="858"/>
      <c r="F4" s="858"/>
      <c r="G4" s="858"/>
      <c r="H4" s="858"/>
      <c r="I4" s="858"/>
      <c r="J4" s="858"/>
      <c r="K4" s="858"/>
      <c r="L4" s="858"/>
      <c r="M4" s="858"/>
      <c r="N4" s="858"/>
      <c r="O4" s="858"/>
      <c r="P4" s="858"/>
      <c r="Q4" s="858"/>
      <c r="R4" s="128"/>
      <c r="S4" s="98"/>
      <c r="T4" s="3" t="s">
        <v>521</v>
      </c>
    </row>
    <row r="5" spans="1:20" ht="15.75" customHeight="1">
      <c r="D5" s="854" t="s">
        <v>663</v>
      </c>
      <c r="E5" s="854"/>
      <c r="F5" s="855" t="str">
        <f>IF(企業入力シート!C5="","",企業入力シート!C5)</f>
        <v/>
      </c>
      <c r="G5" s="855"/>
      <c r="H5" s="855"/>
      <c r="I5" s="855"/>
      <c r="J5" s="855"/>
      <c r="K5" s="855"/>
      <c r="L5" s="855"/>
      <c r="M5" s="855"/>
      <c r="N5" s="855"/>
      <c r="O5" s="855"/>
      <c r="P5" s="855"/>
      <c r="Q5" s="855"/>
      <c r="R5" s="2"/>
    </row>
    <row r="6" spans="1:20" ht="15.75" customHeight="1">
      <c r="S6" s="3" t="s">
        <v>406</v>
      </c>
    </row>
    <row r="7" spans="1:20" ht="15.75" customHeight="1">
      <c r="A7" s="274" t="s">
        <v>677</v>
      </c>
      <c r="B7" s="1651" t="s">
        <v>1366</v>
      </c>
      <c r="C7" s="1651"/>
      <c r="D7" s="1651"/>
      <c r="E7" s="1651"/>
      <c r="F7" s="1651"/>
      <c r="G7" s="1651"/>
      <c r="H7" s="1651"/>
      <c r="I7" s="1651"/>
      <c r="J7" s="1651"/>
      <c r="K7" s="1651"/>
      <c r="L7" s="1651"/>
      <c r="M7" s="1651"/>
      <c r="N7" s="1651"/>
      <c r="O7" s="1651"/>
      <c r="P7" s="1651"/>
      <c r="Q7" s="1651"/>
      <c r="R7" s="142"/>
      <c r="S7" s="100"/>
      <c r="T7" s="3" t="s">
        <v>407</v>
      </c>
    </row>
    <row r="8" spans="1:20" ht="15.75" customHeight="1">
      <c r="A8" s="135"/>
      <c r="B8" s="1651"/>
      <c r="C8" s="1651"/>
      <c r="D8" s="1651"/>
      <c r="E8" s="1651"/>
      <c r="F8" s="1651"/>
      <c r="G8" s="1651"/>
      <c r="H8" s="1651"/>
      <c r="I8" s="1651"/>
      <c r="J8" s="1651"/>
      <c r="K8" s="1651"/>
      <c r="L8" s="1651"/>
      <c r="M8" s="1651"/>
      <c r="N8" s="1651"/>
      <c r="O8" s="1651"/>
      <c r="P8" s="1651"/>
      <c r="Q8" s="1651"/>
      <c r="R8" s="142"/>
      <c r="S8" s="101"/>
      <c r="T8" s="3" t="s">
        <v>405</v>
      </c>
    </row>
    <row r="9" spans="1:20" ht="15.75" customHeight="1">
      <c r="B9" s="264"/>
      <c r="C9" s="142"/>
      <c r="D9" s="142"/>
      <c r="E9" s="142"/>
      <c r="F9" s="142"/>
      <c r="G9" s="142"/>
      <c r="H9" s="142"/>
      <c r="I9" s="142"/>
      <c r="J9" s="142"/>
      <c r="K9" s="142"/>
      <c r="L9" s="142"/>
      <c r="M9" s="142"/>
      <c r="N9" s="142"/>
      <c r="O9" s="142"/>
      <c r="P9" s="142"/>
      <c r="Q9" s="142"/>
      <c r="R9" s="142"/>
    </row>
    <row r="10" spans="1:20" ht="15.75" customHeight="1">
      <c r="A10" s="3" t="s">
        <v>678</v>
      </c>
      <c r="B10" s="142"/>
      <c r="C10" s="142"/>
      <c r="D10" s="142"/>
      <c r="E10" s="142"/>
      <c r="F10" s="142"/>
      <c r="G10" s="142"/>
      <c r="H10" s="142"/>
      <c r="I10" s="142"/>
      <c r="J10" s="142"/>
      <c r="K10" s="142"/>
      <c r="L10" s="142"/>
      <c r="M10" s="142"/>
      <c r="N10" s="142"/>
      <c r="O10" s="142"/>
      <c r="P10" s="142"/>
      <c r="Q10" s="142"/>
    </row>
    <row r="11" spans="1:20" ht="26.15" customHeight="1">
      <c r="A11" s="1636" t="s">
        <v>681</v>
      </c>
      <c r="B11" s="1636"/>
      <c r="C11" s="1636" t="s">
        <v>679</v>
      </c>
      <c r="D11" s="1636"/>
      <c r="E11" s="1636"/>
      <c r="F11" s="1449" t="s">
        <v>38</v>
      </c>
      <c r="G11" s="1450"/>
      <c r="H11" s="1450"/>
      <c r="I11" s="1450"/>
      <c r="J11" s="1451"/>
      <c r="K11" s="1636" t="s">
        <v>1278</v>
      </c>
      <c r="L11" s="1636"/>
      <c r="M11" s="1636"/>
      <c r="N11" s="1636"/>
      <c r="O11" s="1652" t="s">
        <v>1363</v>
      </c>
      <c r="P11" s="1653"/>
      <c r="Q11" s="1449" t="s">
        <v>856</v>
      </c>
      <c r="R11" s="1451"/>
      <c r="S11" s="143"/>
      <c r="T11" s="105" t="s">
        <v>408</v>
      </c>
    </row>
    <row r="12" spans="1:20" ht="47.25" customHeight="1">
      <c r="A12" s="1638" t="s">
        <v>752</v>
      </c>
      <c r="B12" s="1639"/>
      <c r="C12" s="750" t="s">
        <v>1359</v>
      </c>
      <c r="D12" s="1646"/>
      <c r="E12" s="1647"/>
      <c r="F12" s="1648"/>
      <c r="G12" s="1649"/>
      <c r="H12" s="1649"/>
      <c r="I12" s="1649"/>
      <c r="J12" s="1650"/>
      <c r="K12" s="1406"/>
      <c r="L12" s="1407"/>
      <c r="M12" s="1407"/>
      <c r="N12" s="1408"/>
      <c r="O12" s="1633"/>
      <c r="P12" s="1634"/>
      <c r="Q12" s="1633"/>
      <c r="R12" s="1634"/>
      <c r="S12" s="751"/>
      <c r="T12" s="105" t="s">
        <v>409</v>
      </c>
    </row>
    <row r="13" spans="1:20" ht="47.25" customHeight="1">
      <c r="A13" s="1640"/>
      <c r="B13" s="1641"/>
      <c r="C13" s="750" t="s">
        <v>1360</v>
      </c>
      <c r="D13" s="1646"/>
      <c r="E13" s="1647"/>
      <c r="F13" s="1412"/>
      <c r="G13" s="1413"/>
      <c r="H13" s="1413"/>
      <c r="I13" s="1413"/>
      <c r="J13" s="1414"/>
      <c r="K13" s="1412"/>
      <c r="L13" s="1413"/>
      <c r="M13" s="1413"/>
      <c r="N13" s="1414"/>
      <c r="O13" s="1633"/>
      <c r="P13" s="1634"/>
      <c r="Q13" s="1633"/>
      <c r="R13" s="1634"/>
      <c r="S13" s="751"/>
      <c r="T13" s="105"/>
    </row>
    <row r="14" spans="1:20" ht="47.25" customHeight="1">
      <c r="A14" s="1644" t="s">
        <v>753</v>
      </c>
      <c r="B14" s="1644"/>
      <c r="C14" s="750" t="str">
        <f>C12</f>
        <v>R６</v>
      </c>
      <c r="D14" s="1645"/>
      <c r="E14" s="1645"/>
      <c r="F14" s="1470"/>
      <c r="G14" s="1470"/>
      <c r="H14" s="1470"/>
      <c r="I14" s="1470"/>
      <c r="J14" s="1470"/>
      <c r="K14" s="1470"/>
      <c r="L14" s="1470"/>
      <c r="M14" s="1470"/>
      <c r="N14" s="1470"/>
      <c r="O14" s="1643"/>
      <c r="P14" s="1643"/>
      <c r="Q14" s="1643"/>
      <c r="R14" s="1643"/>
      <c r="S14" s="751"/>
      <c r="T14" s="105" t="s">
        <v>873</v>
      </c>
    </row>
    <row r="15" spans="1:20" ht="47.25" customHeight="1">
      <c r="A15" s="1644"/>
      <c r="B15" s="1644"/>
      <c r="C15" s="750" t="str">
        <f>C13</f>
        <v>R７</v>
      </c>
      <c r="D15" s="1645"/>
      <c r="E15" s="1645"/>
      <c r="F15" s="1467"/>
      <c r="G15" s="1467"/>
      <c r="H15" s="1467"/>
      <c r="I15" s="1467"/>
      <c r="J15" s="1467"/>
      <c r="K15" s="1467"/>
      <c r="L15" s="1467"/>
      <c r="M15" s="1467"/>
      <c r="N15" s="1467"/>
      <c r="O15" s="1643"/>
      <c r="P15" s="1643"/>
      <c r="Q15" s="1643"/>
      <c r="R15" s="1643"/>
      <c r="S15" s="751"/>
      <c r="T15" s="105"/>
    </row>
    <row r="16" spans="1:20" ht="47.25" customHeight="1">
      <c r="A16" s="1644" t="s">
        <v>1390</v>
      </c>
      <c r="B16" s="1644"/>
      <c r="C16" s="750" t="str">
        <f>C14</f>
        <v>R６</v>
      </c>
      <c r="D16" s="1645"/>
      <c r="E16" s="1645"/>
      <c r="F16" s="1470"/>
      <c r="G16" s="1470"/>
      <c r="H16" s="1470"/>
      <c r="I16" s="1470"/>
      <c r="J16" s="1470"/>
      <c r="K16" s="1470"/>
      <c r="L16" s="1470"/>
      <c r="M16" s="1470"/>
      <c r="N16" s="1470"/>
      <c r="O16" s="1643"/>
      <c r="P16" s="1643"/>
      <c r="Q16" s="1643"/>
      <c r="R16" s="1643"/>
      <c r="S16" s="751"/>
      <c r="T16" s="105"/>
    </row>
    <row r="17" spans="1:23" ht="47.25" customHeight="1">
      <c r="A17" s="1644"/>
      <c r="B17" s="1644"/>
      <c r="C17" s="750" t="str">
        <f>C15</f>
        <v>R７</v>
      </c>
      <c r="D17" s="1645"/>
      <c r="E17" s="1645"/>
      <c r="F17" s="1467"/>
      <c r="G17" s="1467"/>
      <c r="H17" s="1467"/>
      <c r="I17" s="1467"/>
      <c r="J17" s="1467"/>
      <c r="K17" s="1467"/>
      <c r="L17" s="1467"/>
      <c r="M17" s="1467"/>
      <c r="N17" s="1467"/>
      <c r="O17" s="1643"/>
      <c r="P17" s="1643"/>
      <c r="Q17" s="1643"/>
      <c r="R17" s="1643"/>
      <c r="S17" s="751"/>
      <c r="T17" s="105"/>
    </row>
    <row r="18" spans="1:23" s="135" customFormat="1">
      <c r="A18" s="134" t="s">
        <v>114</v>
      </c>
      <c r="B18" s="853" t="s">
        <v>1266</v>
      </c>
      <c r="C18" s="853"/>
      <c r="D18" s="853"/>
      <c r="E18" s="853"/>
      <c r="F18" s="853"/>
      <c r="G18" s="853"/>
      <c r="H18" s="853"/>
      <c r="I18" s="853"/>
      <c r="J18" s="853"/>
      <c r="K18" s="853"/>
      <c r="L18" s="853"/>
      <c r="M18" s="853"/>
      <c r="N18" s="853"/>
      <c r="O18" s="853"/>
      <c r="P18" s="853"/>
      <c r="Q18" s="853"/>
      <c r="R18" s="853"/>
    </row>
    <row r="19" spans="1:23" s="135" customFormat="1" ht="26.15" customHeight="1">
      <c r="A19" s="134" t="s">
        <v>115</v>
      </c>
      <c r="B19" s="1165" t="s">
        <v>1367</v>
      </c>
      <c r="C19" s="1165"/>
      <c r="D19" s="1165"/>
      <c r="E19" s="1165"/>
      <c r="F19" s="1165"/>
      <c r="G19" s="1165"/>
      <c r="H19" s="1165"/>
      <c r="I19" s="1165"/>
      <c r="J19" s="1165"/>
      <c r="K19" s="1165"/>
      <c r="L19" s="1165"/>
      <c r="M19" s="1165"/>
      <c r="N19" s="1165"/>
      <c r="O19" s="1165"/>
      <c r="P19" s="1165"/>
      <c r="Q19" s="1165"/>
      <c r="R19" s="1165"/>
    </row>
    <row r="20" spans="1:23" s="135" customFormat="1">
      <c r="A20" s="134" t="s">
        <v>116</v>
      </c>
      <c r="B20" s="135" t="s">
        <v>857</v>
      </c>
    </row>
    <row r="21" spans="1:23" s="135" customFormat="1">
      <c r="A21" s="134" t="s">
        <v>120</v>
      </c>
      <c r="B21" s="1306" t="s">
        <v>1333</v>
      </c>
      <c r="C21" s="1306"/>
      <c r="D21" s="1306"/>
      <c r="E21" s="1306"/>
      <c r="F21" s="1306"/>
      <c r="G21" s="1306"/>
      <c r="H21" s="1306"/>
      <c r="I21" s="1306"/>
      <c r="J21" s="1306"/>
      <c r="K21" s="1306"/>
      <c r="L21" s="1306"/>
      <c r="M21" s="1306"/>
      <c r="N21" s="1306"/>
      <c r="O21" s="1306"/>
      <c r="P21" s="1306"/>
      <c r="Q21" s="1306"/>
    </row>
    <row r="22" spans="1:23" s="135" customFormat="1">
      <c r="A22" s="134"/>
      <c r="B22" s="1306"/>
      <c r="C22" s="1306"/>
      <c r="D22" s="1306"/>
      <c r="E22" s="1306"/>
      <c r="F22" s="1306"/>
      <c r="G22" s="1306"/>
      <c r="H22" s="1306"/>
      <c r="I22" s="1306"/>
      <c r="J22" s="1306"/>
      <c r="K22" s="1306"/>
      <c r="L22" s="1306"/>
      <c r="M22" s="1306"/>
      <c r="N22" s="1306"/>
      <c r="O22" s="1306"/>
      <c r="P22" s="1306"/>
      <c r="Q22" s="1306"/>
    </row>
    <row r="23" spans="1:23" ht="15.75" customHeight="1"/>
    <row r="24" spans="1:23" ht="15.75" customHeight="1">
      <c r="A24" s="3" t="s">
        <v>1073</v>
      </c>
    </row>
    <row r="25" spans="1:23">
      <c r="A25" s="1636" t="s">
        <v>681</v>
      </c>
      <c r="B25" s="1636"/>
      <c r="C25" s="1449" t="s">
        <v>680</v>
      </c>
      <c r="D25" s="1450"/>
      <c r="E25" s="1450"/>
      <c r="F25" s="1450"/>
      <c r="G25" s="1450"/>
      <c r="H25" s="1451"/>
      <c r="I25" s="1636" t="s">
        <v>1278</v>
      </c>
      <c r="J25" s="1636"/>
      <c r="K25" s="1636"/>
      <c r="L25" s="1636"/>
      <c r="M25" s="1636"/>
      <c r="N25" s="1637" t="s">
        <v>1279</v>
      </c>
      <c r="O25" s="1637"/>
      <c r="P25" s="1637"/>
      <c r="Q25" s="1636" t="s">
        <v>856</v>
      </c>
      <c r="R25" s="1636"/>
      <c r="S25" s="77"/>
      <c r="T25" s="1635" t="s">
        <v>858</v>
      </c>
      <c r="U25" s="1635"/>
      <c r="V25" s="1635"/>
      <c r="W25" s="1635"/>
    </row>
    <row r="26" spans="1:23" ht="47.25" customHeight="1">
      <c r="A26" s="1638" t="s">
        <v>752</v>
      </c>
      <c r="B26" s="1639"/>
      <c r="C26" s="750" t="str">
        <f>C12</f>
        <v>R６</v>
      </c>
      <c r="D26" s="1412"/>
      <c r="E26" s="1413"/>
      <c r="F26" s="1413"/>
      <c r="G26" s="1413"/>
      <c r="H26" s="1414"/>
      <c r="I26" s="1412"/>
      <c r="J26" s="1413"/>
      <c r="K26" s="1413"/>
      <c r="L26" s="1413"/>
      <c r="M26" s="1414"/>
      <c r="N26" s="1633"/>
      <c r="O26" s="1642"/>
      <c r="P26" s="1634"/>
      <c r="Q26" s="1643"/>
      <c r="R26" s="1643"/>
      <c r="S26" s="77"/>
      <c r="T26" s="1635"/>
      <c r="U26" s="1635"/>
      <c r="V26" s="1635"/>
      <c r="W26" s="1635"/>
    </row>
    <row r="27" spans="1:23" ht="47.25" customHeight="1">
      <c r="A27" s="1640"/>
      <c r="B27" s="1641"/>
      <c r="C27" s="750" t="str">
        <f>C13</f>
        <v>R７</v>
      </c>
      <c r="D27" s="1412"/>
      <c r="E27" s="1413"/>
      <c r="F27" s="1413"/>
      <c r="G27" s="1413"/>
      <c r="H27" s="1414"/>
      <c r="I27" s="1412"/>
      <c r="J27" s="1413"/>
      <c r="K27" s="1413"/>
      <c r="L27" s="1413"/>
      <c r="M27" s="1414"/>
      <c r="N27" s="748"/>
      <c r="O27" s="752"/>
      <c r="P27" s="749"/>
      <c r="Q27" s="1633"/>
      <c r="R27" s="1634"/>
      <c r="S27" s="77"/>
      <c r="T27" s="1635"/>
      <c r="U27" s="1635"/>
      <c r="V27" s="1635"/>
      <c r="W27" s="1635"/>
    </row>
    <row r="28" spans="1:23" ht="47.25" customHeight="1">
      <c r="A28" s="1644" t="s">
        <v>753</v>
      </c>
      <c r="B28" s="1644"/>
      <c r="C28" s="750" t="str">
        <f>C12</f>
        <v>R６</v>
      </c>
      <c r="D28" s="1412"/>
      <c r="E28" s="1413"/>
      <c r="F28" s="1413"/>
      <c r="G28" s="1413"/>
      <c r="H28" s="1414"/>
      <c r="I28" s="1412"/>
      <c r="J28" s="1413"/>
      <c r="K28" s="1413"/>
      <c r="L28" s="1413"/>
      <c r="M28" s="1414"/>
      <c r="N28" s="748"/>
      <c r="O28" s="752"/>
      <c r="P28" s="749"/>
      <c r="Q28" s="1633"/>
      <c r="R28" s="1634"/>
      <c r="S28" s="77"/>
      <c r="T28" s="1635"/>
      <c r="U28" s="1635"/>
      <c r="V28" s="1635"/>
      <c r="W28" s="1635"/>
    </row>
    <row r="29" spans="1:23" ht="47.25" customHeight="1">
      <c r="A29" s="1644"/>
      <c r="B29" s="1644"/>
      <c r="C29" s="750" t="str">
        <f>C13</f>
        <v>R７</v>
      </c>
      <c r="D29" s="1412"/>
      <c r="E29" s="1413"/>
      <c r="F29" s="1413"/>
      <c r="G29" s="1413"/>
      <c r="H29" s="1414"/>
      <c r="I29" s="1412"/>
      <c r="J29" s="1413"/>
      <c r="K29" s="1413"/>
      <c r="L29" s="1413"/>
      <c r="M29" s="1414"/>
      <c r="N29" s="1633"/>
      <c r="O29" s="1642"/>
      <c r="P29" s="1634"/>
      <c r="Q29" s="1643"/>
      <c r="R29" s="1643"/>
      <c r="S29" s="77"/>
      <c r="T29" s="1635"/>
      <c r="U29" s="1635"/>
      <c r="V29" s="1635"/>
      <c r="W29" s="1635"/>
    </row>
    <row r="30" spans="1:23" ht="47.25" customHeight="1">
      <c r="A30" s="1644" t="s">
        <v>1390</v>
      </c>
      <c r="B30" s="1644"/>
      <c r="C30" s="750" t="str">
        <f>C14</f>
        <v>R６</v>
      </c>
      <c r="D30" s="1412"/>
      <c r="E30" s="1413"/>
      <c r="F30" s="1413"/>
      <c r="G30" s="1413"/>
      <c r="H30" s="1414"/>
      <c r="I30" s="1412"/>
      <c r="J30" s="1413"/>
      <c r="K30" s="1413"/>
      <c r="L30" s="1413"/>
      <c r="M30" s="1414"/>
      <c r="N30" s="748"/>
      <c r="O30" s="752"/>
      <c r="P30" s="749"/>
      <c r="Q30" s="1633"/>
      <c r="R30" s="1634"/>
      <c r="S30" s="77"/>
      <c r="T30" s="822"/>
      <c r="U30" s="822"/>
      <c r="V30" s="822"/>
      <c r="W30" s="822"/>
    </row>
    <row r="31" spans="1:23" ht="47.25" customHeight="1">
      <c r="A31" s="1644"/>
      <c r="B31" s="1644"/>
      <c r="C31" s="750" t="str">
        <f>C15</f>
        <v>R７</v>
      </c>
      <c r="D31" s="1412"/>
      <c r="E31" s="1413"/>
      <c r="F31" s="1413"/>
      <c r="G31" s="1413"/>
      <c r="H31" s="1414"/>
      <c r="I31" s="1412"/>
      <c r="J31" s="1413"/>
      <c r="K31" s="1413"/>
      <c r="L31" s="1413"/>
      <c r="M31" s="1414"/>
      <c r="N31" s="1633"/>
      <c r="O31" s="1642"/>
      <c r="P31" s="1634"/>
      <c r="Q31" s="1643"/>
      <c r="R31" s="1643"/>
      <c r="S31" s="77"/>
      <c r="T31" s="822"/>
      <c r="U31" s="822"/>
      <c r="V31" s="822"/>
      <c r="W31" s="822"/>
    </row>
    <row r="32" spans="1:23">
      <c r="A32" s="134" t="s">
        <v>114</v>
      </c>
      <c r="B32" s="753" t="s">
        <v>1267</v>
      </c>
      <c r="C32" s="753"/>
      <c r="D32" s="754"/>
      <c r="E32" s="747"/>
      <c r="F32" s="747"/>
      <c r="G32" s="747"/>
      <c r="H32" s="747"/>
      <c r="I32" s="747"/>
      <c r="J32" s="747"/>
      <c r="K32" s="747"/>
      <c r="L32" s="747"/>
      <c r="M32" s="747"/>
      <c r="N32" s="747"/>
      <c r="O32" s="755"/>
      <c r="P32" s="755"/>
      <c r="Q32" s="755"/>
      <c r="R32" s="754"/>
      <c r="S32" s="77"/>
    </row>
    <row r="33" spans="1:19" ht="26.15" customHeight="1">
      <c r="A33" s="134" t="s">
        <v>115</v>
      </c>
      <c r="B33" s="1165" t="s">
        <v>1367</v>
      </c>
      <c r="C33" s="1165"/>
      <c r="D33" s="1165"/>
      <c r="E33" s="1165"/>
      <c r="F33" s="1165"/>
      <c r="G33" s="1165"/>
      <c r="H33" s="1165"/>
      <c r="I33" s="1165"/>
      <c r="J33" s="1165"/>
      <c r="K33" s="1165"/>
      <c r="L33" s="1165"/>
      <c r="M33" s="1165"/>
      <c r="N33" s="1165"/>
      <c r="O33" s="1165"/>
      <c r="P33" s="1165"/>
      <c r="Q33" s="1165"/>
      <c r="R33" s="1165"/>
      <c r="S33" s="77"/>
    </row>
    <row r="34" spans="1:19">
      <c r="A34" s="134" t="s">
        <v>116</v>
      </c>
      <c r="B34" s="135" t="s">
        <v>857</v>
      </c>
      <c r="D34" s="77"/>
      <c r="E34" s="104"/>
      <c r="F34" s="104"/>
      <c r="G34" s="104"/>
      <c r="H34" s="104"/>
      <c r="I34" s="104"/>
      <c r="J34" s="104"/>
      <c r="K34" s="104"/>
      <c r="L34" s="104"/>
      <c r="M34" s="104"/>
      <c r="N34" s="104"/>
      <c r="O34" s="251"/>
      <c r="P34" s="251"/>
      <c r="Q34" s="251"/>
      <c r="R34" s="77"/>
      <c r="S34" s="77"/>
    </row>
    <row r="35" spans="1:19">
      <c r="A35" s="134" t="s">
        <v>120</v>
      </c>
      <c r="B35" s="135" t="s">
        <v>1268</v>
      </c>
      <c r="E35" s="104"/>
      <c r="F35" s="104"/>
      <c r="G35" s="104"/>
      <c r="H35" s="104"/>
      <c r="I35" s="104"/>
      <c r="J35" s="104"/>
      <c r="K35" s="104"/>
      <c r="L35" s="104"/>
      <c r="M35" s="104"/>
      <c r="N35" s="104"/>
      <c r="O35" s="251"/>
      <c r="P35" s="251"/>
      <c r="Q35" s="251"/>
      <c r="R35" s="77"/>
      <c r="S35" s="77"/>
    </row>
    <row r="36" spans="1:19" ht="15.75" customHeight="1"/>
    <row r="37" spans="1:19" ht="15.75" customHeight="1">
      <c r="A37" s="2"/>
      <c r="B37" s="188"/>
      <c r="C37" s="77"/>
      <c r="D37" s="77"/>
      <c r="E37" s="104"/>
      <c r="F37" s="104"/>
      <c r="G37" s="104"/>
      <c r="H37" s="104"/>
      <c r="I37" s="104"/>
      <c r="J37" s="104"/>
      <c r="K37" s="104"/>
      <c r="L37" s="104"/>
      <c r="M37" s="104"/>
      <c r="N37" s="104"/>
      <c r="O37" s="251"/>
      <c r="P37" s="251"/>
      <c r="Q37" s="251"/>
      <c r="R37" s="77"/>
    </row>
    <row r="38" spans="1:19" ht="15.75" customHeight="1">
      <c r="A38" s="2"/>
      <c r="B38" s="188"/>
      <c r="C38" s="77"/>
      <c r="D38" s="77"/>
      <c r="E38" s="104"/>
      <c r="F38" s="104"/>
      <c r="G38" s="104"/>
      <c r="H38" s="104"/>
      <c r="I38" s="104"/>
      <c r="J38" s="104"/>
      <c r="K38" s="104"/>
      <c r="L38" s="104"/>
      <c r="M38" s="104"/>
      <c r="N38" s="104"/>
      <c r="O38" s="251"/>
      <c r="P38" s="251"/>
      <c r="Q38" s="251"/>
      <c r="R38" s="77"/>
    </row>
    <row r="39" spans="1:19" ht="15.75" customHeight="1">
      <c r="A39" s="2"/>
      <c r="B39" s="188"/>
      <c r="C39" s="77"/>
      <c r="D39" s="77"/>
      <c r="E39" s="104"/>
      <c r="F39" s="104"/>
      <c r="G39" s="104"/>
      <c r="H39" s="104"/>
      <c r="I39" s="104"/>
      <c r="J39" s="104"/>
      <c r="K39" s="104"/>
      <c r="L39" s="104"/>
      <c r="M39" s="104"/>
      <c r="N39" s="104"/>
      <c r="O39" s="251"/>
      <c r="P39" s="251"/>
      <c r="Q39" s="251"/>
      <c r="R39" s="77"/>
    </row>
    <row r="40" spans="1:19" ht="15.75" customHeight="1">
      <c r="A40" s="2"/>
      <c r="B40" s="188"/>
      <c r="C40" s="77"/>
      <c r="D40" s="77"/>
      <c r="E40" s="104"/>
      <c r="F40" s="104"/>
      <c r="G40" s="104"/>
      <c r="H40" s="104"/>
      <c r="I40" s="104"/>
      <c r="J40" s="104"/>
      <c r="K40" s="104"/>
      <c r="L40" s="104"/>
      <c r="M40" s="104"/>
      <c r="N40" s="104"/>
      <c r="O40" s="251"/>
      <c r="P40" s="251"/>
      <c r="Q40" s="251"/>
      <c r="R40" s="77"/>
    </row>
    <row r="41" spans="1:19" ht="15.75" customHeight="1">
      <c r="A41" s="2"/>
      <c r="B41" s="188"/>
      <c r="C41" s="77"/>
      <c r="D41" s="77"/>
      <c r="E41" s="104"/>
      <c r="F41" s="104"/>
      <c r="G41" s="104"/>
      <c r="H41" s="104"/>
      <c r="I41" s="104"/>
      <c r="J41" s="104"/>
      <c r="K41" s="104"/>
      <c r="L41" s="104"/>
      <c r="M41" s="104"/>
      <c r="N41" s="104"/>
      <c r="O41" s="251"/>
      <c r="P41" s="251"/>
      <c r="Q41" s="251"/>
      <c r="R41" s="77"/>
    </row>
    <row r="42" spans="1:19" ht="15.75" customHeight="1">
      <c r="A42" s="2"/>
      <c r="B42" s="188"/>
      <c r="C42" s="77"/>
      <c r="D42" s="77"/>
      <c r="E42" s="104"/>
      <c r="F42" s="104"/>
      <c r="G42" s="104"/>
      <c r="H42" s="104"/>
      <c r="I42" s="104"/>
      <c r="J42" s="104"/>
      <c r="K42" s="104"/>
      <c r="L42" s="104"/>
      <c r="M42" s="104"/>
      <c r="N42" s="104"/>
      <c r="O42" s="251"/>
      <c r="P42" s="251"/>
      <c r="Q42" s="251"/>
      <c r="R42" s="77"/>
    </row>
    <row r="43" spans="1:19" ht="15.75" customHeight="1">
      <c r="A43" s="2"/>
      <c r="B43" s="188"/>
      <c r="C43" s="77"/>
      <c r="D43" s="77"/>
      <c r="E43" s="104"/>
      <c r="F43" s="104"/>
      <c r="G43" s="104"/>
      <c r="H43" s="104"/>
      <c r="I43" s="104"/>
      <c r="J43" s="104"/>
      <c r="K43" s="104"/>
      <c r="L43" s="104"/>
      <c r="M43" s="104"/>
      <c r="N43" s="104"/>
      <c r="O43" s="251"/>
      <c r="P43" s="251"/>
      <c r="Q43" s="251"/>
      <c r="R43" s="77"/>
    </row>
    <row r="44" spans="1:19" ht="15.75" customHeight="1"/>
  </sheetData>
  <mergeCells count="80">
    <mergeCell ref="A30:B31"/>
    <mergeCell ref="D30:H30"/>
    <mergeCell ref="I30:M30"/>
    <mergeCell ref="Q30:R30"/>
    <mergeCell ref="D31:H31"/>
    <mergeCell ref="I31:M31"/>
    <mergeCell ref="N31:P31"/>
    <mergeCell ref="Q31:R31"/>
    <mergeCell ref="Q16:R16"/>
    <mergeCell ref="D17:E17"/>
    <mergeCell ref="F17:J17"/>
    <mergeCell ref="K17:N17"/>
    <mergeCell ref="O17:P17"/>
    <mergeCell ref="Q17:R17"/>
    <mergeCell ref="A16:B17"/>
    <mergeCell ref="D16:E16"/>
    <mergeCell ref="F16:J16"/>
    <mergeCell ref="K16:N16"/>
    <mergeCell ref="O16:P16"/>
    <mergeCell ref="O12:P12"/>
    <mergeCell ref="Q12:R12"/>
    <mergeCell ref="B7:Q8"/>
    <mergeCell ref="A11:B11"/>
    <mergeCell ref="C11:E11"/>
    <mergeCell ref="F11:J11"/>
    <mergeCell ref="K11:N11"/>
    <mergeCell ref="O11:P11"/>
    <mergeCell ref="Q11:R11"/>
    <mergeCell ref="A1:F1"/>
    <mergeCell ref="O1:Q1"/>
    <mergeCell ref="A2:E2"/>
    <mergeCell ref="A4:Q4"/>
    <mergeCell ref="D5:E5"/>
    <mergeCell ref="F5:Q5"/>
    <mergeCell ref="D13:E13"/>
    <mergeCell ref="A14:B15"/>
    <mergeCell ref="D14:E14"/>
    <mergeCell ref="F14:J14"/>
    <mergeCell ref="K14:N14"/>
    <mergeCell ref="A12:B13"/>
    <mergeCell ref="D12:E12"/>
    <mergeCell ref="F12:J12"/>
    <mergeCell ref="F13:J13"/>
    <mergeCell ref="K13:N13"/>
    <mergeCell ref="K12:N12"/>
    <mergeCell ref="O14:P14"/>
    <mergeCell ref="Q14:R14"/>
    <mergeCell ref="D15:E15"/>
    <mergeCell ref="F15:J15"/>
    <mergeCell ref="K15:N15"/>
    <mergeCell ref="O15:P15"/>
    <mergeCell ref="Q15:R15"/>
    <mergeCell ref="Q26:R26"/>
    <mergeCell ref="D27:H27"/>
    <mergeCell ref="I27:M27"/>
    <mergeCell ref="Q27:R27"/>
    <mergeCell ref="A28:B29"/>
    <mergeCell ref="D28:H28"/>
    <mergeCell ref="I28:M28"/>
    <mergeCell ref="Q28:R28"/>
    <mergeCell ref="D29:H29"/>
    <mergeCell ref="I29:M29"/>
    <mergeCell ref="N29:P29"/>
    <mergeCell ref="Q29:R29"/>
    <mergeCell ref="B19:R19"/>
    <mergeCell ref="B33:R33"/>
    <mergeCell ref="Q13:R13"/>
    <mergeCell ref="O13:P13"/>
    <mergeCell ref="T25:W29"/>
    <mergeCell ref="B18:R18"/>
    <mergeCell ref="B21:Q22"/>
    <mergeCell ref="C25:H25"/>
    <mergeCell ref="I25:M25"/>
    <mergeCell ref="N25:P25"/>
    <mergeCell ref="Q25:R25"/>
    <mergeCell ref="A25:B25"/>
    <mergeCell ref="A26:B27"/>
    <mergeCell ref="D26:H26"/>
    <mergeCell ref="I26:M26"/>
    <mergeCell ref="N26:P26"/>
  </mergeCells>
  <phoneticPr fontId="2"/>
  <printOptions horizontalCentered="1"/>
  <pageMargins left="0.70866141732283472" right="0.70866141732283472" top="0.74803149606299213" bottom="0.55118110236220474" header="0.31496062992125984" footer="0.31496062992125984"/>
  <pageSetup paperSize="9" scale="73" orientation="portrait" blackAndWhite="1" r:id="rId1"/>
  <legacy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8"/>
    <pageSetUpPr fitToPage="1"/>
  </sheetPr>
  <dimension ref="A1:U109"/>
  <sheetViews>
    <sheetView view="pageBreakPreview" topLeftCell="A73" zoomScaleNormal="100" zoomScaleSheetLayoutView="100" workbookViewId="0">
      <selection activeCell="G27" sqref="G27:L27"/>
    </sheetView>
  </sheetViews>
  <sheetFormatPr defaultColWidth="9" defaultRowHeight="12"/>
  <cols>
    <col min="1" max="18" width="5.08984375" style="143" customWidth="1"/>
    <col min="19" max="16384" width="9" style="143"/>
  </cols>
  <sheetData>
    <row r="1" spans="1:20" ht="15.75" customHeight="1">
      <c r="A1" s="857" t="str">
        <f>CONCATENATE("（様式-",INDEX(発注者入力シート!$B$37:$G$46,MATCH(発注者入力シート!N11,発注者入力シート!$C$37:$C$46,0),4),"）")</f>
        <v>（様式-１３）</v>
      </c>
      <c r="B1" s="857"/>
      <c r="C1" s="857"/>
      <c r="D1" s="857"/>
      <c r="E1" s="857"/>
      <c r="F1" s="857"/>
      <c r="S1" s="3" t="s">
        <v>402</v>
      </c>
      <c r="T1" s="3"/>
    </row>
    <row r="2" spans="1:20" ht="15.75" customHeight="1">
      <c r="A2" s="857" t="str">
        <f>CONCATENATE("評価項目",INDEX(発注者入力シート!$B$37:$G$46,MATCH(発注者入力シート!N11,発注者入力シート!$C$37:$C$46,0),5),"-",INDEX(発注者入力シート!$B$37:$G$46,MATCH(発注者入力シート!N11,発注者入力シート!$C$37:$C$46,0),6))</f>
        <v>評価項目（４）-②</v>
      </c>
      <c r="B2" s="857"/>
      <c r="C2" s="857"/>
      <c r="D2" s="857"/>
      <c r="E2" s="857"/>
      <c r="S2" s="3" t="s">
        <v>403</v>
      </c>
      <c r="T2" s="3"/>
    </row>
    <row r="3" spans="1:20" ht="15.75" customHeight="1">
      <c r="A3" s="858" t="s">
        <v>39</v>
      </c>
      <c r="B3" s="858"/>
      <c r="C3" s="858"/>
      <c r="D3" s="858"/>
      <c r="E3" s="858"/>
      <c r="F3" s="858"/>
      <c r="G3" s="858"/>
      <c r="H3" s="858"/>
      <c r="I3" s="858"/>
      <c r="J3" s="858"/>
      <c r="K3" s="858"/>
      <c r="L3" s="858"/>
      <c r="M3" s="858"/>
      <c r="N3" s="858"/>
      <c r="O3" s="858"/>
      <c r="P3" s="858"/>
      <c r="Q3" s="858"/>
      <c r="R3" s="128"/>
      <c r="S3" s="103"/>
      <c r="T3" s="3" t="s">
        <v>414</v>
      </c>
    </row>
    <row r="4" spans="1:20" ht="15.75" customHeight="1">
      <c r="A4" s="128"/>
      <c r="B4" s="128"/>
      <c r="C4" s="128"/>
      <c r="D4" s="128"/>
      <c r="E4" s="128"/>
      <c r="F4" s="128"/>
      <c r="G4" s="128"/>
      <c r="H4" s="128"/>
      <c r="I4" s="128"/>
      <c r="J4" s="128"/>
      <c r="K4" s="128"/>
      <c r="L4" s="128"/>
      <c r="M4" s="128"/>
      <c r="N4" s="128"/>
      <c r="O4" s="128"/>
      <c r="P4" s="128"/>
      <c r="Q4" s="128"/>
      <c r="R4" s="128"/>
      <c r="S4" s="98"/>
      <c r="T4" s="3" t="s">
        <v>521</v>
      </c>
    </row>
    <row r="5" spans="1:20" ht="15.75" customHeight="1">
      <c r="A5" s="3"/>
      <c r="B5" s="3"/>
      <c r="C5" s="3"/>
      <c r="D5" s="854" t="s">
        <v>657</v>
      </c>
      <c r="E5" s="854"/>
      <c r="F5" s="855" t="str">
        <f>IF(企業入力シート!C5="","",企業入力シート!C5)</f>
        <v/>
      </c>
      <c r="G5" s="855"/>
      <c r="H5" s="855"/>
      <c r="I5" s="855"/>
      <c r="J5" s="855"/>
      <c r="K5" s="855"/>
      <c r="L5" s="855"/>
      <c r="M5" s="855"/>
      <c r="N5" s="855"/>
      <c r="O5" s="855"/>
      <c r="P5" s="855"/>
      <c r="Q5" s="855"/>
      <c r="R5" s="2"/>
      <c r="S5" s="3"/>
      <c r="T5" s="3"/>
    </row>
    <row r="6" spans="1:20" ht="15.75" customHeight="1">
      <c r="S6" s="3" t="s">
        <v>406</v>
      </c>
      <c r="T6" s="3"/>
    </row>
    <row r="7" spans="1:20" ht="15.75" customHeight="1">
      <c r="A7" s="157" t="s">
        <v>40</v>
      </c>
      <c r="B7" s="157"/>
      <c r="C7" s="157"/>
      <c r="D7" s="157"/>
      <c r="E7" s="157"/>
      <c r="F7" s="157"/>
      <c r="G7" s="157"/>
      <c r="H7" s="157"/>
      <c r="I7" s="157"/>
      <c r="J7" s="157"/>
      <c r="K7" s="157"/>
      <c r="L7" s="157"/>
      <c r="M7" s="157"/>
      <c r="N7" s="157"/>
      <c r="O7" s="157"/>
      <c r="P7" s="157"/>
      <c r="Q7" s="157"/>
      <c r="S7" s="100"/>
      <c r="T7" s="3" t="s">
        <v>407</v>
      </c>
    </row>
    <row r="8" spans="1:20" ht="13">
      <c r="A8" s="1703" t="s">
        <v>630</v>
      </c>
      <c r="B8" s="1703"/>
      <c r="C8" s="1703"/>
      <c r="D8" s="1703"/>
      <c r="E8" s="1703"/>
      <c r="F8" s="1703"/>
      <c r="G8" s="1703"/>
      <c r="H8" s="1703"/>
      <c r="I8" s="1703"/>
      <c r="J8" s="1703"/>
      <c r="K8" s="1703"/>
      <c r="L8" s="1703"/>
      <c r="M8" s="1703"/>
      <c r="N8" s="1703"/>
      <c r="O8" s="1703"/>
      <c r="P8" s="1703"/>
      <c r="Q8" s="1703"/>
      <c r="R8" s="194"/>
      <c r="S8" s="101"/>
      <c r="T8" s="3" t="s">
        <v>405</v>
      </c>
    </row>
    <row r="9" spans="1:20" ht="13">
      <c r="A9" s="1703"/>
      <c r="B9" s="1703"/>
      <c r="C9" s="1703"/>
      <c r="D9" s="1703"/>
      <c r="E9" s="1703"/>
      <c r="F9" s="1703"/>
      <c r="G9" s="1703"/>
      <c r="H9" s="1703"/>
      <c r="I9" s="1703"/>
      <c r="J9" s="1703"/>
      <c r="K9" s="1703"/>
      <c r="L9" s="1703"/>
      <c r="M9" s="1703"/>
      <c r="N9" s="1703"/>
      <c r="O9" s="1703"/>
      <c r="P9" s="1703"/>
      <c r="Q9" s="1703"/>
      <c r="R9" s="194"/>
      <c r="S9" s="141"/>
      <c r="T9" s="3" t="s">
        <v>666</v>
      </c>
    </row>
    <row r="10" spans="1:20" ht="13">
      <c r="A10" s="1704" t="str">
        <f>CONCATENATE("　障害者雇用状況報告書で提出する場合、入札公告日前日時点（令和",(YEAR(発注者入力シート!H7)-2018),"年",MONTH(発注者入力シート!H7),"月",DAY(発注者入力シート!H7),"日時点）の状況と相異ないことを代表者名で証明すること。")</f>
        <v>　障害者雇用状況報告書で提出する場合、入札公告日前日時点（令和8年10月14日時点）の状況と相異ないことを代表者名で証明すること。</v>
      </c>
      <c r="B10" s="1704"/>
      <c r="C10" s="1704"/>
      <c r="D10" s="1704"/>
      <c r="E10" s="1704"/>
      <c r="F10" s="1704"/>
      <c r="G10" s="1704"/>
      <c r="H10" s="1704"/>
      <c r="I10" s="1704"/>
      <c r="J10" s="1704"/>
      <c r="K10" s="1704"/>
      <c r="L10" s="1704"/>
      <c r="M10" s="1704"/>
      <c r="N10" s="1704"/>
      <c r="O10" s="1704"/>
      <c r="P10" s="1704"/>
      <c r="Q10" s="1704"/>
      <c r="R10" s="194"/>
      <c r="T10" s="3"/>
    </row>
    <row r="11" spans="1:20" ht="13">
      <c r="A11" s="1704"/>
      <c r="B11" s="1704"/>
      <c r="C11" s="1704"/>
      <c r="D11" s="1704"/>
      <c r="E11" s="1704"/>
      <c r="F11" s="1704"/>
      <c r="G11" s="1704"/>
      <c r="H11" s="1704"/>
      <c r="I11" s="1704"/>
      <c r="J11" s="1704"/>
      <c r="K11" s="1704"/>
      <c r="L11" s="1704"/>
      <c r="M11" s="1704"/>
      <c r="N11" s="1704"/>
      <c r="O11" s="1704"/>
      <c r="P11" s="1704"/>
      <c r="Q11" s="1704"/>
      <c r="R11" s="194"/>
      <c r="S11" s="105" t="s">
        <v>408</v>
      </c>
      <c r="T11" s="3"/>
    </row>
    <row r="12" spans="1:20" ht="15.75" customHeight="1">
      <c r="A12" s="194"/>
      <c r="B12" s="194"/>
      <c r="C12" s="194"/>
      <c r="D12" s="194"/>
      <c r="E12" s="194"/>
      <c r="F12" s="194"/>
      <c r="G12" s="194"/>
      <c r="H12" s="194"/>
      <c r="I12" s="194"/>
      <c r="J12" s="194"/>
      <c r="K12" s="194"/>
      <c r="L12" s="194"/>
      <c r="M12" s="194"/>
      <c r="N12" s="194"/>
      <c r="O12" s="194"/>
      <c r="P12" s="194"/>
      <c r="Q12" s="194"/>
      <c r="R12" s="194"/>
      <c r="S12" s="105" t="s">
        <v>409</v>
      </c>
      <c r="T12" s="3"/>
    </row>
    <row r="13" spans="1:20" ht="15.75" customHeight="1">
      <c r="A13" s="160" t="s">
        <v>754</v>
      </c>
      <c r="B13" s="252"/>
      <c r="C13" s="252"/>
      <c r="D13" s="252"/>
      <c r="E13" s="252"/>
      <c r="F13" s="252"/>
      <c r="G13" s="252"/>
      <c r="H13" s="252"/>
      <c r="I13" s="252"/>
      <c r="J13" s="252"/>
      <c r="K13" s="1669" t="str">
        <f>IF(企業入力シート!C14="","",企業入力シート!C14)</f>
        <v>○○建設</v>
      </c>
      <c r="L13" s="1669"/>
      <c r="M13" s="1669"/>
      <c r="N13" s="1669"/>
      <c r="O13" s="1669"/>
      <c r="P13" s="1669"/>
      <c r="Q13" s="1669"/>
      <c r="R13" s="194"/>
      <c r="S13" s="105" t="s">
        <v>873</v>
      </c>
      <c r="T13" s="3"/>
    </row>
    <row r="14" spans="1:20" ht="15.75" customHeight="1">
      <c r="A14" s="253" t="s">
        <v>41</v>
      </c>
      <c r="B14" s="1681" t="s">
        <v>42</v>
      </c>
      <c r="C14" s="1682"/>
      <c r="D14" s="1682"/>
      <c r="E14" s="1682"/>
      <c r="F14" s="1682"/>
      <c r="G14" s="1682"/>
      <c r="H14" s="1682"/>
      <c r="I14" s="1682"/>
      <c r="J14" s="1682"/>
      <c r="K14" s="1682"/>
      <c r="L14" s="1683"/>
      <c r="M14" s="1684"/>
      <c r="N14" s="1685"/>
      <c r="O14" s="1685"/>
      <c r="P14" s="1685"/>
      <c r="Q14" s="241" t="s">
        <v>684</v>
      </c>
      <c r="R14" s="193"/>
    </row>
    <row r="15" spans="1:20" ht="15.75" customHeight="1">
      <c r="A15" s="254" t="s">
        <v>43</v>
      </c>
      <c r="B15" s="1696" t="s">
        <v>44</v>
      </c>
      <c r="C15" s="1697"/>
      <c r="D15" s="1697"/>
      <c r="E15" s="1697"/>
      <c r="F15" s="1697"/>
      <c r="G15" s="1697"/>
      <c r="H15" s="1697"/>
      <c r="I15" s="1697"/>
      <c r="J15" s="1697"/>
      <c r="K15" s="1697"/>
      <c r="L15" s="1698"/>
      <c r="M15" s="1699"/>
      <c r="N15" s="1700"/>
      <c r="O15" s="1700"/>
      <c r="P15" s="1700"/>
      <c r="Q15" s="255" t="s">
        <v>684</v>
      </c>
      <c r="R15" s="193"/>
    </row>
    <row r="16" spans="1:20" ht="15.75" customHeight="1">
      <c r="A16" s="1654" t="s">
        <v>45</v>
      </c>
      <c r="B16" s="144" t="s">
        <v>685</v>
      </c>
      <c r="C16" s="145"/>
      <c r="D16" s="145"/>
      <c r="E16" s="145"/>
      <c r="F16" s="145"/>
      <c r="G16" s="145"/>
      <c r="H16" s="145"/>
      <c r="I16" s="145"/>
      <c r="J16" s="145"/>
      <c r="K16" s="145"/>
      <c r="L16" s="146"/>
      <c r="M16" s="1656"/>
      <c r="N16" s="1657"/>
      <c r="O16" s="1657"/>
      <c r="P16" s="1657"/>
      <c r="Q16" s="1660" t="s">
        <v>684</v>
      </c>
      <c r="R16" s="193"/>
      <c r="S16" s="143" t="s">
        <v>598</v>
      </c>
    </row>
    <row r="17" spans="1:19" ht="15.75" customHeight="1">
      <c r="A17" s="1686"/>
      <c r="B17" s="1690" t="s">
        <v>46</v>
      </c>
      <c r="C17" s="1691"/>
      <c r="D17" s="1691"/>
      <c r="E17" s="1691"/>
      <c r="F17" s="1691"/>
      <c r="G17" s="1691"/>
      <c r="H17" s="1691"/>
      <c r="I17" s="1691"/>
      <c r="J17" s="1691"/>
      <c r="K17" s="1691"/>
      <c r="L17" s="1692"/>
      <c r="M17" s="1687"/>
      <c r="N17" s="1688"/>
      <c r="O17" s="1688"/>
      <c r="P17" s="1688"/>
      <c r="Q17" s="1689"/>
      <c r="R17" s="193"/>
      <c r="S17" s="206">
        <f>M14+M15*0.5-ROUNDDOWN((M14+M15*0.5)*M19/100,0)</f>
        <v>0</v>
      </c>
    </row>
    <row r="18" spans="1:19" ht="15.75" customHeight="1">
      <c r="A18" s="1655"/>
      <c r="B18" s="147" t="s">
        <v>686</v>
      </c>
      <c r="C18" s="148"/>
      <c r="D18" s="148"/>
      <c r="E18" s="148"/>
      <c r="F18" s="148"/>
      <c r="G18" s="148"/>
      <c r="H18" s="148"/>
      <c r="I18" s="148"/>
      <c r="J18" s="148"/>
      <c r="K18" s="148"/>
      <c r="L18" s="149"/>
      <c r="M18" s="1658"/>
      <c r="N18" s="1659"/>
      <c r="O18" s="1659"/>
      <c r="P18" s="1659"/>
      <c r="Q18" s="1661"/>
      <c r="R18" s="193"/>
    </row>
    <row r="19" spans="1:19" ht="15.75" customHeight="1">
      <c r="A19" s="243" t="s">
        <v>47</v>
      </c>
      <c r="B19" s="1693" t="s">
        <v>48</v>
      </c>
      <c r="C19" s="1173"/>
      <c r="D19" s="1173"/>
      <c r="E19" s="1173"/>
      <c r="F19" s="1173"/>
      <c r="G19" s="1173"/>
      <c r="H19" s="1173"/>
      <c r="I19" s="1173"/>
      <c r="J19" s="1173"/>
      <c r="K19" s="1173"/>
      <c r="L19" s="1694"/>
      <c r="M19" s="1656"/>
      <c r="N19" s="1657"/>
      <c r="O19" s="1657"/>
      <c r="P19" s="1695"/>
      <c r="Q19" s="241" t="s">
        <v>687</v>
      </c>
      <c r="R19" s="193"/>
    </row>
    <row r="20" spans="1:19" ht="15.75" customHeight="1">
      <c r="A20" s="242" t="s">
        <v>49</v>
      </c>
      <c r="B20" s="1681" t="s">
        <v>50</v>
      </c>
      <c r="C20" s="1682"/>
      <c r="D20" s="1682"/>
      <c r="E20" s="1682"/>
      <c r="F20" s="1682"/>
      <c r="G20" s="1682"/>
      <c r="H20" s="1682"/>
      <c r="I20" s="1682"/>
      <c r="J20" s="1682"/>
      <c r="K20" s="1682"/>
      <c r="L20" s="1683"/>
      <c r="M20" s="1684"/>
      <c r="N20" s="1685"/>
      <c r="O20" s="1685"/>
      <c r="P20" s="1685"/>
      <c r="Q20" s="241" t="s">
        <v>684</v>
      </c>
      <c r="R20" s="193"/>
    </row>
    <row r="21" spans="1:19" ht="15.75" customHeight="1">
      <c r="A21" s="1654" t="s">
        <v>51</v>
      </c>
      <c r="B21" s="144" t="s">
        <v>52</v>
      </c>
      <c r="C21" s="145"/>
      <c r="D21" s="145"/>
      <c r="E21" s="145"/>
      <c r="F21" s="145"/>
      <c r="G21" s="145"/>
      <c r="H21" s="145"/>
      <c r="I21" s="145"/>
      <c r="J21" s="145"/>
      <c r="K21" s="145"/>
      <c r="L21" s="146"/>
      <c r="M21" s="1656"/>
      <c r="N21" s="1657"/>
      <c r="O21" s="1657"/>
      <c r="P21" s="1657"/>
      <c r="Q21" s="1660" t="s">
        <v>684</v>
      </c>
      <c r="R21" s="193"/>
      <c r="S21" s="143" t="s">
        <v>599</v>
      </c>
    </row>
    <row r="22" spans="1:19" ht="15.75" customHeight="1">
      <c r="A22" s="1655"/>
      <c r="B22" s="1662" t="s">
        <v>1330</v>
      </c>
      <c r="C22" s="1663"/>
      <c r="D22" s="1663"/>
      <c r="E22" s="1663"/>
      <c r="F22" s="1663"/>
      <c r="G22" s="1663"/>
      <c r="H22" s="1663"/>
      <c r="I22" s="1663"/>
      <c r="J22" s="1663"/>
      <c r="K22" s="1663"/>
      <c r="L22" s="1664"/>
      <c r="M22" s="1658"/>
      <c r="N22" s="1659"/>
      <c r="O22" s="1659"/>
      <c r="P22" s="1659"/>
      <c r="Q22" s="1661"/>
      <c r="R22" s="193"/>
      <c r="S22" s="143">
        <f>ROUNDDOWN((M14+M15*0.5-ROUNDDOWN((M14+M15*0.5)*20/100,0))*0.022,0)</f>
        <v>0</v>
      </c>
    </row>
    <row r="23" spans="1:19" ht="15.75" customHeight="1"/>
    <row r="24" spans="1:19" ht="15.75" customHeight="1">
      <c r="A24" s="143" t="s">
        <v>53</v>
      </c>
    </row>
    <row r="25" spans="1:19" ht="15.75" customHeight="1">
      <c r="A25" s="152"/>
      <c r="B25" s="1654" t="s">
        <v>54</v>
      </c>
      <c r="C25" s="1671"/>
      <c r="D25" s="1671"/>
      <c r="E25" s="1671"/>
      <c r="F25" s="1672"/>
      <c r="G25" s="1654" t="s">
        <v>55</v>
      </c>
      <c r="H25" s="1671"/>
      <c r="I25" s="1671"/>
      <c r="J25" s="1671"/>
      <c r="K25" s="1671"/>
      <c r="L25" s="1672"/>
    </row>
    <row r="26" spans="1:19" ht="15.75" customHeight="1">
      <c r="A26" s="153"/>
      <c r="B26" s="1655"/>
      <c r="C26" s="1673"/>
      <c r="D26" s="1673"/>
      <c r="E26" s="1673"/>
      <c r="F26" s="1674"/>
      <c r="G26" s="1675" t="s">
        <v>1256</v>
      </c>
      <c r="H26" s="1676"/>
      <c r="I26" s="1676"/>
      <c r="J26" s="1676"/>
      <c r="K26" s="1676"/>
      <c r="L26" s="1677"/>
    </row>
    <row r="27" spans="1:19" ht="15.75" customHeight="1">
      <c r="A27" s="154">
        <v>1</v>
      </c>
      <c r="B27" s="1666"/>
      <c r="C27" s="1667"/>
      <c r="D27" s="1667"/>
      <c r="E27" s="1667"/>
      <c r="F27" s="1668"/>
      <c r="G27" s="1678"/>
      <c r="H27" s="1679"/>
      <c r="I27" s="1679"/>
      <c r="J27" s="1679"/>
      <c r="K27" s="1679"/>
      <c r="L27" s="1680"/>
    </row>
    <row r="28" spans="1:19" ht="15.75" customHeight="1">
      <c r="A28" s="154">
        <v>2</v>
      </c>
      <c r="B28" s="1666"/>
      <c r="C28" s="1667"/>
      <c r="D28" s="1667"/>
      <c r="E28" s="1667"/>
      <c r="F28" s="1668"/>
      <c r="G28" s="1666"/>
      <c r="H28" s="1667"/>
      <c r="I28" s="1667"/>
      <c r="J28" s="1667"/>
      <c r="K28" s="1667"/>
      <c r="L28" s="1668"/>
    </row>
    <row r="29" spans="1:19" ht="15.75" customHeight="1">
      <c r="A29" s="154">
        <v>3</v>
      </c>
      <c r="B29" s="1666"/>
      <c r="C29" s="1667"/>
      <c r="D29" s="1667"/>
      <c r="E29" s="1667"/>
      <c r="F29" s="1668"/>
      <c r="G29" s="1666"/>
      <c r="H29" s="1667"/>
      <c r="I29" s="1667"/>
      <c r="J29" s="1667"/>
      <c r="K29" s="1667"/>
      <c r="L29" s="1668"/>
    </row>
    <row r="30" spans="1:19" ht="15.75" customHeight="1">
      <c r="A30" s="154">
        <v>4</v>
      </c>
      <c r="B30" s="1666"/>
      <c r="C30" s="1667"/>
      <c r="D30" s="1667"/>
      <c r="E30" s="1667"/>
      <c r="F30" s="1668"/>
      <c r="G30" s="1666"/>
      <c r="H30" s="1667"/>
      <c r="I30" s="1667"/>
      <c r="J30" s="1667"/>
      <c r="K30" s="1667"/>
      <c r="L30" s="1668"/>
    </row>
    <row r="31" spans="1:19" ht="15.75" customHeight="1">
      <c r="A31" s="155"/>
      <c r="B31" s="157"/>
      <c r="C31" s="157"/>
      <c r="D31" s="157"/>
      <c r="E31" s="157"/>
      <c r="F31" s="157"/>
      <c r="G31" s="157"/>
      <c r="H31" s="157"/>
      <c r="I31" s="157"/>
      <c r="J31" s="157"/>
      <c r="K31" s="157"/>
      <c r="L31" s="157"/>
      <c r="M31" s="157"/>
      <c r="N31" s="157"/>
      <c r="O31" s="157"/>
      <c r="P31" s="157"/>
      <c r="Q31" s="157"/>
      <c r="R31" s="157"/>
    </row>
    <row r="32" spans="1:19" ht="15.75" customHeight="1">
      <c r="A32" s="1210" t="s">
        <v>755</v>
      </c>
      <c r="B32" s="1210"/>
      <c r="C32" s="1210"/>
      <c r="D32" s="1210"/>
      <c r="E32" s="1210"/>
      <c r="F32" s="1210"/>
      <c r="G32" s="1210"/>
      <c r="H32" s="1210"/>
      <c r="I32" s="1210"/>
      <c r="J32" s="1210"/>
      <c r="K32" s="1669" t="str">
        <f>IF(企業入力シート!C48="","",企業入力シート!C48)</f>
        <v>△△建設</v>
      </c>
      <c r="L32" s="1669"/>
      <c r="M32" s="1669"/>
      <c r="N32" s="1669"/>
      <c r="O32" s="1669"/>
      <c r="P32" s="1669"/>
      <c r="Q32" s="1669"/>
      <c r="R32" s="157"/>
    </row>
    <row r="33" spans="1:19" ht="15.75" customHeight="1">
      <c r="A33" s="242" t="s">
        <v>41</v>
      </c>
      <c r="B33" s="1681" t="s">
        <v>42</v>
      </c>
      <c r="C33" s="1682"/>
      <c r="D33" s="1682"/>
      <c r="E33" s="1682"/>
      <c r="F33" s="1682"/>
      <c r="G33" s="1682"/>
      <c r="H33" s="1682"/>
      <c r="I33" s="1682"/>
      <c r="J33" s="1682"/>
      <c r="K33" s="1682"/>
      <c r="L33" s="1683"/>
      <c r="M33" s="1684"/>
      <c r="N33" s="1685"/>
      <c r="O33" s="1685"/>
      <c r="P33" s="1685"/>
      <c r="Q33" s="241" t="s">
        <v>684</v>
      </c>
      <c r="R33" s="195"/>
    </row>
    <row r="34" spans="1:19" ht="15.75" customHeight="1">
      <c r="A34" s="154" t="s">
        <v>43</v>
      </c>
      <c r="B34" s="1702" t="s">
        <v>44</v>
      </c>
      <c r="C34" s="1702"/>
      <c r="D34" s="1702"/>
      <c r="E34" s="1702"/>
      <c r="F34" s="1702"/>
      <c r="G34" s="1702"/>
      <c r="H34" s="1702"/>
      <c r="I34" s="1702"/>
      <c r="J34" s="1702"/>
      <c r="K34" s="1702"/>
      <c r="L34" s="1702"/>
      <c r="M34" s="1684"/>
      <c r="N34" s="1685"/>
      <c r="O34" s="1685"/>
      <c r="P34" s="1685"/>
      <c r="Q34" s="241" t="s">
        <v>684</v>
      </c>
      <c r="R34" s="195"/>
    </row>
    <row r="35" spans="1:19" ht="15.75" customHeight="1">
      <c r="A35" s="1654" t="s">
        <v>45</v>
      </c>
      <c r="B35" s="144" t="s">
        <v>685</v>
      </c>
      <c r="C35" s="145"/>
      <c r="D35" s="145"/>
      <c r="E35" s="145"/>
      <c r="F35" s="145"/>
      <c r="G35" s="145"/>
      <c r="H35" s="145"/>
      <c r="I35" s="145"/>
      <c r="J35" s="145"/>
      <c r="K35" s="145"/>
      <c r="L35" s="146"/>
      <c r="M35" s="1656"/>
      <c r="N35" s="1657"/>
      <c r="O35" s="1657"/>
      <c r="P35" s="1657"/>
      <c r="Q35" s="1660" t="s">
        <v>684</v>
      </c>
      <c r="R35" s="195"/>
      <c r="S35" s="143" t="s">
        <v>598</v>
      </c>
    </row>
    <row r="36" spans="1:19" ht="15.75" customHeight="1">
      <c r="A36" s="1686"/>
      <c r="B36" s="1690" t="s">
        <v>46</v>
      </c>
      <c r="C36" s="1691"/>
      <c r="D36" s="1691"/>
      <c r="E36" s="1691"/>
      <c r="F36" s="1691"/>
      <c r="G36" s="1691"/>
      <c r="H36" s="1691"/>
      <c r="I36" s="1691"/>
      <c r="J36" s="1691"/>
      <c r="K36" s="1691"/>
      <c r="L36" s="1692"/>
      <c r="M36" s="1687"/>
      <c r="N36" s="1688"/>
      <c r="O36" s="1688"/>
      <c r="P36" s="1688"/>
      <c r="Q36" s="1689"/>
      <c r="R36" s="195"/>
      <c r="S36" s="206">
        <f>M33+M34*0.5-ROUNDDOWN((M33+M34*0.5)*M38/100,0)</f>
        <v>0</v>
      </c>
    </row>
    <row r="37" spans="1:19" ht="15.75" customHeight="1">
      <c r="A37" s="1655"/>
      <c r="B37" s="147" t="s">
        <v>686</v>
      </c>
      <c r="C37" s="148"/>
      <c r="D37" s="148"/>
      <c r="E37" s="148"/>
      <c r="F37" s="148"/>
      <c r="G37" s="148"/>
      <c r="H37" s="148"/>
      <c r="I37" s="148"/>
      <c r="J37" s="148"/>
      <c r="K37" s="148"/>
      <c r="L37" s="149"/>
      <c r="M37" s="1658"/>
      <c r="N37" s="1659"/>
      <c r="O37" s="1659"/>
      <c r="P37" s="1659"/>
      <c r="Q37" s="1661"/>
      <c r="R37" s="195"/>
    </row>
    <row r="38" spans="1:19" ht="15.75" customHeight="1">
      <c r="A38" s="243" t="s">
        <v>47</v>
      </c>
      <c r="B38" s="1693" t="s">
        <v>48</v>
      </c>
      <c r="C38" s="1173"/>
      <c r="D38" s="1173"/>
      <c r="E38" s="1173"/>
      <c r="F38" s="1173"/>
      <c r="G38" s="1173"/>
      <c r="H38" s="1173"/>
      <c r="I38" s="1173"/>
      <c r="J38" s="1173"/>
      <c r="K38" s="1173"/>
      <c r="L38" s="1694"/>
      <c r="M38" s="1656"/>
      <c r="N38" s="1657"/>
      <c r="O38" s="1657"/>
      <c r="P38" s="1695"/>
      <c r="Q38" s="241" t="s">
        <v>687</v>
      </c>
      <c r="R38" s="195"/>
    </row>
    <row r="39" spans="1:19" ht="15.75" customHeight="1">
      <c r="A39" s="254" t="s">
        <v>49</v>
      </c>
      <c r="B39" s="1696" t="s">
        <v>50</v>
      </c>
      <c r="C39" s="1697"/>
      <c r="D39" s="1697"/>
      <c r="E39" s="1697"/>
      <c r="F39" s="1697"/>
      <c r="G39" s="1697"/>
      <c r="H39" s="1697"/>
      <c r="I39" s="1697"/>
      <c r="J39" s="1697"/>
      <c r="K39" s="1697"/>
      <c r="L39" s="1698"/>
      <c r="M39" s="1699"/>
      <c r="N39" s="1700"/>
      <c r="O39" s="1700"/>
      <c r="P39" s="1700"/>
      <c r="Q39" s="255" t="s">
        <v>684</v>
      </c>
      <c r="R39" s="157"/>
    </row>
    <row r="40" spans="1:19" ht="15.75" customHeight="1">
      <c r="A40" s="1686" t="s">
        <v>51</v>
      </c>
      <c r="B40" s="150" t="s">
        <v>52</v>
      </c>
      <c r="L40" s="151"/>
      <c r="M40" s="1687"/>
      <c r="N40" s="1688"/>
      <c r="O40" s="1688"/>
      <c r="P40" s="1688"/>
      <c r="Q40" s="1689" t="s">
        <v>684</v>
      </c>
      <c r="R40" s="157"/>
      <c r="S40" s="143" t="s">
        <v>599</v>
      </c>
    </row>
    <row r="41" spans="1:19" ht="15.75" customHeight="1">
      <c r="A41" s="1655"/>
      <c r="B41" s="1662" t="s">
        <v>1330</v>
      </c>
      <c r="C41" s="1663"/>
      <c r="D41" s="1663"/>
      <c r="E41" s="1663"/>
      <c r="F41" s="1663"/>
      <c r="G41" s="1663"/>
      <c r="H41" s="1663"/>
      <c r="I41" s="1663"/>
      <c r="J41" s="1663"/>
      <c r="K41" s="1663"/>
      <c r="L41" s="1664"/>
      <c r="M41" s="1658"/>
      <c r="N41" s="1659"/>
      <c r="O41" s="1659"/>
      <c r="P41" s="1659"/>
      <c r="Q41" s="1661"/>
      <c r="R41" s="157"/>
      <c r="S41" s="143">
        <f>ROUNDDOWN((M33+M34*0.5-ROUNDDOWN((M33+M34*0.5)*20/100,0))*0.022,0)</f>
        <v>0</v>
      </c>
    </row>
    <row r="42" spans="1:19" ht="15.75" customHeight="1">
      <c r="R42" s="157"/>
    </row>
    <row r="43" spans="1:19" ht="15.75" customHeight="1">
      <c r="A43" s="143" t="s">
        <v>53</v>
      </c>
      <c r="R43" s="157"/>
    </row>
    <row r="44" spans="1:19" ht="15.75" customHeight="1">
      <c r="A44" s="152"/>
      <c r="B44" s="1654" t="s">
        <v>54</v>
      </c>
      <c r="C44" s="1671"/>
      <c r="D44" s="1671"/>
      <c r="E44" s="1671"/>
      <c r="F44" s="1672"/>
      <c r="G44" s="1654" t="s">
        <v>55</v>
      </c>
      <c r="H44" s="1671"/>
      <c r="I44" s="1671"/>
      <c r="J44" s="1671"/>
      <c r="K44" s="1671"/>
      <c r="L44" s="1672"/>
    </row>
    <row r="45" spans="1:19" ht="15.75" customHeight="1">
      <c r="A45" s="153"/>
      <c r="B45" s="1655"/>
      <c r="C45" s="1673"/>
      <c r="D45" s="1673"/>
      <c r="E45" s="1673"/>
      <c r="F45" s="1674"/>
      <c r="G45" s="1675" t="s">
        <v>1256</v>
      </c>
      <c r="H45" s="1676"/>
      <c r="I45" s="1676"/>
      <c r="J45" s="1676"/>
      <c r="K45" s="1676"/>
      <c r="L45" s="1677"/>
    </row>
    <row r="46" spans="1:19" ht="15.75" customHeight="1">
      <c r="A46" s="154">
        <v>1</v>
      </c>
      <c r="B46" s="1666"/>
      <c r="C46" s="1667"/>
      <c r="D46" s="1667"/>
      <c r="E46" s="1667"/>
      <c r="F46" s="1668"/>
      <c r="G46" s="1678"/>
      <c r="H46" s="1679"/>
      <c r="I46" s="1679"/>
      <c r="J46" s="1679"/>
      <c r="K46" s="1679"/>
      <c r="L46" s="1680"/>
    </row>
    <row r="47" spans="1:19" ht="15.75" customHeight="1">
      <c r="A47" s="154">
        <v>2</v>
      </c>
      <c r="B47" s="1666"/>
      <c r="C47" s="1667"/>
      <c r="D47" s="1667"/>
      <c r="E47" s="1667"/>
      <c r="F47" s="1668"/>
      <c r="G47" s="1666"/>
      <c r="H47" s="1667"/>
      <c r="I47" s="1667"/>
      <c r="J47" s="1667"/>
      <c r="K47" s="1667"/>
      <c r="L47" s="1668"/>
    </row>
    <row r="48" spans="1:19" ht="15.75" customHeight="1">
      <c r="A48" s="154">
        <v>3</v>
      </c>
      <c r="B48" s="1666"/>
      <c r="C48" s="1667"/>
      <c r="D48" s="1667"/>
      <c r="E48" s="1667"/>
      <c r="F48" s="1668"/>
      <c r="G48" s="1666"/>
      <c r="H48" s="1667"/>
      <c r="I48" s="1667"/>
      <c r="J48" s="1667"/>
      <c r="K48" s="1667"/>
      <c r="L48" s="1668"/>
    </row>
    <row r="49" spans="1:20" ht="15.75" customHeight="1">
      <c r="A49" s="154">
        <v>4</v>
      </c>
      <c r="B49" s="1666"/>
      <c r="C49" s="1667"/>
      <c r="D49" s="1667"/>
      <c r="E49" s="1667"/>
      <c r="F49" s="1668"/>
      <c r="G49" s="1666"/>
      <c r="H49" s="1667"/>
      <c r="I49" s="1667"/>
      <c r="J49" s="1667"/>
      <c r="K49" s="1667"/>
      <c r="L49" s="1668"/>
    </row>
    <row r="50" spans="1:20" ht="15.75" customHeight="1">
      <c r="A50" s="193"/>
      <c r="B50" s="193"/>
      <c r="C50" s="193"/>
      <c r="D50" s="193"/>
      <c r="E50" s="193"/>
      <c r="F50" s="193"/>
      <c r="G50" s="193"/>
      <c r="H50" s="193"/>
      <c r="I50" s="193"/>
      <c r="J50" s="193"/>
      <c r="K50" s="193"/>
      <c r="L50" s="193"/>
      <c r="M50" s="193"/>
      <c r="N50" s="193"/>
      <c r="O50" s="193"/>
      <c r="P50" s="193"/>
      <c r="Q50" s="193"/>
    </row>
    <row r="51" spans="1:20" ht="15.75" customHeight="1">
      <c r="A51" s="193"/>
      <c r="B51" s="193"/>
      <c r="C51" s="193"/>
      <c r="D51" s="193"/>
      <c r="E51" s="193"/>
      <c r="F51" s="193"/>
      <c r="G51" s="193"/>
      <c r="H51" s="193"/>
      <c r="I51" s="193"/>
      <c r="J51" s="193"/>
      <c r="K51" s="193"/>
      <c r="L51" s="193"/>
      <c r="M51" s="193"/>
      <c r="N51" s="193"/>
      <c r="O51" s="193"/>
      <c r="P51" s="193"/>
      <c r="Q51" s="193"/>
    </row>
    <row r="52" spans="1:20" ht="15.75" customHeight="1">
      <c r="A52" s="193"/>
      <c r="B52" s="193"/>
      <c r="C52" s="193"/>
      <c r="D52" s="193"/>
      <c r="E52" s="193"/>
      <c r="F52" s="193"/>
      <c r="G52" s="193"/>
      <c r="H52" s="193"/>
      <c r="I52" s="193"/>
      <c r="J52" s="193"/>
      <c r="K52" s="193"/>
      <c r="L52" s="193"/>
      <c r="M52" s="193"/>
      <c r="N52" s="193"/>
      <c r="O52" s="193"/>
      <c r="P52" s="193"/>
      <c r="Q52" s="193"/>
    </row>
    <row r="53" spans="1:20" ht="15.75" customHeight="1">
      <c r="A53" s="1701" t="str">
        <f>IF(A1="","",A1)</f>
        <v>（様式-１３）</v>
      </c>
      <c r="B53" s="1701"/>
      <c r="C53" s="1701"/>
      <c r="D53" s="1701"/>
      <c r="E53" s="1701"/>
      <c r="F53" s="1701"/>
      <c r="S53" s="3" t="s">
        <v>402</v>
      </c>
      <c r="T53" s="3"/>
    </row>
    <row r="54" spans="1:20" ht="15.75" customHeight="1">
      <c r="A54" s="1701" t="str">
        <f>IF(A2="","",A2)</f>
        <v>評価項目（４）-②</v>
      </c>
      <c r="B54" s="1701"/>
      <c r="C54" s="1701"/>
      <c r="D54" s="1701"/>
      <c r="E54" s="1701"/>
      <c r="S54" s="3" t="s">
        <v>403</v>
      </c>
      <c r="T54" s="3"/>
    </row>
    <row r="55" spans="1:20" ht="15.75" customHeight="1">
      <c r="A55" s="858" t="s">
        <v>39</v>
      </c>
      <c r="B55" s="858"/>
      <c r="C55" s="858"/>
      <c r="D55" s="858"/>
      <c r="E55" s="858"/>
      <c r="F55" s="858"/>
      <c r="G55" s="858"/>
      <c r="H55" s="858"/>
      <c r="I55" s="858"/>
      <c r="J55" s="858"/>
      <c r="K55" s="858"/>
      <c r="L55" s="858"/>
      <c r="M55" s="858"/>
      <c r="N55" s="858"/>
      <c r="O55" s="858"/>
      <c r="P55" s="858"/>
      <c r="Q55" s="858"/>
      <c r="S55" s="103"/>
      <c r="T55" s="3" t="s">
        <v>414</v>
      </c>
    </row>
    <row r="56" spans="1:20" ht="15.75" customHeight="1">
      <c r="A56" s="128"/>
      <c r="B56" s="128"/>
      <c r="C56" s="128"/>
      <c r="D56" s="128"/>
      <c r="E56" s="128"/>
      <c r="F56" s="128"/>
      <c r="G56" s="128"/>
      <c r="H56" s="128"/>
      <c r="I56" s="128"/>
      <c r="J56" s="128"/>
      <c r="K56" s="128"/>
      <c r="L56" s="128"/>
      <c r="M56" s="128"/>
      <c r="N56" s="128"/>
      <c r="O56" s="128"/>
      <c r="P56" s="128"/>
      <c r="Q56" s="128"/>
      <c r="S56" s="98"/>
      <c r="T56" s="3" t="s">
        <v>521</v>
      </c>
    </row>
    <row r="57" spans="1:20" ht="15.75" customHeight="1">
      <c r="A57" s="3"/>
      <c r="B57" s="3"/>
      <c r="C57" s="3"/>
      <c r="D57" s="854" t="s">
        <v>688</v>
      </c>
      <c r="E57" s="854"/>
      <c r="F57" s="1612" t="str">
        <f>IF(F5="","",F5)</f>
        <v/>
      </c>
      <c r="G57" s="1612"/>
      <c r="H57" s="1612"/>
      <c r="I57" s="1612"/>
      <c r="J57" s="1612"/>
      <c r="K57" s="1612"/>
      <c r="L57" s="1612"/>
      <c r="M57" s="1612"/>
      <c r="N57" s="1612"/>
      <c r="O57" s="1612"/>
      <c r="P57" s="1612"/>
      <c r="Q57" s="1612"/>
      <c r="S57" s="3"/>
      <c r="T57" s="3"/>
    </row>
    <row r="58" spans="1:20" ht="15.75" customHeight="1">
      <c r="S58" s="3" t="s">
        <v>406</v>
      </c>
      <c r="T58" s="3"/>
    </row>
    <row r="59" spans="1:20" ht="15.75" customHeight="1">
      <c r="A59" s="157" t="s">
        <v>40</v>
      </c>
      <c r="B59" s="157"/>
      <c r="C59" s="157"/>
      <c r="D59" s="157"/>
      <c r="E59" s="157"/>
      <c r="F59" s="157"/>
      <c r="G59" s="157"/>
      <c r="H59" s="157"/>
      <c r="I59" s="157"/>
      <c r="J59" s="157"/>
      <c r="K59" s="157"/>
      <c r="L59" s="157"/>
      <c r="M59" s="157"/>
      <c r="N59" s="157"/>
      <c r="O59" s="157"/>
      <c r="P59" s="157"/>
      <c r="Q59" s="157"/>
      <c r="S59" s="100"/>
      <c r="T59" s="3" t="s">
        <v>407</v>
      </c>
    </row>
    <row r="60" spans="1:20" ht="13">
      <c r="A60" s="1705" t="str">
        <f>IF(A8="","",A8)</f>
        <v>　本様式もしくは「障がい者雇用の促進等に関する法律施行規則」第８条で定められた様式（障害者雇用状況報告書）を提出すること。</v>
      </c>
      <c r="B60" s="1705"/>
      <c r="C60" s="1705"/>
      <c r="D60" s="1705"/>
      <c r="E60" s="1705"/>
      <c r="F60" s="1705"/>
      <c r="G60" s="1705"/>
      <c r="H60" s="1705"/>
      <c r="I60" s="1705"/>
      <c r="J60" s="1705"/>
      <c r="K60" s="1705"/>
      <c r="L60" s="1705"/>
      <c r="M60" s="1705"/>
      <c r="N60" s="1705"/>
      <c r="O60" s="1705"/>
      <c r="P60" s="1705"/>
      <c r="Q60" s="1705"/>
      <c r="S60" s="101"/>
      <c r="T60" s="3" t="s">
        <v>405</v>
      </c>
    </row>
    <row r="61" spans="1:20" ht="13">
      <c r="A61" s="1705"/>
      <c r="B61" s="1705"/>
      <c r="C61" s="1705"/>
      <c r="D61" s="1705"/>
      <c r="E61" s="1705"/>
      <c r="F61" s="1705"/>
      <c r="G61" s="1705"/>
      <c r="H61" s="1705"/>
      <c r="I61" s="1705"/>
      <c r="J61" s="1705"/>
      <c r="K61" s="1705"/>
      <c r="L61" s="1705"/>
      <c r="M61" s="1705"/>
      <c r="N61" s="1705"/>
      <c r="O61" s="1705"/>
      <c r="P61" s="1705"/>
      <c r="Q61" s="1705"/>
      <c r="S61" s="141"/>
      <c r="T61" s="3" t="s">
        <v>666</v>
      </c>
    </row>
    <row r="62" spans="1:20" ht="13">
      <c r="A62" s="1705" t="str">
        <f>IF(A10="","",A10)</f>
        <v>　障害者雇用状況報告書で提出する場合、入札公告日前日時点（令和8年10月14日時点）の状況と相異ないことを代表者名で証明すること。</v>
      </c>
      <c r="B62" s="1705"/>
      <c r="C62" s="1705"/>
      <c r="D62" s="1705"/>
      <c r="E62" s="1705"/>
      <c r="F62" s="1705"/>
      <c r="G62" s="1705"/>
      <c r="H62" s="1705"/>
      <c r="I62" s="1705"/>
      <c r="J62" s="1705"/>
      <c r="K62" s="1705"/>
      <c r="L62" s="1705"/>
      <c r="M62" s="1705"/>
      <c r="N62" s="1705"/>
      <c r="O62" s="1705"/>
      <c r="P62" s="1705"/>
      <c r="Q62" s="1705"/>
      <c r="T62" s="3"/>
    </row>
    <row r="63" spans="1:20" ht="13">
      <c r="A63" s="1705"/>
      <c r="B63" s="1705"/>
      <c r="C63" s="1705"/>
      <c r="D63" s="1705"/>
      <c r="E63" s="1705"/>
      <c r="F63" s="1705"/>
      <c r="G63" s="1705"/>
      <c r="H63" s="1705"/>
      <c r="I63" s="1705"/>
      <c r="J63" s="1705"/>
      <c r="K63" s="1705"/>
      <c r="L63" s="1705"/>
      <c r="M63" s="1705"/>
      <c r="N63" s="1705"/>
      <c r="O63" s="1705"/>
      <c r="P63" s="1705"/>
      <c r="Q63" s="1705"/>
      <c r="S63" s="105" t="s">
        <v>408</v>
      </c>
      <c r="T63" s="3"/>
    </row>
    <row r="64" spans="1:20" ht="13">
      <c r="S64" s="105" t="s">
        <v>409</v>
      </c>
      <c r="T64" s="3"/>
    </row>
    <row r="65" spans="1:20" ht="15.75" customHeight="1">
      <c r="A65" s="1210" t="s">
        <v>756</v>
      </c>
      <c r="B65" s="1210"/>
      <c r="C65" s="1210"/>
      <c r="D65" s="1210"/>
      <c r="E65" s="1210"/>
      <c r="F65" s="1210"/>
      <c r="G65" s="1210"/>
      <c r="H65" s="1210"/>
      <c r="I65" s="1210"/>
      <c r="J65" s="1210"/>
      <c r="K65" s="1669" t="str">
        <f>IF(企業入力シート!C77="","",企業入力シート!C77)</f>
        <v>□□建設</v>
      </c>
      <c r="L65" s="1669"/>
      <c r="M65" s="1669"/>
      <c r="N65" s="1669"/>
      <c r="O65" s="1669"/>
      <c r="P65" s="1669"/>
      <c r="Q65" s="1669"/>
      <c r="R65" s="157"/>
      <c r="S65" s="105" t="s">
        <v>873</v>
      </c>
      <c r="T65" s="3"/>
    </row>
    <row r="66" spans="1:20" ht="15.75" customHeight="1">
      <c r="A66" s="242" t="s">
        <v>41</v>
      </c>
      <c r="B66" s="1681" t="s">
        <v>42</v>
      </c>
      <c r="C66" s="1682"/>
      <c r="D66" s="1682"/>
      <c r="E66" s="1682"/>
      <c r="F66" s="1682"/>
      <c r="G66" s="1682"/>
      <c r="H66" s="1682"/>
      <c r="I66" s="1682"/>
      <c r="J66" s="1682"/>
      <c r="K66" s="1682"/>
      <c r="L66" s="1683"/>
      <c r="M66" s="1684"/>
      <c r="N66" s="1685"/>
      <c r="O66" s="1685"/>
      <c r="P66" s="1685"/>
      <c r="Q66" s="241" t="s">
        <v>684</v>
      </c>
      <c r="R66" s="195"/>
    </row>
    <row r="67" spans="1:20" ht="15.75" customHeight="1">
      <c r="A67" s="254" t="s">
        <v>43</v>
      </c>
      <c r="B67" s="1696" t="s">
        <v>44</v>
      </c>
      <c r="C67" s="1697"/>
      <c r="D67" s="1697"/>
      <c r="E67" s="1697"/>
      <c r="F67" s="1697"/>
      <c r="G67" s="1697"/>
      <c r="H67" s="1697"/>
      <c r="I67" s="1697"/>
      <c r="J67" s="1697"/>
      <c r="K67" s="1697"/>
      <c r="L67" s="1698"/>
      <c r="M67" s="1699"/>
      <c r="N67" s="1700"/>
      <c r="O67" s="1700"/>
      <c r="P67" s="1700"/>
      <c r="Q67" s="255" t="s">
        <v>684</v>
      </c>
      <c r="R67" s="195"/>
    </row>
    <row r="68" spans="1:20" ht="15.75" customHeight="1">
      <c r="A68" s="1654" t="s">
        <v>45</v>
      </c>
      <c r="B68" s="144" t="s">
        <v>685</v>
      </c>
      <c r="C68" s="145"/>
      <c r="D68" s="145"/>
      <c r="E68" s="145"/>
      <c r="F68" s="145"/>
      <c r="G68" s="145"/>
      <c r="H68" s="145"/>
      <c r="I68" s="145"/>
      <c r="J68" s="145"/>
      <c r="K68" s="145"/>
      <c r="L68" s="146"/>
      <c r="M68" s="1656"/>
      <c r="N68" s="1657"/>
      <c r="O68" s="1657"/>
      <c r="P68" s="1657"/>
      <c r="Q68" s="1660" t="s">
        <v>684</v>
      </c>
      <c r="R68" s="195"/>
      <c r="S68" s="143" t="s">
        <v>598</v>
      </c>
    </row>
    <row r="69" spans="1:20" ht="15.75" customHeight="1">
      <c r="A69" s="1686"/>
      <c r="B69" s="1690" t="s">
        <v>46</v>
      </c>
      <c r="C69" s="1691"/>
      <c r="D69" s="1691"/>
      <c r="E69" s="1691"/>
      <c r="F69" s="1691"/>
      <c r="G69" s="1691"/>
      <c r="H69" s="1691"/>
      <c r="I69" s="1691"/>
      <c r="J69" s="1691"/>
      <c r="K69" s="1691"/>
      <c r="L69" s="1692"/>
      <c r="M69" s="1687"/>
      <c r="N69" s="1688"/>
      <c r="O69" s="1688"/>
      <c r="P69" s="1688"/>
      <c r="Q69" s="1689"/>
      <c r="R69" s="195"/>
      <c r="S69" s="206">
        <f>M66+M67*0.5-ROUNDDOWN((M66+M67*0.5)*M71/100,0)</f>
        <v>0</v>
      </c>
    </row>
    <row r="70" spans="1:20" ht="15.75" customHeight="1">
      <c r="A70" s="1655"/>
      <c r="B70" s="147" t="s">
        <v>686</v>
      </c>
      <c r="C70" s="148"/>
      <c r="D70" s="148"/>
      <c r="E70" s="148"/>
      <c r="F70" s="148"/>
      <c r="G70" s="148"/>
      <c r="H70" s="148"/>
      <c r="I70" s="148"/>
      <c r="J70" s="148"/>
      <c r="K70" s="148"/>
      <c r="L70" s="149"/>
      <c r="M70" s="1658"/>
      <c r="N70" s="1659"/>
      <c r="O70" s="1659"/>
      <c r="P70" s="1659"/>
      <c r="Q70" s="1661"/>
      <c r="R70" s="195"/>
    </row>
    <row r="71" spans="1:20" ht="15.75" customHeight="1">
      <c r="A71" s="243" t="s">
        <v>47</v>
      </c>
      <c r="B71" s="1693" t="s">
        <v>48</v>
      </c>
      <c r="C71" s="1173"/>
      <c r="D71" s="1173"/>
      <c r="E71" s="1173"/>
      <c r="F71" s="1173"/>
      <c r="G71" s="1173"/>
      <c r="H71" s="1173"/>
      <c r="I71" s="1173"/>
      <c r="J71" s="1173"/>
      <c r="K71" s="1173"/>
      <c r="L71" s="1694"/>
      <c r="M71" s="1656"/>
      <c r="N71" s="1657"/>
      <c r="O71" s="1657"/>
      <c r="P71" s="1695"/>
      <c r="Q71" s="241" t="s">
        <v>687</v>
      </c>
      <c r="R71" s="195"/>
    </row>
    <row r="72" spans="1:20" ht="15.75" customHeight="1">
      <c r="A72" s="242" t="s">
        <v>49</v>
      </c>
      <c r="B72" s="1681" t="s">
        <v>50</v>
      </c>
      <c r="C72" s="1682"/>
      <c r="D72" s="1682"/>
      <c r="E72" s="1682"/>
      <c r="F72" s="1682"/>
      <c r="G72" s="1682"/>
      <c r="H72" s="1682"/>
      <c r="I72" s="1682"/>
      <c r="J72" s="1682"/>
      <c r="K72" s="1682"/>
      <c r="L72" s="1683"/>
      <c r="M72" s="1684"/>
      <c r="N72" s="1685"/>
      <c r="O72" s="1685"/>
      <c r="P72" s="1685"/>
      <c r="Q72" s="241" t="s">
        <v>684</v>
      </c>
      <c r="R72" s="157"/>
    </row>
    <row r="73" spans="1:20" ht="15.75" customHeight="1">
      <c r="A73" s="1654" t="s">
        <v>51</v>
      </c>
      <c r="B73" s="144" t="s">
        <v>52</v>
      </c>
      <c r="C73" s="145"/>
      <c r="D73" s="145"/>
      <c r="E73" s="145"/>
      <c r="F73" s="145"/>
      <c r="G73" s="145"/>
      <c r="H73" s="145"/>
      <c r="I73" s="145"/>
      <c r="J73" s="145"/>
      <c r="K73" s="145"/>
      <c r="L73" s="146"/>
      <c r="M73" s="1656"/>
      <c r="N73" s="1657"/>
      <c r="O73" s="1657"/>
      <c r="P73" s="1657"/>
      <c r="Q73" s="1660" t="s">
        <v>684</v>
      </c>
      <c r="R73" s="157"/>
      <c r="S73" s="143" t="s">
        <v>599</v>
      </c>
    </row>
    <row r="74" spans="1:20" ht="15.75" customHeight="1">
      <c r="A74" s="1655"/>
      <c r="B74" s="1662" t="s">
        <v>1330</v>
      </c>
      <c r="C74" s="1663"/>
      <c r="D74" s="1663"/>
      <c r="E74" s="1663"/>
      <c r="F74" s="1663"/>
      <c r="G74" s="1663"/>
      <c r="H74" s="1663"/>
      <c r="I74" s="1663"/>
      <c r="J74" s="1663"/>
      <c r="K74" s="1663"/>
      <c r="L74" s="1664"/>
      <c r="M74" s="1658"/>
      <c r="N74" s="1659"/>
      <c r="O74" s="1659"/>
      <c r="P74" s="1659"/>
      <c r="Q74" s="1661"/>
      <c r="R74" s="157"/>
      <c r="S74" s="143">
        <f>ROUNDDOWN((M66+M67*0.5-ROUNDDOWN((M66+M67*0.5)*20/100,0))*0.022,0)</f>
        <v>0</v>
      </c>
    </row>
    <row r="75" spans="1:20" ht="15.75" customHeight="1">
      <c r="R75" s="157"/>
    </row>
    <row r="76" spans="1:20" ht="15.75" customHeight="1">
      <c r="A76" s="143" t="s">
        <v>53</v>
      </c>
      <c r="R76" s="157"/>
    </row>
    <row r="77" spans="1:20" ht="15.75" customHeight="1">
      <c r="A77" s="152"/>
      <c r="B77" s="1654" t="s">
        <v>54</v>
      </c>
      <c r="C77" s="1671"/>
      <c r="D77" s="1671"/>
      <c r="E77" s="1671"/>
      <c r="F77" s="1672"/>
      <c r="G77" s="1654" t="s">
        <v>55</v>
      </c>
      <c r="H77" s="1671"/>
      <c r="I77" s="1671"/>
      <c r="J77" s="1671"/>
      <c r="K77" s="1671"/>
      <c r="L77" s="1672"/>
    </row>
    <row r="78" spans="1:20" ht="15.75" customHeight="1">
      <c r="A78" s="153"/>
      <c r="B78" s="1655"/>
      <c r="C78" s="1673"/>
      <c r="D78" s="1673"/>
      <c r="E78" s="1673"/>
      <c r="F78" s="1674"/>
      <c r="G78" s="1675" t="s">
        <v>1257</v>
      </c>
      <c r="H78" s="1676"/>
      <c r="I78" s="1676"/>
      <c r="J78" s="1676"/>
      <c r="K78" s="1676"/>
      <c r="L78" s="1677"/>
    </row>
    <row r="79" spans="1:20" ht="15.75" customHeight="1">
      <c r="A79" s="154">
        <v>1</v>
      </c>
      <c r="B79" s="1666"/>
      <c r="C79" s="1667"/>
      <c r="D79" s="1667"/>
      <c r="E79" s="1667"/>
      <c r="F79" s="1668"/>
      <c r="G79" s="1678"/>
      <c r="H79" s="1679"/>
      <c r="I79" s="1679"/>
      <c r="J79" s="1679"/>
      <c r="K79" s="1679"/>
      <c r="L79" s="1680"/>
    </row>
    <row r="80" spans="1:20" ht="15.75" customHeight="1">
      <c r="A80" s="154">
        <v>2</v>
      </c>
      <c r="B80" s="1666"/>
      <c r="C80" s="1667"/>
      <c r="D80" s="1667"/>
      <c r="E80" s="1667"/>
      <c r="F80" s="1668"/>
      <c r="G80" s="1666"/>
      <c r="H80" s="1667"/>
      <c r="I80" s="1667"/>
      <c r="J80" s="1667"/>
      <c r="K80" s="1667"/>
      <c r="L80" s="1668"/>
    </row>
    <row r="81" spans="1:21" ht="15.75" customHeight="1">
      <c r="A81" s="154">
        <v>3</v>
      </c>
      <c r="B81" s="1666"/>
      <c r="C81" s="1667"/>
      <c r="D81" s="1667"/>
      <c r="E81" s="1667"/>
      <c r="F81" s="1668"/>
      <c r="G81" s="1666"/>
      <c r="H81" s="1667"/>
      <c r="I81" s="1667"/>
      <c r="J81" s="1667"/>
      <c r="K81" s="1667"/>
      <c r="L81" s="1668"/>
    </row>
    <row r="82" spans="1:21" ht="15.75" customHeight="1">
      <c r="A82" s="154">
        <v>4</v>
      </c>
      <c r="B82" s="1666"/>
      <c r="C82" s="1667"/>
      <c r="D82" s="1667"/>
      <c r="E82" s="1667"/>
      <c r="F82" s="1668"/>
      <c r="G82" s="1666"/>
      <c r="H82" s="1667"/>
      <c r="I82" s="1667"/>
      <c r="J82" s="1667"/>
      <c r="K82" s="1667"/>
      <c r="L82" s="1668"/>
    </row>
    <row r="83" spans="1:21" ht="15.75" customHeight="1">
      <c r="A83" s="155"/>
      <c r="B83" s="157"/>
      <c r="C83" s="157"/>
      <c r="D83" s="157"/>
      <c r="E83" s="157"/>
      <c r="F83" s="157"/>
      <c r="G83" s="157"/>
      <c r="H83" s="157"/>
      <c r="I83" s="157"/>
      <c r="J83" s="157"/>
      <c r="K83" s="157"/>
      <c r="L83" s="157"/>
      <c r="M83" s="157"/>
      <c r="N83" s="157"/>
      <c r="O83" s="157"/>
      <c r="P83" s="157"/>
      <c r="Q83" s="157"/>
    </row>
    <row r="84" spans="1:21" s="157" customFormat="1" ht="12" customHeight="1">
      <c r="A84" s="155" t="s">
        <v>689</v>
      </c>
      <c r="B84" s="1665" t="s">
        <v>690</v>
      </c>
      <c r="C84" s="1665"/>
      <c r="D84" s="1665"/>
      <c r="E84" s="1665"/>
      <c r="F84" s="1665"/>
      <c r="G84" s="1665"/>
      <c r="H84" s="1665"/>
      <c r="I84" s="1665"/>
      <c r="J84" s="1665"/>
      <c r="K84" s="1665"/>
      <c r="L84" s="1665"/>
      <c r="M84" s="1665"/>
      <c r="N84" s="1665"/>
      <c r="O84" s="1665"/>
      <c r="P84" s="1665"/>
      <c r="Q84" s="1665"/>
    </row>
    <row r="85" spans="1:21" s="157" customFormat="1">
      <c r="A85" s="155"/>
      <c r="B85" s="1665"/>
      <c r="C85" s="1665"/>
      <c r="D85" s="1665"/>
      <c r="E85" s="1665"/>
      <c r="F85" s="1665"/>
      <c r="G85" s="1665"/>
      <c r="H85" s="1665"/>
      <c r="I85" s="1665"/>
      <c r="J85" s="1665"/>
      <c r="K85" s="1665"/>
      <c r="L85" s="1665"/>
      <c r="M85" s="1665"/>
      <c r="N85" s="1665"/>
      <c r="O85" s="1665"/>
      <c r="P85" s="1665"/>
      <c r="Q85" s="1665"/>
    </row>
    <row r="86" spans="1:21" s="157" customFormat="1">
      <c r="A86" s="155"/>
      <c r="B86" s="1665"/>
      <c r="C86" s="1665"/>
      <c r="D86" s="1665"/>
      <c r="E86" s="1665"/>
      <c r="F86" s="1665"/>
      <c r="G86" s="1665"/>
      <c r="H86" s="1665"/>
      <c r="I86" s="1665"/>
      <c r="J86" s="1665"/>
      <c r="K86" s="1665"/>
      <c r="L86" s="1665"/>
      <c r="M86" s="1665"/>
      <c r="N86" s="1665"/>
      <c r="O86" s="1665"/>
      <c r="P86" s="1665"/>
      <c r="Q86" s="1665"/>
    </row>
    <row r="87" spans="1:21" s="157" customFormat="1">
      <c r="A87" s="155"/>
      <c r="B87" s="1665"/>
      <c r="C87" s="1665"/>
      <c r="D87" s="1665"/>
      <c r="E87" s="1665"/>
      <c r="F87" s="1665"/>
      <c r="G87" s="1665"/>
      <c r="H87" s="1665"/>
      <c r="I87" s="1665"/>
      <c r="J87" s="1665"/>
      <c r="K87" s="1665"/>
      <c r="L87" s="1665"/>
      <c r="M87" s="1665"/>
      <c r="N87" s="1665"/>
      <c r="O87" s="1665"/>
      <c r="P87" s="1665"/>
      <c r="Q87" s="1665"/>
    </row>
    <row r="88" spans="1:21" s="157" customFormat="1" ht="12" customHeight="1">
      <c r="A88" s="155" t="s">
        <v>691</v>
      </c>
      <c r="B88" s="1665" t="s">
        <v>1331</v>
      </c>
      <c r="C88" s="1665"/>
      <c r="D88" s="1665"/>
      <c r="E88" s="1665"/>
      <c r="F88" s="1665"/>
      <c r="G88" s="1665"/>
      <c r="H88" s="1665"/>
      <c r="I88" s="1665"/>
      <c r="J88" s="1665"/>
      <c r="K88" s="1665"/>
      <c r="L88" s="1665"/>
      <c r="M88" s="1665"/>
      <c r="N88" s="1665"/>
      <c r="O88" s="1665"/>
      <c r="P88" s="1665"/>
      <c r="Q88" s="1665"/>
    </row>
    <row r="89" spans="1:21" s="157" customFormat="1">
      <c r="A89" s="155"/>
      <c r="B89" s="1665"/>
      <c r="C89" s="1665"/>
      <c r="D89" s="1665"/>
      <c r="E89" s="1665"/>
      <c r="F89" s="1665"/>
      <c r="G89" s="1665"/>
      <c r="H89" s="1665"/>
      <c r="I89" s="1665"/>
      <c r="J89" s="1665"/>
      <c r="K89" s="1665"/>
      <c r="L89" s="1665"/>
      <c r="M89" s="1665"/>
      <c r="N89" s="1665"/>
      <c r="O89" s="1665"/>
      <c r="P89" s="1665"/>
      <c r="Q89" s="1665"/>
    </row>
    <row r="90" spans="1:21" s="157" customFormat="1" ht="12" customHeight="1">
      <c r="A90" s="155" t="s">
        <v>682</v>
      </c>
      <c r="B90" s="1665" t="s">
        <v>1258</v>
      </c>
      <c r="C90" s="1665"/>
      <c r="D90" s="1665"/>
      <c r="E90" s="1665"/>
      <c r="F90" s="1665"/>
      <c r="G90" s="1665"/>
      <c r="H90" s="1665"/>
      <c r="I90" s="1665"/>
      <c r="J90" s="1665"/>
      <c r="K90" s="1665"/>
      <c r="L90" s="1665"/>
      <c r="M90" s="1665"/>
      <c r="N90" s="1665"/>
      <c r="O90" s="1665"/>
      <c r="P90" s="1665"/>
      <c r="Q90" s="1665"/>
    </row>
    <row r="91" spans="1:21" s="157" customFormat="1">
      <c r="A91" s="156"/>
      <c r="B91" s="1665"/>
      <c r="C91" s="1665"/>
      <c r="D91" s="1665"/>
      <c r="E91" s="1665"/>
      <c r="F91" s="1665"/>
      <c r="G91" s="1665"/>
      <c r="H91" s="1665"/>
      <c r="I91" s="1665"/>
      <c r="J91" s="1665"/>
      <c r="K91" s="1665"/>
      <c r="L91" s="1665"/>
      <c r="M91" s="1665"/>
      <c r="N91" s="1665"/>
      <c r="O91" s="1665"/>
      <c r="P91" s="1665"/>
      <c r="Q91" s="1665"/>
    </row>
    <row r="92" spans="1:21" s="157" customFormat="1">
      <c r="A92" s="156"/>
      <c r="B92" s="1665"/>
      <c r="C92" s="1665"/>
      <c r="D92" s="1665"/>
      <c r="E92" s="1665"/>
      <c r="F92" s="1665"/>
      <c r="G92" s="1665"/>
      <c r="H92" s="1665"/>
      <c r="I92" s="1665"/>
      <c r="J92" s="1665"/>
      <c r="K92" s="1665"/>
      <c r="L92" s="1665"/>
      <c r="M92" s="1665"/>
      <c r="N92" s="1665"/>
      <c r="O92" s="1665"/>
      <c r="P92" s="1665"/>
      <c r="Q92" s="1665"/>
    </row>
    <row r="93" spans="1:21" s="157" customFormat="1">
      <c r="A93" s="156"/>
      <c r="B93" s="742"/>
      <c r="C93" s="742"/>
      <c r="D93" s="742"/>
      <c r="E93" s="742"/>
      <c r="F93" s="742"/>
      <c r="G93" s="742"/>
      <c r="H93" s="742"/>
      <c r="I93" s="742"/>
      <c r="J93" s="742"/>
      <c r="K93" s="742"/>
      <c r="L93" s="742"/>
      <c r="M93" s="742"/>
      <c r="N93" s="742"/>
      <c r="O93" s="742"/>
      <c r="P93" s="742"/>
      <c r="Q93" s="742"/>
    </row>
    <row r="94" spans="1:21" s="157" customFormat="1">
      <c r="B94" s="743" t="s">
        <v>692</v>
      </c>
      <c r="C94" s="743"/>
      <c r="D94" s="743"/>
      <c r="E94" s="743"/>
      <c r="F94" s="743"/>
      <c r="G94" s="743"/>
      <c r="H94" s="743"/>
      <c r="I94" s="743"/>
      <c r="J94" s="743"/>
      <c r="K94" s="743"/>
      <c r="L94" s="743"/>
      <c r="M94" s="743"/>
      <c r="N94" s="743"/>
      <c r="O94" s="743"/>
      <c r="P94" s="743"/>
      <c r="Q94" s="743"/>
    </row>
    <row r="95" spans="1:21" s="157" customFormat="1">
      <c r="B95" s="743" t="s">
        <v>693</v>
      </c>
      <c r="C95" s="743"/>
      <c r="D95" s="743"/>
      <c r="E95" s="743"/>
      <c r="F95" s="743"/>
      <c r="G95" s="743"/>
      <c r="H95" s="743"/>
      <c r="I95" s="743"/>
      <c r="J95" s="743"/>
      <c r="K95" s="743"/>
      <c r="L95" s="743"/>
      <c r="M95" s="743"/>
      <c r="N95" s="743"/>
      <c r="O95" s="743"/>
      <c r="P95" s="743"/>
      <c r="Q95" s="743"/>
    </row>
    <row r="96" spans="1:21" s="157" customFormat="1">
      <c r="B96" s="743" t="s">
        <v>1332</v>
      </c>
      <c r="C96" s="743"/>
      <c r="D96" s="743"/>
      <c r="E96" s="743"/>
      <c r="F96" s="743"/>
      <c r="G96" s="743"/>
      <c r="H96" s="743"/>
      <c r="I96" s="743"/>
      <c r="J96" s="743"/>
      <c r="K96" s="743"/>
      <c r="L96" s="743"/>
      <c r="M96" s="743"/>
      <c r="N96" s="743"/>
      <c r="O96" s="743"/>
      <c r="P96" s="743"/>
      <c r="Q96" s="743"/>
      <c r="S96" s="741" t="s">
        <v>1242</v>
      </c>
      <c r="T96" s="741"/>
      <c r="U96" s="741"/>
    </row>
    <row r="97" spans="1:21" s="157" customFormat="1">
      <c r="B97" s="743" t="s">
        <v>694</v>
      </c>
      <c r="C97" s="743"/>
      <c r="D97" s="743"/>
      <c r="E97" s="743"/>
      <c r="F97" s="743"/>
      <c r="G97" s="743"/>
      <c r="H97" s="743"/>
      <c r="I97" s="743"/>
      <c r="J97" s="743"/>
      <c r="K97" s="743"/>
      <c r="L97" s="743"/>
      <c r="M97" s="743"/>
      <c r="N97" s="743"/>
      <c r="O97" s="743"/>
      <c r="P97" s="743"/>
      <c r="Q97" s="743"/>
      <c r="S97" s="741" t="s">
        <v>1243</v>
      </c>
      <c r="T97" s="741"/>
      <c r="U97" s="741" t="s">
        <v>1244</v>
      </c>
    </row>
    <row r="98" spans="1:21" s="157" customFormat="1">
      <c r="B98" s="743"/>
      <c r="C98" s="743"/>
      <c r="D98" s="743"/>
      <c r="E98" s="743"/>
      <c r="F98" s="743"/>
      <c r="G98" s="743"/>
      <c r="H98" s="743"/>
      <c r="I98" s="743"/>
      <c r="J98" s="743"/>
      <c r="K98" s="743"/>
      <c r="L98" s="743"/>
      <c r="M98" s="743"/>
      <c r="N98" s="743"/>
      <c r="O98" s="743"/>
      <c r="P98" s="743"/>
      <c r="Q98" s="743"/>
    </row>
    <row r="99" spans="1:21" s="157" customFormat="1">
      <c r="A99" s="155" t="s">
        <v>695</v>
      </c>
      <c r="B99" s="1670" t="str">
        <f>CONCATENATE("入札公告日前日時点（令和",(YEAR(発注者入力シート!H7)-2018),"年",MONTH(発注者入力シート!H7),"月",DAY(発注者入力シート!H7),"日時点）での状況について記載すること。")</f>
        <v>入札公告日前日時点（令和8年10月14日時点）での状況について記載すること。</v>
      </c>
      <c r="C99" s="1670"/>
      <c r="D99" s="1670"/>
      <c r="E99" s="1670"/>
      <c r="F99" s="1670"/>
      <c r="G99" s="1670"/>
      <c r="H99" s="1670"/>
      <c r="I99" s="1670"/>
      <c r="J99" s="1670"/>
      <c r="K99" s="1670"/>
      <c r="L99" s="1670"/>
      <c r="M99" s="1670"/>
      <c r="N99" s="1670"/>
      <c r="O99" s="1670"/>
      <c r="P99" s="1670"/>
      <c r="Q99" s="1670"/>
    </row>
    <row r="100" spans="1:21" s="157" customFormat="1">
      <c r="A100" s="155" t="s">
        <v>696</v>
      </c>
      <c r="B100" s="743" t="s">
        <v>534</v>
      </c>
      <c r="C100" s="743"/>
      <c r="D100" s="743"/>
      <c r="E100" s="743"/>
      <c r="F100" s="743"/>
      <c r="G100" s="743"/>
      <c r="H100" s="743"/>
      <c r="I100" s="743"/>
      <c r="J100" s="743"/>
      <c r="K100" s="743"/>
      <c r="L100" s="743"/>
      <c r="M100" s="743"/>
      <c r="N100" s="743"/>
      <c r="O100" s="743"/>
      <c r="P100" s="743"/>
      <c r="Q100" s="743"/>
    </row>
    <row r="101" spans="1:21" s="157" customFormat="1">
      <c r="A101" s="155" t="s">
        <v>697</v>
      </c>
      <c r="B101" s="708" t="s">
        <v>874</v>
      </c>
      <c r="C101" s="743"/>
      <c r="D101" s="743"/>
      <c r="E101" s="743"/>
      <c r="F101" s="743"/>
      <c r="G101" s="743"/>
      <c r="H101" s="743"/>
      <c r="I101" s="743"/>
      <c r="J101" s="743"/>
      <c r="K101" s="743"/>
      <c r="L101" s="743"/>
      <c r="M101" s="743"/>
      <c r="N101" s="743"/>
      <c r="O101" s="743"/>
      <c r="P101" s="743"/>
      <c r="Q101" s="743"/>
    </row>
    <row r="102" spans="1:21" ht="15.75" customHeight="1">
      <c r="A102" s="401" t="s">
        <v>123</v>
      </c>
      <c r="B102" s="743" t="s">
        <v>698</v>
      </c>
      <c r="C102" s="744"/>
      <c r="D102" s="744"/>
      <c r="E102" s="744"/>
      <c r="F102" s="744"/>
      <c r="G102" s="744"/>
      <c r="H102" s="744"/>
      <c r="I102" s="744"/>
      <c r="J102" s="744"/>
      <c r="K102" s="744"/>
      <c r="L102" s="744"/>
      <c r="M102" s="744"/>
      <c r="N102" s="744"/>
      <c r="O102" s="744"/>
      <c r="P102" s="744"/>
      <c r="Q102" s="744"/>
    </row>
    <row r="103" spans="1:21" ht="15.75" customHeight="1"/>
    <row r="104" spans="1:21" ht="15.75" customHeight="1"/>
    <row r="105" spans="1:21">
      <c r="A105" s="155"/>
      <c r="B105" s="256"/>
      <c r="C105" s="256"/>
      <c r="D105" s="256"/>
      <c r="E105" s="256"/>
      <c r="F105" s="256"/>
      <c r="G105" s="256"/>
      <c r="H105" s="256"/>
      <c r="I105" s="256"/>
      <c r="J105" s="256"/>
      <c r="K105" s="256"/>
      <c r="L105" s="256"/>
      <c r="M105" s="256"/>
      <c r="N105" s="256"/>
      <c r="O105" s="256"/>
      <c r="P105" s="256"/>
      <c r="Q105" s="256"/>
    </row>
    <row r="106" spans="1:21">
      <c r="A106" s="155"/>
      <c r="B106" s="256"/>
      <c r="C106" s="256"/>
      <c r="D106" s="256"/>
      <c r="E106" s="256"/>
      <c r="F106" s="256"/>
      <c r="G106" s="256"/>
      <c r="H106" s="256"/>
      <c r="I106" s="256"/>
      <c r="J106" s="256"/>
      <c r="K106" s="256"/>
      <c r="L106" s="256"/>
      <c r="M106" s="256"/>
      <c r="N106" s="256"/>
      <c r="O106" s="256"/>
      <c r="P106" s="256"/>
      <c r="Q106" s="256"/>
    </row>
    <row r="107" spans="1:21">
      <c r="B107" s="256"/>
      <c r="C107" s="256"/>
      <c r="D107" s="256"/>
      <c r="E107" s="256"/>
      <c r="F107" s="256"/>
      <c r="G107" s="256"/>
      <c r="H107" s="256"/>
      <c r="I107" s="256"/>
      <c r="J107" s="256"/>
      <c r="K107" s="256"/>
      <c r="L107" s="256"/>
      <c r="M107" s="256"/>
      <c r="N107" s="256"/>
      <c r="O107" s="256"/>
      <c r="P107" s="256"/>
      <c r="Q107" s="256"/>
    </row>
    <row r="108" spans="1:21">
      <c r="A108" s="155"/>
    </row>
    <row r="109" spans="1:21">
      <c r="A109" s="155"/>
      <c r="B109" s="157"/>
      <c r="C109" s="157"/>
    </row>
  </sheetData>
  <mergeCells count="104">
    <mergeCell ref="Q21:Q22"/>
    <mergeCell ref="B22:L22"/>
    <mergeCell ref="B28:F28"/>
    <mergeCell ref="G28:L28"/>
    <mergeCell ref="B29:F29"/>
    <mergeCell ref="G29:L29"/>
    <mergeCell ref="B30:F30"/>
    <mergeCell ref="G30:L30"/>
    <mergeCell ref="B25:F26"/>
    <mergeCell ref="G25:L25"/>
    <mergeCell ref="G26:L26"/>
    <mergeCell ref="B27:F27"/>
    <mergeCell ref="G27:L27"/>
    <mergeCell ref="A32:J32"/>
    <mergeCell ref="A65:J65"/>
    <mergeCell ref="B14:L14"/>
    <mergeCell ref="M14:P14"/>
    <mergeCell ref="B15:L15"/>
    <mergeCell ref="M15:P15"/>
    <mergeCell ref="A21:A22"/>
    <mergeCell ref="M21:P22"/>
    <mergeCell ref="A35:A37"/>
    <mergeCell ref="M35:P37"/>
    <mergeCell ref="K32:Q32"/>
    <mergeCell ref="A60:Q61"/>
    <mergeCell ref="A62:Q63"/>
    <mergeCell ref="B44:F45"/>
    <mergeCell ref="G44:L44"/>
    <mergeCell ref="G45:L45"/>
    <mergeCell ref="B46:F46"/>
    <mergeCell ref="G46:L46"/>
    <mergeCell ref="B39:L39"/>
    <mergeCell ref="M39:P39"/>
    <mergeCell ref="A40:A41"/>
    <mergeCell ref="M40:P41"/>
    <mergeCell ref="Q35:Q37"/>
    <mergeCell ref="B36:L36"/>
    <mergeCell ref="A1:F1"/>
    <mergeCell ref="A2:E2"/>
    <mergeCell ref="A3:Q3"/>
    <mergeCell ref="D5:E5"/>
    <mergeCell ref="F5:Q5"/>
    <mergeCell ref="A8:Q9"/>
    <mergeCell ref="A10:Q11"/>
    <mergeCell ref="K13:Q13"/>
    <mergeCell ref="B20:L20"/>
    <mergeCell ref="M20:P20"/>
    <mergeCell ref="A16:A18"/>
    <mergeCell ref="M16:P18"/>
    <mergeCell ref="Q16:Q18"/>
    <mergeCell ref="B17:L17"/>
    <mergeCell ref="B19:L19"/>
    <mergeCell ref="M19:P19"/>
    <mergeCell ref="B38:L38"/>
    <mergeCell ref="M38:P38"/>
    <mergeCell ref="B33:L33"/>
    <mergeCell ref="M33:P33"/>
    <mergeCell ref="B34:L34"/>
    <mergeCell ref="M34:P34"/>
    <mergeCell ref="Q40:Q41"/>
    <mergeCell ref="B41:L41"/>
    <mergeCell ref="A53:F53"/>
    <mergeCell ref="A54:E54"/>
    <mergeCell ref="A55:Q55"/>
    <mergeCell ref="D57:E57"/>
    <mergeCell ref="F57:Q57"/>
    <mergeCell ref="B47:F47"/>
    <mergeCell ref="G47:L47"/>
    <mergeCell ref="B48:F48"/>
    <mergeCell ref="G48:L48"/>
    <mergeCell ref="B49:F49"/>
    <mergeCell ref="G49:L49"/>
    <mergeCell ref="A68:A70"/>
    <mergeCell ref="M68:P70"/>
    <mergeCell ref="Q68:Q70"/>
    <mergeCell ref="B69:L69"/>
    <mergeCell ref="B71:L71"/>
    <mergeCell ref="M71:P71"/>
    <mergeCell ref="B66:L66"/>
    <mergeCell ref="M66:P66"/>
    <mergeCell ref="B67:L67"/>
    <mergeCell ref="M67:P67"/>
    <mergeCell ref="K65:Q65"/>
    <mergeCell ref="B99:Q99"/>
    <mergeCell ref="B77:F78"/>
    <mergeCell ref="G77:L77"/>
    <mergeCell ref="G78:L78"/>
    <mergeCell ref="B79:F79"/>
    <mergeCell ref="G79:L79"/>
    <mergeCell ref="B72:L72"/>
    <mergeCell ref="M72:P72"/>
    <mergeCell ref="A73:A74"/>
    <mergeCell ref="M73:P74"/>
    <mergeCell ref="Q73:Q74"/>
    <mergeCell ref="B74:L74"/>
    <mergeCell ref="B84:Q87"/>
    <mergeCell ref="B88:Q89"/>
    <mergeCell ref="B90:Q92"/>
    <mergeCell ref="B80:F80"/>
    <mergeCell ref="G80:L80"/>
    <mergeCell ref="B81:F81"/>
    <mergeCell ref="G81:L81"/>
    <mergeCell ref="B82:F82"/>
    <mergeCell ref="G82:L82"/>
  </mergeCells>
  <phoneticPr fontId="2"/>
  <printOptions horizontalCentered="1"/>
  <pageMargins left="0.70866141732283472" right="0.70866141732283472" top="0.74803149606299213" bottom="0.55118110236220474" header="0.31496062992125984" footer="0.31496062992125984"/>
  <pageSetup paperSize="9" scale="98" fitToHeight="2" orientation="portrait" blackAndWhite="1" r:id="rId1"/>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8"/>
    <pageSetUpPr fitToPage="1"/>
  </sheetPr>
  <dimension ref="A1:T59"/>
  <sheetViews>
    <sheetView view="pageBreakPreview" zoomScaleNormal="100" zoomScaleSheetLayoutView="100" workbookViewId="0">
      <selection activeCell="T12" sqref="T12"/>
    </sheetView>
  </sheetViews>
  <sheetFormatPr defaultColWidth="9" defaultRowHeight="13"/>
  <cols>
    <col min="1" max="17" width="5.08984375" style="3" customWidth="1"/>
    <col min="18" max="18" width="4.6328125" style="3" customWidth="1"/>
    <col min="19" max="16384" width="9" style="3"/>
  </cols>
  <sheetData>
    <row r="1" spans="1:20" ht="15.75" customHeight="1">
      <c r="A1" s="857" t="str">
        <f>CONCATENATE("（様式-",INDEX(発注者入力シート!$B$37:$G$46,MATCH(発注者入力シート!N12,発注者入力シート!$C$37:$C$46,0),4),"）")</f>
        <v>（様式-１４）</v>
      </c>
      <c r="B1" s="857"/>
      <c r="C1" s="857"/>
      <c r="D1" s="857"/>
      <c r="E1" s="857"/>
      <c r="F1" s="857"/>
      <c r="S1" s="3" t="s">
        <v>402</v>
      </c>
    </row>
    <row r="2" spans="1:20" ht="15.75" customHeight="1">
      <c r="A2" s="857" t="str">
        <f>CONCATENATE("評価項目",INDEX(発注者入力シート!$B$37:$G$46,MATCH(発注者入力シート!N12,発注者入力シート!$C$37:$C$46,0),5),"-",INDEX(発注者入力シート!$B$37:$G$46,MATCH(発注者入力シート!N12,発注者入力シート!$C$37:$C$46,0),6))</f>
        <v>評価項目（４）-②</v>
      </c>
      <c r="B2" s="857"/>
      <c r="C2" s="857"/>
      <c r="D2" s="857"/>
      <c r="E2" s="857"/>
      <c r="S2" s="3" t="s">
        <v>403</v>
      </c>
    </row>
    <row r="3" spans="1:20" ht="15.75" customHeight="1">
      <c r="S3" s="103"/>
      <c r="T3" s="3" t="s">
        <v>414</v>
      </c>
    </row>
    <row r="4" spans="1:20" ht="15.75" customHeight="1">
      <c r="A4" s="858" t="s">
        <v>699</v>
      </c>
      <c r="B4" s="858"/>
      <c r="C4" s="858"/>
      <c r="D4" s="858"/>
      <c r="E4" s="858"/>
      <c r="F4" s="858"/>
      <c r="G4" s="858"/>
      <c r="H4" s="858"/>
      <c r="I4" s="858"/>
      <c r="J4" s="858"/>
      <c r="K4" s="858"/>
      <c r="L4" s="858"/>
      <c r="M4" s="858"/>
      <c r="N4" s="858"/>
      <c r="O4" s="858"/>
      <c r="P4" s="858"/>
      <c r="Q4" s="858"/>
      <c r="R4" s="128"/>
      <c r="S4" s="98"/>
      <c r="T4" s="3" t="s">
        <v>521</v>
      </c>
    </row>
    <row r="5" spans="1:20" ht="15.75" customHeight="1">
      <c r="A5" s="128"/>
      <c r="B5" s="128"/>
      <c r="C5" s="128"/>
      <c r="D5" s="128"/>
      <c r="E5" s="128"/>
      <c r="F5" s="128"/>
      <c r="G5" s="128"/>
      <c r="H5" s="128"/>
      <c r="I5" s="128"/>
      <c r="J5" s="128"/>
      <c r="K5" s="128"/>
      <c r="L5" s="128"/>
      <c r="M5" s="128"/>
      <c r="N5" s="128"/>
      <c r="O5" s="128"/>
      <c r="P5" s="128"/>
      <c r="Q5" s="128"/>
      <c r="R5" s="128"/>
    </row>
    <row r="6" spans="1:20" ht="15.75" customHeight="1">
      <c r="D6" s="854" t="s">
        <v>663</v>
      </c>
      <c r="E6" s="854"/>
      <c r="F6" s="855" t="str">
        <f>IF(企業入力シート!C5="","",企業入力シート!C5)</f>
        <v/>
      </c>
      <c r="G6" s="855"/>
      <c r="H6" s="855"/>
      <c r="I6" s="855"/>
      <c r="J6" s="855"/>
      <c r="K6" s="855"/>
      <c r="L6" s="855"/>
      <c r="M6" s="855"/>
      <c r="N6" s="855"/>
      <c r="O6" s="855"/>
      <c r="P6" s="855"/>
      <c r="Q6" s="855"/>
      <c r="R6" s="2"/>
      <c r="S6" s="3" t="s">
        <v>406</v>
      </c>
    </row>
    <row r="7" spans="1:20" ht="15.75" customHeight="1">
      <c r="S7" s="100"/>
      <c r="T7" s="3" t="s">
        <v>407</v>
      </c>
    </row>
    <row r="8" spans="1:20" ht="15.75" customHeight="1">
      <c r="A8" s="3" t="s">
        <v>56</v>
      </c>
      <c r="S8" s="101"/>
      <c r="T8" s="3" t="s">
        <v>405</v>
      </c>
    </row>
    <row r="9" spans="1:20" ht="15.75" customHeight="1">
      <c r="A9" s="129"/>
      <c r="B9" s="238"/>
      <c r="C9" s="238"/>
      <c r="D9" s="238"/>
      <c r="E9" s="1716" t="s">
        <v>1368</v>
      </c>
      <c r="F9" s="1717"/>
      <c r="G9" s="1717"/>
      <c r="H9" s="1717"/>
      <c r="I9" s="1717"/>
      <c r="J9" s="1717"/>
      <c r="K9" s="1718"/>
      <c r="L9" s="1722" t="s">
        <v>700</v>
      </c>
      <c r="M9" s="1723"/>
      <c r="N9" s="1723"/>
      <c r="O9" s="1723"/>
      <c r="P9" s="1723"/>
      <c r="Q9" s="1724"/>
      <c r="R9" s="77"/>
    </row>
    <row r="10" spans="1:20" ht="15.75" customHeight="1">
      <c r="A10" s="862" t="s">
        <v>681</v>
      </c>
      <c r="B10" s="863"/>
      <c r="C10" s="863"/>
      <c r="D10" s="864"/>
      <c r="E10" s="1719"/>
      <c r="F10" s="1720"/>
      <c r="G10" s="1720"/>
      <c r="H10" s="1720"/>
      <c r="I10" s="1720"/>
      <c r="J10" s="1720"/>
      <c r="K10" s="1721"/>
      <c r="L10" s="1725"/>
      <c r="M10" s="1726"/>
      <c r="N10" s="1726"/>
      <c r="O10" s="1726"/>
      <c r="P10" s="1726"/>
      <c r="Q10" s="1727"/>
      <c r="R10" s="77"/>
      <c r="S10" s="105" t="s">
        <v>408</v>
      </c>
    </row>
    <row r="11" spans="1:20" ht="15.75" customHeight="1">
      <c r="A11" s="862"/>
      <c r="B11" s="863"/>
      <c r="C11" s="863"/>
      <c r="D11" s="864"/>
      <c r="E11" s="1719"/>
      <c r="F11" s="1720"/>
      <c r="G11" s="1720"/>
      <c r="H11" s="1720"/>
      <c r="I11" s="1720"/>
      <c r="J11" s="1720"/>
      <c r="K11" s="1721"/>
      <c r="L11" s="1725"/>
      <c r="M11" s="1726"/>
      <c r="N11" s="1726"/>
      <c r="O11" s="1726"/>
      <c r="P11" s="1726"/>
      <c r="Q11" s="1727"/>
      <c r="R11" s="77"/>
      <c r="S11" s="105" t="s">
        <v>409</v>
      </c>
    </row>
    <row r="12" spans="1:20" ht="15.75" customHeight="1">
      <c r="A12" s="131"/>
      <c r="B12" s="77"/>
      <c r="C12" s="77"/>
      <c r="D12" s="77"/>
      <c r="E12" s="1719"/>
      <c r="F12" s="1720"/>
      <c r="G12" s="1720"/>
      <c r="H12" s="1720"/>
      <c r="I12" s="1720"/>
      <c r="J12" s="1720"/>
      <c r="K12" s="1721"/>
      <c r="L12" s="1728"/>
      <c r="M12" s="1729"/>
      <c r="N12" s="1729"/>
      <c r="O12" s="1729"/>
      <c r="P12" s="1729"/>
      <c r="Q12" s="1730"/>
      <c r="R12" s="77"/>
      <c r="S12" s="105" t="s">
        <v>873</v>
      </c>
    </row>
    <row r="13" spans="1:20" ht="15.75" customHeight="1">
      <c r="A13" s="108"/>
      <c r="B13" s="109"/>
      <c r="C13" s="109"/>
      <c r="D13" s="109"/>
      <c r="E13" s="850"/>
      <c r="F13" s="851"/>
      <c r="G13" s="851"/>
      <c r="H13" s="851"/>
      <c r="I13" s="851"/>
      <c r="J13" s="851"/>
      <c r="K13" s="110"/>
      <c r="L13" s="1483"/>
      <c r="M13" s="1484"/>
      <c r="N13" s="1484"/>
      <c r="O13" s="1484"/>
      <c r="P13" s="1484"/>
      <c r="Q13" s="266"/>
      <c r="R13" s="77"/>
      <c r="S13" s="143"/>
    </row>
    <row r="14" spans="1:20" ht="15.75" customHeight="1">
      <c r="A14" s="862" t="s">
        <v>153</v>
      </c>
      <c r="B14" s="863"/>
      <c r="C14" s="863"/>
      <c r="D14" s="864"/>
      <c r="E14" s="1167"/>
      <c r="F14" s="1168"/>
      <c r="G14" s="1168"/>
      <c r="H14" s="1168"/>
      <c r="I14" s="1168"/>
      <c r="J14" s="1168"/>
      <c r="K14" s="114"/>
      <c r="L14" s="1708"/>
      <c r="M14" s="1709"/>
      <c r="N14" s="1709"/>
      <c r="O14" s="1709"/>
      <c r="P14" s="1709"/>
      <c r="Q14" s="267"/>
      <c r="S14" s="143"/>
    </row>
    <row r="15" spans="1:20" ht="15.75" customHeight="1">
      <c r="A15" s="862" t="s">
        <v>701</v>
      </c>
      <c r="B15" s="863"/>
      <c r="C15" s="863"/>
      <c r="D15" s="864"/>
      <c r="E15" s="1167"/>
      <c r="F15" s="1168"/>
      <c r="G15" s="1168"/>
      <c r="H15" s="1168"/>
      <c r="I15" s="1168"/>
      <c r="J15" s="1168"/>
      <c r="K15" s="114"/>
      <c r="L15" s="1215" t="s">
        <v>702</v>
      </c>
      <c r="M15" s="1215"/>
      <c r="N15" s="1710"/>
      <c r="O15" s="1711"/>
      <c r="P15" s="1712"/>
      <c r="Q15" s="1706" t="s">
        <v>703</v>
      </c>
      <c r="S15" s="143"/>
    </row>
    <row r="16" spans="1:20" ht="15.75" customHeight="1">
      <c r="A16" s="121"/>
      <c r="B16" s="111"/>
      <c r="C16" s="111"/>
      <c r="D16" s="111"/>
      <c r="E16" s="1120"/>
      <c r="F16" s="1121"/>
      <c r="G16" s="1121"/>
      <c r="H16" s="1121"/>
      <c r="I16" s="1121"/>
      <c r="J16" s="1121"/>
      <c r="K16" s="112"/>
      <c r="L16" s="1218"/>
      <c r="M16" s="1218"/>
      <c r="N16" s="1713"/>
      <c r="O16" s="1714"/>
      <c r="P16" s="1715"/>
      <c r="Q16" s="1707"/>
      <c r="S16" s="143"/>
    </row>
    <row r="17" spans="1:19" ht="15.75" customHeight="1">
      <c r="A17" s="131"/>
      <c r="B17" s="77"/>
      <c r="C17" s="77"/>
      <c r="D17" s="77"/>
      <c r="E17" s="850"/>
      <c r="F17" s="851"/>
      <c r="G17" s="851"/>
      <c r="H17" s="851"/>
      <c r="I17" s="851"/>
      <c r="J17" s="851"/>
      <c r="K17" s="110"/>
      <c r="L17" s="1483"/>
      <c r="M17" s="1484"/>
      <c r="N17" s="1484"/>
      <c r="O17" s="1484"/>
      <c r="P17" s="1484"/>
      <c r="Q17" s="266"/>
      <c r="S17" s="143"/>
    </row>
    <row r="18" spans="1:19" ht="15.75" customHeight="1">
      <c r="A18" s="862" t="s">
        <v>704</v>
      </c>
      <c r="B18" s="863"/>
      <c r="C18" s="863"/>
      <c r="D18" s="864"/>
      <c r="E18" s="1167"/>
      <c r="F18" s="1168"/>
      <c r="G18" s="1168"/>
      <c r="H18" s="1168"/>
      <c r="I18" s="1168"/>
      <c r="J18" s="1168"/>
      <c r="K18" s="114"/>
      <c r="L18" s="1708"/>
      <c r="M18" s="1709"/>
      <c r="N18" s="1709"/>
      <c r="O18" s="1709"/>
      <c r="P18" s="1709"/>
      <c r="Q18" s="267"/>
      <c r="S18" s="143"/>
    </row>
    <row r="19" spans="1:19" ht="15.75" customHeight="1">
      <c r="A19" s="862" t="s">
        <v>705</v>
      </c>
      <c r="B19" s="863"/>
      <c r="C19" s="863"/>
      <c r="D19" s="864"/>
      <c r="E19" s="1167"/>
      <c r="F19" s="1168"/>
      <c r="G19" s="1168"/>
      <c r="H19" s="1168"/>
      <c r="I19" s="1168"/>
      <c r="J19" s="1168"/>
      <c r="K19" s="114"/>
      <c r="L19" s="1215" t="s">
        <v>702</v>
      </c>
      <c r="M19" s="1215"/>
      <c r="N19" s="1710"/>
      <c r="O19" s="1711"/>
      <c r="P19" s="1712"/>
      <c r="Q19" s="1706" t="s">
        <v>703</v>
      </c>
      <c r="R19" s="142"/>
      <c r="S19" s="143"/>
    </row>
    <row r="20" spans="1:19" ht="15.75" customHeight="1">
      <c r="A20" s="121"/>
      <c r="B20" s="239"/>
      <c r="C20" s="239"/>
      <c r="D20" s="239"/>
      <c r="E20" s="1120"/>
      <c r="F20" s="1121"/>
      <c r="G20" s="1121"/>
      <c r="H20" s="1121"/>
      <c r="I20" s="1121"/>
      <c r="J20" s="1121"/>
      <c r="K20" s="112"/>
      <c r="L20" s="1218"/>
      <c r="M20" s="1218"/>
      <c r="N20" s="1713"/>
      <c r="O20" s="1714"/>
      <c r="P20" s="1715"/>
      <c r="Q20" s="1707"/>
      <c r="R20" s="142"/>
      <c r="S20" s="143"/>
    </row>
    <row r="21" spans="1:19" ht="15.75" customHeight="1">
      <c r="A21" s="131"/>
      <c r="B21" s="77"/>
      <c r="C21" s="77"/>
      <c r="D21" s="77"/>
      <c r="E21" s="850"/>
      <c r="F21" s="851"/>
      <c r="G21" s="851"/>
      <c r="H21" s="851"/>
      <c r="I21" s="851"/>
      <c r="J21" s="851"/>
      <c r="K21" s="110"/>
      <c r="L21" s="1483"/>
      <c r="M21" s="1484"/>
      <c r="N21" s="1484"/>
      <c r="O21" s="1484"/>
      <c r="P21" s="1484"/>
      <c r="Q21" s="266"/>
      <c r="R21" s="142"/>
      <c r="S21" s="143"/>
    </row>
    <row r="22" spans="1:19" ht="15.75" customHeight="1">
      <c r="A22" s="862" t="s">
        <v>704</v>
      </c>
      <c r="B22" s="863"/>
      <c r="C22" s="863"/>
      <c r="D22" s="864"/>
      <c r="E22" s="1167"/>
      <c r="F22" s="1168"/>
      <c r="G22" s="1168"/>
      <c r="H22" s="1168"/>
      <c r="I22" s="1168"/>
      <c r="J22" s="1168"/>
      <c r="K22" s="114"/>
      <c r="L22" s="1708"/>
      <c r="M22" s="1709"/>
      <c r="N22" s="1709"/>
      <c r="O22" s="1709"/>
      <c r="P22" s="1709"/>
      <c r="Q22" s="267"/>
      <c r="S22" s="143"/>
    </row>
    <row r="23" spans="1:19" ht="15.75" customHeight="1">
      <c r="A23" s="862" t="s">
        <v>706</v>
      </c>
      <c r="B23" s="863"/>
      <c r="C23" s="863"/>
      <c r="D23" s="864"/>
      <c r="E23" s="1167"/>
      <c r="F23" s="1168"/>
      <c r="G23" s="1168"/>
      <c r="H23" s="1168"/>
      <c r="I23" s="1168"/>
      <c r="J23" s="1168"/>
      <c r="K23" s="114"/>
      <c r="L23" s="1215" t="s">
        <v>702</v>
      </c>
      <c r="M23" s="1215"/>
      <c r="N23" s="1710"/>
      <c r="O23" s="1711"/>
      <c r="P23" s="1712"/>
      <c r="Q23" s="1706" t="s">
        <v>703</v>
      </c>
      <c r="S23" s="143"/>
    </row>
    <row r="24" spans="1:19" ht="15.75" customHeight="1">
      <c r="A24" s="121"/>
      <c r="B24" s="239"/>
      <c r="C24" s="239"/>
      <c r="D24" s="239"/>
      <c r="E24" s="1120"/>
      <c r="F24" s="1121"/>
      <c r="G24" s="1121"/>
      <c r="H24" s="1121"/>
      <c r="I24" s="1121"/>
      <c r="J24" s="1121"/>
      <c r="K24" s="112"/>
      <c r="L24" s="1218"/>
      <c r="M24" s="1218"/>
      <c r="N24" s="1713"/>
      <c r="O24" s="1714"/>
      <c r="P24" s="1715"/>
      <c r="Q24" s="1707"/>
      <c r="S24" s="143"/>
    </row>
    <row r="25" spans="1:19" s="135" customFormat="1">
      <c r="A25" s="135" t="s">
        <v>57</v>
      </c>
    </row>
    <row r="26" spans="1:19" s="135" customFormat="1" ht="13" customHeight="1">
      <c r="A26" s="134" t="s">
        <v>664</v>
      </c>
      <c r="B26" s="1405" t="s">
        <v>1269</v>
      </c>
      <c r="C26" s="1405"/>
      <c r="D26" s="1405"/>
      <c r="E26" s="1405"/>
      <c r="F26" s="1405"/>
      <c r="G26" s="1405"/>
      <c r="H26" s="1405"/>
      <c r="I26" s="1405"/>
      <c r="J26" s="1405"/>
      <c r="K26" s="1405"/>
      <c r="L26" s="1405"/>
      <c r="M26" s="1405"/>
      <c r="N26" s="1405"/>
      <c r="O26" s="1405"/>
      <c r="P26" s="1405"/>
      <c r="Q26" s="1405"/>
    </row>
    <row r="27" spans="1:19" s="135" customFormat="1">
      <c r="B27" s="1405"/>
      <c r="C27" s="1405"/>
      <c r="D27" s="1405"/>
      <c r="E27" s="1405"/>
      <c r="F27" s="1405"/>
      <c r="G27" s="1405"/>
      <c r="H27" s="1405"/>
      <c r="I27" s="1405"/>
      <c r="J27" s="1405"/>
      <c r="K27" s="1405"/>
      <c r="L27" s="1405"/>
      <c r="M27" s="1405"/>
      <c r="N27" s="1405"/>
      <c r="O27" s="1405"/>
      <c r="P27" s="1405"/>
      <c r="Q27" s="1405"/>
    </row>
    <row r="28" spans="1:19" s="135" customFormat="1">
      <c r="B28" s="1405"/>
      <c r="C28" s="1405"/>
      <c r="D28" s="1405"/>
      <c r="E28" s="1405"/>
      <c r="F28" s="1405"/>
      <c r="G28" s="1405"/>
      <c r="H28" s="1405"/>
      <c r="I28" s="1405"/>
      <c r="J28" s="1405"/>
      <c r="K28" s="1405"/>
      <c r="L28" s="1405"/>
      <c r="M28" s="1405"/>
      <c r="N28" s="1405"/>
      <c r="O28" s="1405"/>
      <c r="P28" s="1405"/>
      <c r="Q28" s="1405"/>
    </row>
    <row r="29" spans="1:19" s="135" customFormat="1">
      <c r="B29" s="1405"/>
      <c r="C29" s="1405"/>
      <c r="D29" s="1405"/>
      <c r="E29" s="1405"/>
      <c r="F29" s="1405"/>
      <c r="G29" s="1405"/>
      <c r="H29" s="1405"/>
      <c r="I29" s="1405"/>
      <c r="J29" s="1405"/>
      <c r="K29" s="1405"/>
      <c r="L29" s="1405"/>
      <c r="M29" s="1405"/>
      <c r="N29" s="1405"/>
      <c r="O29" s="1405"/>
      <c r="P29" s="1405"/>
      <c r="Q29" s="1405"/>
    </row>
    <row r="30" spans="1:19" s="135" customFormat="1" ht="13" customHeight="1">
      <c r="A30" s="134" t="s">
        <v>683</v>
      </c>
      <c r="B30" s="1306" t="s">
        <v>1270</v>
      </c>
      <c r="C30" s="1306"/>
      <c r="D30" s="1306"/>
      <c r="E30" s="1306"/>
      <c r="F30" s="1306"/>
      <c r="G30" s="1306"/>
      <c r="H30" s="1306"/>
      <c r="I30" s="1306"/>
      <c r="J30" s="1306"/>
      <c r="K30" s="1306"/>
      <c r="L30" s="1306"/>
      <c r="M30" s="1306"/>
      <c r="N30" s="1306"/>
      <c r="O30" s="1306"/>
      <c r="P30" s="1306"/>
      <c r="Q30" s="1306"/>
    </row>
    <row r="31" spans="1:19" s="135" customFormat="1">
      <c r="A31" s="134"/>
      <c r="B31" s="1306"/>
      <c r="C31" s="1306"/>
      <c r="D31" s="1306"/>
      <c r="E31" s="1306"/>
      <c r="F31" s="1306"/>
      <c r="G31" s="1306"/>
      <c r="H31" s="1306"/>
      <c r="I31" s="1306"/>
      <c r="J31" s="1306"/>
      <c r="K31" s="1306"/>
      <c r="L31" s="1306"/>
      <c r="M31" s="1306"/>
      <c r="N31" s="1306"/>
      <c r="O31" s="1306"/>
      <c r="P31" s="1306"/>
      <c r="Q31" s="1306"/>
    </row>
    <row r="32" spans="1:19" s="135" customFormat="1">
      <c r="A32" s="134" t="s">
        <v>117</v>
      </c>
      <c r="B32" s="135" t="s">
        <v>1327</v>
      </c>
    </row>
    <row r="33" spans="1:17" s="135" customFormat="1">
      <c r="A33" s="134" t="s">
        <v>118</v>
      </c>
      <c r="B33" s="135" t="s">
        <v>707</v>
      </c>
    </row>
    <row r="34" spans="1:17" s="135" customFormat="1">
      <c r="A34" s="135" t="s">
        <v>58</v>
      </c>
    </row>
    <row r="35" spans="1:17" s="135" customFormat="1">
      <c r="A35" s="134" t="s">
        <v>114</v>
      </c>
      <c r="B35" s="135" t="s">
        <v>1119</v>
      </c>
    </row>
    <row r="36" spans="1:17" s="135" customFormat="1">
      <c r="A36" s="134" t="s">
        <v>115</v>
      </c>
      <c r="B36" s="704" t="s">
        <v>1098</v>
      </c>
    </row>
    <row r="37" spans="1:17" s="135" customFormat="1">
      <c r="A37" s="135" t="s">
        <v>631</v>
      </c>
    </row>
    <row r="38" spans="1:17" s="135" customFormat="1">
      <c r="A38" s="134" t="s">
        <v>114</v>
      </c>
      <c r="B38" s="856" t="str">
        <f>CONCATENATE("入札公告日前日時点（令和",(YEAR(発注者入力シート!H7)-2018),"年",MONTH(発注者入力シート!H7),"月",DAY(発注者入力シート!H7),"日時点）での状況について記載すること。")</f>
        <v>入札公告日前日時点（令和8年10月14日時点）での状況について記載すること。</v>
      </c>
      <c r="C38" s="856"/>
      <c r="D38" s="856"/>
      <c r="E38" s="856"/>
      <c r="F38" s="856"/>
      <c r="G38" s="856"/>
      <c r="H38" s="856"/>
      <c r="I38" s="856"/>
      <c r="J38" s="856"/>
      <c r="K38" s="856"/>
      <c r="L38" s="856"/>
      <c r="M38" s="856"/>
      <c r="N38" s="856"/>
      <c r="O38" s="856"/>
      <c r="P38" s="856"/>
      <c r="Q38" s="856"/>
    </row>
    <row r="58" spans="2:17" ht="15.75" customHeight="1">
      <c r="B58" s="142"/>
      <c r="C58" s="142"/>
      <c r="D58" s="142"/>
      <c r="E58" s="142"/>
      <c r="F58" s="142"/>
      <c r="G58" s="142"/>
      <c r="H58" s="142"/>
      <c r="I58" s="142"/>
      <c r="J58" s="142"/>
      <c r="K58" s="142"/>
      <c r="L58" s="142"/>
      <c r="M58" s="142"/>
      <c r="N58" s="142"/>
      <c r="O58" s="142"/>
      <c r="P58" s="142"/>
      <c r="Q58" s="142"/>
    </row>
    <row r="59" spans="2:17" ht="15.75" customHeight="1">
      <c r="B59" s="142"/>
      <c r="C59" s="142"/>
      <c r="D59" s="142"/>
      <c r="E59" s="142"/>
      <c r="F59" s="142"/>
      <c r="G59" s="142"/>
      <c r="H59" s="142"/>
      <c r="I59" s="142"/>
      <c r="J59" s="142"/>
      <c r="K59" s="142"/>
      <c r="L59" s="142"/>
      <c r="M59" s="142"/>
      <c r="N59" s="142"/>
      <c r="O59" s="142"/>
      <c r="P59" s="142"/>
      <c r="Q59" s="142"/>
    </row>
  </sheetData>
  <mergeCells count="32">
    <mergeCell ref="E9:K12"/>
    <mergeCell ref="L9:Q12"/>
    <mergeCell ref="A10:D11"/>
    <mergeCell ref="A1:F1"/>
    <mergeCell ref="A2:E2"/>
    <mergeCell ref="A4:Q4"/>
    <mergeCell ref="D6:E6"/>
    <mergeCell ref="F6:Q6"/>
    <mergeCell ref="Q15:Q16"/>
    <mergeCell ref="E17:J20"/>
    <mergeCell ref="L17:P18"/>
    <mergeCell ref="A18:D18"/>
    <mergeCell ref="A19:D19"/>
    <mergeCell ref="L19:M20"/>
    <mergeCell ref="N19:P20"/>
    <mergeCell ref="Q19:Q20"/>
    <mergeCell ref="E13:J16"/>
    <mergeCell ref="L13:P14"/>
    <mergeCell ref="A14:D14"/>
    <mergeCell ref="A15:D15"/>
    <mergeCell ref="L15:M16"/>
    <mergeCell ref="N15:P16"/>
    <mergeCell ref="B38:Q38"/>
    <mergeCell ref="Q23:Q24"/>
    <mergeCell ref="B26:Q29"/>
    <mergeCell ref="B30:Q31"/>
    <mergeCell ref="E21:J24"/>
    <mergeCell ref="L21:P22"/>
    <mergeCell ref="A22:D22"/>
    <mergeCell ref="A23:D23"/>
    <mergeCell ref="L23:M24"/>
    <mergeCell ref="N23:P24"/>
  </mergeCells>
  <phoneticPr fontId="2"/>
  <dataValidations count="1">
    <dataValidation type="list" showInputMessage="1" showErrorMessage="1" sqref="L17:P18 L13:P14 E13:J24 L21:P22" xr:uid="{00000000-0002-0000-22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scale="96" orientation="portrait" blackAndWhite="1" r:id="rId1"/>
  <legacy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8"/>
  </sheetPr>
  <dimension ref="B1:M109"/>
  <sheetViews>
    <sheetView view="pageBreakPreview" zoomScale="90" zoomScaleNormal="90" zoomScaleSheetLayoutView="90" workbookViewId="0">
      <selection activeCell="K4" sqref="K4"/>
    </sheetView>
  </sheetViews>
  <sheetFormatPr defaultColWidth="9" defaultRowHeight="13"/>
  <cols>
    <col min="1" max="1" width="5.6328125" customWidth="1"/>
    <col min="2" max="2" width="5.26953125" customWidth="1"/>
    <col min="3" max="3" width="2.6328125" customWidth="1"/>
    <col min="4" max="4" width="2.453125" customWidth="1"/>
    <col min="5" max="5" width="44.6328125" customWidth="1"/>
    <col min="6" max="6" width="2.453125" customWidth="1"/>
    <col min="7" max="7" width="44.6328125" customWidth="1"/>
    <col min="8" max="8" width="1.26953125" customWidth="1"/>
    <col min="9" max="9" width="3.90625" customWidth="1"/>
  </cols>
  <sheetData>
    <row r="1" spans="2:13" ht="15" customHeight="1">
      <c r="B1" s="359" t="str">
        <f>CONCATENATE("（様式-",INDEX(発注者入力シート!$B$37:$G$46,MATCH(発注者入力シート!N13,発注者入力シート!$C$37:$C$46,0),4),"）")</f>
        <v>（様式-１５）</v>
      </c>
      <c r="C1" s="360"/>
      <c r="D1" s="360"/>
      <c r="E1" s="360"/>
      <c r="F1" s="1782" t="s">
        <v>758</v>
      </c>
      <c r="G1" s="1783"/>
      <c r="H1" s="1783"/>
      <c r="I1" s="1783"/>
      <c r="J1" s="326"/>
      <c r="K1" s="37"/>
      <c r="L1" s="37"/>
      <c r="M1" s="37"/>
    </row>
    <row r="2" spans="2:13" ht="15" customHeight="1">
      <c r="B2" s="359" t="str">
        <f>CONCATENATE("評価項目",INDEX(発注者入力シート!$B$37:$G$46,MATCH(発注者入力シート!N13,発注者入力シート!$C$37:$C$46,0),5),"-",INDEX(発注者入力シート!$B$37:$G$46,MATCH(発注者入力シート!N13,発注者入力シート!$C$37:$C$46,0),6))</f>
        <v>評価項目（４）-②</v>
      </c>
      <c r="C2" s="360"/>
      <c r="D2" s="360"/>
      <c r="E2" s="360"/>
      <c r="F2" s="1784" t="str">
        <f>IF(企業入力シート!C14="","",企業入力シート!C14)</f>
        <v>○○建設</v>
      </c>
      <c r="G2" s="1784"/>
      <c r="H2" s="1784"/>
      <c r="I2" s="1784"/>
      <c r="J2" s="326"/>
      <c r="K2" s="37"/>
      <c r="L2" s="37"/>
      <c r="M2" s="37"/>
    </row>
    <row r="3" spans="2:13" ht="40.5" customHeight="1">
      <c r="B3" s="1785" t="s">
        <v>1361</v>
      </c>
      <c r="C3" s="1786"/>
      <c r="D3" s="1786"/>
      <c r="E3" s="1786"/>
      <c r="F3" s="1786"/>
      <c r="G3" s="1786"/>
      <c r="H3" s="1786"/>
      <c r="I3" s="1786"/>
      <c r="J3" s="326"/>
      <c r="K3" s="326"/>
      <c r="L3" s="37"/>
      <c r="M3" s="37"/>
    </row>
    <row r="4" spans="2:13" ht="18.75" customHeight="1">
      <c r="B4" s="327"/>
      <c r="C4" s="760"/>
      <c r="D4" s="760"/>
      <c r="E4" s="452" t="s">
        <v>1074</v>
      </c>
      <c r="F4" s="1741" t="str">
        <f>IF(企業入力シート!C5="","",企業入力シート!C5)</f>
        <v/>
      </c>
      <c r="G4" s="1741"/>
      <c r="H4" s="1741"/>
      <c r="I4" s="1741"/>
      <c r="J4" s="326"/>
      <c r="K4" s="326"/>
      <c r="L4" s="37"/>
      <c r="M4" s="37"/>
    </row>
    <row r="5" spans="2:13" ht="30" customHeight="1">
      <c r="B5" s="1742" t="s">
        <v>472</v>
      </c>
      <c r="C5" s="1743"/>
      <c r="D5" s="1743"/>
      <c r="E5" s="1743"/>
      <c r="F5" s="1743"/>
      <c r="G5" s="1743"/>
      <c r="H5" s="1743"/>
      <c r="I5" s="1743"/>
      <c r="J5" s="328"/>
      <c r="K5" s="37"/>
      <c r="L5" s="37"/>
      <c r="M5" s="37"/>
    </row>
    <row r="6" spans="2:13" ht="10" customHeight="1">
      <c r="B6" s="1744"/>
      <c r="C6" s="1744"/>
      <c r="D6" s="1744"/>
      <c r="E6" s="1744"/>
      <c r="F6" s="1744"/>
      <c r="G6" s="1744"/>
      <c r="H6" s="1744"/>
      <c r="I6" s="1744"/>
      <c r="J6" s="329"/>
      <c r="K6" s="37"/>
      <c r="L6" s="37"/>
      <c r="M6" s="37"/>
    </row>
    <row r="7" spans="2:13" ht="54" customHeight="1">
      <c r="B7" s="330"/>
      <c r="C7" s="1779" t="s">
        <v>1282</v>
      </c>
      <c r="D7" s="1780"/>
      <c r="E7" s="1780"/>
      <c r="F7" s="1780"/>
      <c r="G7" s="1781"/>
      <c r="H7" s="761"/>
      <c r="I7" s="761"/>
      <c r="J7" s="331"/>
      <c r="K7" s="37"/>
      <c r="L7" s="37"/>
      <c r="M7" s="37"/>
    </row>
    <row r="8" spans="2:13" ht="10" customHeight="1">
      <c r="B8" s="332"/>
      <c r="C8" s="761"/>
      <c r="D8" s="761"/>
      <c r="E8" s="761"/>
      <c r="F8" s="761"/>
      <c r="G8" s="761"/>
      <c r="H8" s="761"/>
      <c r="I8" s="761"/>
      <c r="J8" s="329"/>
      <c r="K8" s="37"/>
      <c r="L8" s="37"/>
      <c r="M8" s="37"/>
    </row>
    <row r="9" spans="2:13">
      <c r="B9" s="762" t="s">
        <v>1120</v>
      </c>
      <c r="C9" s="1774" t="s">
        <v>473</v>
      </c>
      <c r="D9" s="1774"/>
      <c r="E9" s="1774"/>
      <c r="F9" s="1774"/>
      <c r="G9" s="1774"/>
      <c r="H9" s="757"/>
      <c r="I9" s="761"/>
      <c r="J9" s="329"/>
      <c r="K9" s="37"/>
      <c r="L9" s="37"/>
      <c r="M9" s="37"/>
    </row>
    <row r="10" spans="2:13" ht="13.5" customHeight="1">
      <c r="B10" s="763"/>
      <c r="C10" s="761"/>
      <c r="D10" s="1734" t="s">
        <v>470</v>
      </c>
      <c r="E10" s="333" t="s">
        <v>1075</v>
      </c>
      <c r="F10" s="1734" t="s">
        <v>470</v>
      </c>
      <c r="G10" s="1777" t="s">
        <v>1076</v>
      </c>
      <c r="H10" s="334"/>
      <c r="I10" s="761"/>
      <c r="J10" s="329"/>
      <c r="K10" s="37"/>
      <c r="L10" s="37"/>
      <c r="M10" s="37"/>
    </row>
    <row r="11" spans="2:13" ht="13.5" customHeight="1">
      <c r="B11" s="336"/>
      <c r="C11" s="761"/>
      <c r="D11" s="1775"/>
      <c r="E11" s="342" t="s">
        <v>474</v>
      </c>
      <c r="F11" s="1775"/>
      <c r="G11" s="1365"/>
      <c r="H11" s="759"/>
      <c r="I11" s="761"/>
      <c r="J11" s="329"/>
      <c r="K11" s="37"/>
      <c r="L11" s="37"/>
      <c r="M11" s="37"/>
    </row>
    <row r="12" spans="2:13" ht="13.5" customHeight="1">
      <c r="B12" s="336"/>
      <c r="C12" s="761"/>
      <c r="D12" s="1776"/>
      <c r="E12" s="335" t="s">
        <v>471</v>
      </c>
      <c r="F12" s="1776"/>
      <c r="G12" s="1368"/>
      <c r="H12" s="759"/>
      <c r="I12" s="761"/>
      <c r="J12" s="329"/>
      <c r="K12" s="37"/>
      <c r="L12" s="37"/>
      <c r="M12" s="37"/>
    </row>
    <row r="13" spans="2:13" ht="3.75" customHeight="1">
      <c r="B13" s="336"/>
      <c r="C13" s="761"/>
      <c r="D13" s="761"/>
      <c r="E13" s="329"/>
      <c r="F13" s="337"/>
      <c r="G13" s="337"/>
      <c r="H13" s="337"/>
      <c r="I13" s="761"/>
      <c r="J13" s="329"/>
      <c r="K13" s="37"/>
      <c r="L13" s="37"/>
      <c r="M13" s="37"/>
    </row>
    <row r="14" spans="2:13" ht="40.5" customHeight="1">
      <c r="B14" s="764"/>
      <c r="C14" s="329"/>
      <c r="D14" s="1736" t="s">
        <v>1271</v>
      </c>
      <c r="E14" s="1737"/>
      <c r="F14" s="1737"/>
      <c r="G14" s="1738"/>
      <c r="H14" s="337"/>
      <c r="I14" s="761"/>
      <c r="K14" s="37"/>
      <c r="L14" s="37"/>
      <c r="M14" s="37"/>
    </row>
    <row r="15" spans="2:13" ht="10" customHeight="1">
      <c r="B15" s="765"/>
      <c r="C15" s="766"/>
      <c r="D15" s="766"/>
      <c r="E15" s="766"/>
      <c r="F15" s="766"/>
      <c r="G15" s="766"/>
      <c r="H15" s="766"/>
      <c r="I15" s="761"/>
      <c r="J15" s="329"/>
      <c r="K15" s="37"/>
      <c r="L15" s="37"/>
      <c r="M15" s="37"/>
    </row>
    <row r="16" spans="2:13" ht="27" customHeight="1">
      <c r="B16" s="762" t="s">
        <v>1121</v>
      </c>
      <c r="C16" s="1778" t="s">
        <v>1283</v>
      </c>
      <c r="D16" s="1745"/>
      <c r="E16" s="1745"/>
      <c r="F16" s="1745"/>
      <c r="G16" s="1745"/>
      <c r="H16" s="757"/>
      <c r="I16" s="761"/>
      <c r="K16" s="37"/>
      <c r="L16" s="37"/>
      <c r="M16" s="37"/>
    </row>
    <row r="17" spans="2:13" ht="37.5" customHeight="1">
      <c r="B17" s="764"/>
      <c r="C17" s="761"/>
      <c r="D17" s="1734" t="s">
        <v>470</v>
      </c>
      <c r="E17" s="767" t="s">
        <v>475</v>
      </c>
      <c r="F17" s="1734" t="s">
        <v>470</v>
      </c>
      <c r="G17" s="768" t="s">
        <v>1284</v>
      </c>
      <c r="H17" s="329"/>
      <c r="I17" s="761"/>
      <c r="K17" s="37"/>
      <c r="L17" s="37"/>
      <c r="M17" s="37"/>
    </row>
    <row r="18" spans="2:13" ht="13.5" customHeight="1">
      <c r="B18" s="764"/>
      <c r="C18" s="761"/>
      <c r="D18" s="1735"/>
      <c r="E18" s="335" t="s">
        <v>471</v>
      </c>
      <c r="F18" s="1735"/>
      <c r="G18" s="335" t="s">
        <v>471</v>
      </c>
      <c r="H18" s="329"/>
      <c r="I18" s="761"/>
      <c r="K18" s="37"/>
      <c r="L18" s="37"/>
      <c r="M18" s="37"/>
    </row>
    <row r="19" spans="2:13" ht="37.5" customHeight="1">
      <c r="B19" s="764"/>
      <c r="C19" s="761"/>
      <c r="D19" s="1734" t="s">
        <v>470</v>
      </c>
      <c r="E19" s="768" t="s">
        <v>1077</v>
      </c>
      <c r="F19" s="1734" t="s">
        <v>470</v>
      </c>
      <c r="G19" s="768" t="s">
        <v>1078</v>
      </c>
      <c r="H19" s="329"/>
      <c r="I19" s="761"/>
      <c r="K19" s="37"/>
      <c r="L19" s="37"/>
      <c r="M19" s="37"/>
    </row>
    <row r="20" spans="2:13" ht="13.5" customHeight="1">
      <c r="B20" s="764"/>
      <c r="C20" s="761"/>
      <c r="D20" s="1735"/>
      <c r="E20" s="335" t="s">
        <v>471</v>
      </c>
      <c r="F20" s="1735"/>
      <c r="G20" s="335" t="s">
        <v>471</v>
      </c>
      <c r="H20" s="329"/>
      <c r="I20" s="761"/>
      <c r="K20" s="37"/>
      <c r="L20" s="37"/>
      <c r="M20" s="37"/>
    </row>
    <row r="21" spans="2:13" ht="37.5" customHeight="1">
      <c r="B21" s="764"/>
      <c r="C21" s="761"/>
      <c r="D21" s="1734" t="s">
        <v>470</v>
      </c>
      <c r="E21" s="767" t="s">
        <v>1285</v>
      </c>
      <c r="F21" s="1734" t="s">
        <v>470</v>
      </c>
      <c r="G21" s="767" t="s">
        <v>476</v>
      </c>
      <c r="H21" s="329"/>
      <c r="I21" s="761"/>
      <c r="K21" s="37"/>
      <c r="L21" s="37"/>
      <c r="M21" s="37"/>
    </row>
    <row r="22" spans="2:13" ht="13.5" customHeight="1">
      <c r="B22" s="764"/>
      <c r="C22" s="761"/>
      <c r="D22" s="1735"/>
      <c r="E22" s="335" t="s">
        <v>471</v>
      </c>
      <c r="F22" s="1735"/>
      <c r="G22" s="335" t="s">
        <v>471</v>
      </c>
      <c r="H22" s="329"/>
      <c r="I22" s="761"/>
      <c r="K22" s="37"/>
      <c r="L22" s="37"/>
      <c r="M22" s="37"/>
    </row>
    <row r="23" spans="2:13" ht="3.75" customHeight="1">
      <c r="B23" s="336"/>
      <c r="C23" s="761"/>
      <c r="D23" s="761"/>
      <c r="E23" s="329"/>
      <c r="F23" s="337"/>
      <c r="G23" s="337"/>
      <c r="H23" s="337"/>
      <c r="I23" s="761"/>
      <c r="J23" s="329"/>
      <c r="K23" s="37"/>
      <c r="L23" s="37"/>
      <c r="M23" s="37"/>
    </row>
    <row r="24" spans="2:13" ht="37.5" customHeight="1">
      <c r="B24" s="764"/>
      <c r="C24" s="761"/>
      <c r="D24" s="1736" t="s">
        <v>1286</v>
      </c>
      <c r="E24" s="1737"/>
      <c r="F24" s="1737"/>
      <c r="G24" s="1738"/>
      <c r="H24" s="337"/>
      <c r="I24" s="761"/>
      <c r="K24" s="37"/>
      <c r="M24" s="37"/>
    </row>
    <row r="25" spans="2:13" ht="10" customHeight="1">
      <c r="B25" s="764"/>
      <c r="C25" s="761"/>
      <c r="D25" s="338"/>
      <c r="E25" s="340"/>
      <c r="F25" s="340"/>
      <c r="G25" s="340"/>
      <c r="H25" s="337"/>
      <c r="I25" s="761"/>
      <c r="K25" s="37"/>
      <c r="M25" s="37"/>
    </row>
    <row r="26" spans="2:13" ht="13.5" customHeight="1">
      <c r="B26" s="453" t="s">
        <v>1287</v>
      </c>
      <c r="C26" s="1774" t="s">
        <v>1288</v>
      </c>
      <c r="D26" s="1774"/>
      <c r="E26" s="1774"/>
      <c r="F26" s="1774"/>
      <c r="G26" s="1774"/>
      <c r="H26" s="757"/>
      <c r="I26" s="761"/>
      <c r="K26" s="37"/>
    </row>
    <row r="27" spans="2:13" ht="13.5" customHeight="1">
      <c r="B27" s="763"/>
      <c r="C27" s="761"/>
      <c r="D27" s="1734" t="s">
        <v>470</v>
      </c>
      <c r="E27" s="333" t="s">
        <v>1075</v>
      </c>
      <c r="F27" s="1734" t="s">
        <v>470</v>
      </c>
      <c r="G27" s="1777" t="s">
        <v>1076</v>
      </c>
      <c r="H27" s="334"/>
      <c r="I27" s="761"/>
      <c r="K27" s="37"/>
      <c r="L27" s="37"/>
      <c r="M27" s="37"/>
    </row>
    <row r="28" spans="2:13" ht="13.5" customHeight="1">
      <c r="B28" s="339"/>
      <c r="C28" s="761"/>
      <c r="D28" s="1775"/>
      <c r="E28" s="343" t="s">
        <v>1079</v>
      </c>
      <c r="F28" s="1775"/>
      <c r="G28" s="1365"/>
      <c r="H28" s="757"/>
      <c r="I28" s="761"/>
      <c r="K28" s="37"/>
      <c r="L28" s="37"/>
      <c r="M28" s="37"/>
    </row>
    <row r="29" spans="2:13" ht="13.5" customHeight="1">
      <c r="B29" s="336"/>
      <c r="C29" s="761"/>
      <c r="D29" s="1776"/>
      <c r="E29" s="335" t="s">
        <v>471</v>
      </c>
      <c r="F29" s="1776"/>
      <c r="G29" s="1368"/>
      <c r="H29" s="759"/>
      <c r="I29" s="761"/>
      <c r="J29" s="329"/>
      <c r="K29" s="37"/>
      <c r="L29" s="37"/>
      <c r="M29" s="37"/>
    </row>
    <row r="30" spans="2:13" ht="3.75" customHeight="1">
      <c r="B30" s="336"/>
      <c r="C30" s="761"/>
      <c r="D30" s="761"/>
      <c r="E30" s="329"/>
      <c r="F30" s="337"/>
      <c r="G30" s="337"/>
      <c r="H30" s="337"/>
      <c r="I30" s="761"/>
      <c r="J30" s="329"/>
      <c r="K30" s="37"/>
      <c r="L30" s="37"/>
      <c r="M30" s="37"/>
    </row>
    <row r="31" spans="2:13" ht="39" customHeight="1">
      <c r="B31" s="763"/>
      <c r="C31" s="761"/>
      <c r="D31" s="1736" t="s">
        <v>1289</v>
      </c>
      <c r="E31" s="1737"/>
      <c r="F31" s="1737"/>
      <c r="G31" s="1738"/>
      <c r="H31" s="337"/>
      <c r="I31" s="761"/>
      <c r="K31" s="37"/>
      <c r="L31" s="37"/>
      <c r="M31" s="37"/>
    </row>
    <row r="32" spans="2:13" ht="10" customHeight="1">
      <c r="B32" s="769"/>
      <c r="C32" s="761"/>
      <c r="D32" s="761"/>
      <c r="E32" s="761"/>
      <c r="F32" s="761"/>
      <c r="G32" s="345"/>
      <c r="H32" s="345"/>
      <c r="I32" s="761"/>
      <c r="K32" s="37"/>
      <c r="L32" s="37"/>
      <c r="M32" s="37"/>
    </row>
    <row r="33" spans="2:13" ht="33" customHeight="1">
      <c r="B33" s="453" t="s">
        <v>1290</v>
      </c>
      <c r="C33" s="1745" t="s">
        <v>1291</v>
      </c>
      <c r="D33" s="1745"/>
      <c r="E33" s="1745"/>
      <c r="F33" s="1745"/>
      <c r="G33" s="1745"/>
      <c r="H33" s="757"/>
      <c r="I33" s="761"/>
      <c r="K33" s="37"/>
      <c r="L33" s="37"/>
      <c r="M33" s="37"/>
    </row>
    <row r="34" spans="2:13" ht="27" customHeight="1">
      <c r="B34" s="769"/>
      <c r="C34" s="761"/>
      <c r="D34" s="1734" t="s">
        <v>470</v>
      </c>
      <c r="E34" s="770" t="s">
        <v>1080</v>
      </c>
      <c r="F34" s="1734" t="s">
        <v>470</v>
      </c>
      <c r="G34" s="770" t="s">
        <v>1292</v>
      </c>
      <c r="H34" s="329"/>
      <c r="I34" s="761"/>
      <c r="K34" s="37"/>
      <c r="L34" s="37"/>
      <c r="M34" s="37"/>
    </row>
    <row r="35" spans="2:13" ht="13.5" customHeight="1">
      <c r="B35" s="764"/>
      <c r="C35" s="761"/>
      <c r="D35" s="1735"/>
      <c r="E35" s="335" t="s">
        <v>471</v>
      </c>
      <c r="F35" s="1735"/>
      <c r="G35" s="335" t="s">
        <v>471</v>
      </c>
      <c r="H35" s="329"/>
      <c r="I35" s="761"/>
      <c r="K35" s="37"/>
      <c r="L35" s="37"/>
      <c r="M35" s="37"/>
    </row>
    <row r="36" spans="2:13" ht="27" customHeight="1">
      <c r="B36" s="769"/>
      <c r="C36" s="761"/>
      <c r="D36" s="1764" t="s">
        <v>470</v>
      </c>
      <c r="E36" s="770" t="s">
        <v>1293</v>
      </c>
      <c r="F36" s="761"/>
      <c r="G36" s="761"/>
      <c r="H36" s="329"/>
      <c r="I36" s="761"/>
      <c r="K36" s="37"/>
      <c r="L36" s="37"/>
      <c r="M36" s="37"/>
    </row>
    <row r="37" spans="2:13" ht="13.5" customHeight="1">
      <c r="B37" s="764"/>
      <c r="C37" s="761"/>
      <c r="D37" s="1735"/>
      <c r="E37" s="335" t="s">
        <v>471</v>
      </c>
      <c r="F37" s="761"/>
      <c r="G37" s="761"/>
      <c r="H37" s="329"/>
      <c r="I37" s="761"/>
      <c r="K37" s="37"/>
      <c r="L37" s="37"/>
      <c r="M37" s="37"/>
    </row>
    <row r="38" spans="2:13" ht="22.5" customHeight="1">
      <c r="B38" s="764"/>
      <c r="C38" s="761"/>
      <c r="D38" s="1764" t="s">
        <v>470</v>
      </c>
      <c r="E38" s="1771" t="s">
        <v>1294</v>
      </c>
      <c r="F38" s="1772"/>
      <c r="G38" s="1773"/>
      <c r="H38" s="329"/>
      <c r="I38" s="761"/>
      <c r="K38" s="37"/>
      <c r="L38" s="37"/>
      <c r="M38" s="37"/>
    </row>
    <row r="39" spans="2:13" ht="13.5" customHeight="1">
      <c r="B39" s="764"/>
      <c r="C39" s="761"/>
      <c r="D39" s="1735"/>
      <c r="E39" s="451" t="s">
        <v>471</v>
      </c>
      <c r="F39" s="346"/>
      <c r="G39" s="335"/>
      <c r="H39" s="329"/>
      <c r="I39" s="761"/>
      <c r="K39" s="37"/>
      <c r="L39" s="37"/>
      <c r="M39" s="37"/>
    </row>
    <row r="40" spans="2:13" ht="10" customHeight="1">
      <c r="B40" s="765"/>
      <c r="C40" s="761"/>
      <c r="D40" s="761"/>
      <c r="E40" s="761"/>
      <c r="F40" s="761"/>
      <c r="G40" s="761"/>
      <c r="H40" s="761"/>
      <c r="I40" s="761"/>
      <c r="K40" s="37"/>
      <c r="L40" s="37"/>
      <c r="M40" s="37"/>
    </row>
    <row r="41" spans="2:13" ht="27" customHeight="1">
      <c r="B41" s="453" t="s">
        <v>1122</v>
      </c>
      <c r="C41" s="1745" t="s">
        <v>1123</v>
      </c>
      <c r="D41" s="1745"/>
      <c r="E41" s="1745"/>
      <c r="F41" s="1745"/>
      <c r="G41" s="1745"/>
      <c r="H41" s="758"/>
      <c r="I41" s="761"/>
      <c r="K41" s="37"/>
      <c r="L41" s="37"/>
      <c r="M41" s="37"/>
    </row>
    <row r="42" spans="2:13" ht="27" customHeight="1">
      <c r="B42" s="771"/>
      <c r="C42" s="772"/>
      <c r="D42" s="1765" t="s">
        <v>470</v>
      </c>
      <c r="E42" s="1767" t="s">
        <v>1081</v>
      </c>
      <c r="F42" s="1767"/>
      <c r="G42" s="1768"/>
      <c r="H42" s="329"/>
      <c r="I42" s="761"/>
      <c r="K42" s="37"/>
      <c r="L42" s="37"/>
      <c r="M42" s="37"/>
    </row>
    <row r="43" spans="2:13" ht="13.5" customHeight="1">
      <c r="B43" s="773"/>
      <c r="C43" s="772"/>
      <c r="D43" s="1766"/>
      <c r="E43" s="1769" t="s">
        <v>471</v>
      </c>
      <c r="F43" s="1769"/>
      <c r="G43" s="1770"/>
      <c r="H43" s="329"/>
      <c r="I43" s="761"/>
      <c r="K43" s="37"/>
      <c r="L43" s="37"/>
      <c r="M43" s="37"/>
    </row>
    <row r="44" spans="2:13" ht="31.5" customHeight="1">
      <c r="B44" s="771"/>
      <c r="C44" s="772"/>
      <c r="D44" s="1765" t="s">
        <v>470</v>
      </c>
      <c r="E44" s="1767" t="s">
        <v>1082</v>
      </c>
      <c r="F44" s="1767"/>
      <c r="G44" s="1768"/>
      <c r="H44" s="329"/>
      <c r="I44" s="761"/>
      <c r="K44" s="37"/>
      <c r="L44" s="37"/>
      <c r="M44" s="37"/>
    </row>
    <row r="45" spans="2:13" ht="13.5" customHeight="1">
      <c r="B45" s="773"/>
      <c r="C45" s="772"/>
      <c r="D45" s="1766"/>
      <c r="E45" s="1769" t="s">
        <v>471</v>
      </c>
      <c r="F45" s="1769"/>
      <c r="G45" s="1770"/>
      <c r="H45" s="329"/>
      <c r="I45" s="761"/>
      <c r="K45" s="37"/>
      <c r="L45" s="37"/>
      <c r="M45" s="37"/>
    </row>
    <row r="46" spans="2:13" ht="31.5" customHeight="1">
      <c r="B46" s="771"/>
      <c r="C46" s="772"/>
      <c r="D46" s="1765" t="s">
        <v>470</v>
      </c>
      <c r="E46" s="1767" t="s">
        <v>1083</v>
      </c>
      <c r="F46" s="1767"/>
      <c r="G46" s="1768"/>
      <c r="H46" s="329"/>
      <c r="I46" s="761"/>
      <c r="K46" s="37"/>
      <c r="L46" s="37"/>
      <c r="M46" s="37"/>
    </row>
    <row r="47" spans="2:13" ht="13.5" customHeight="1">
      <c r="B47" s="773"/>
      <c r="C47" s="772"/>
      <c r="D47" s="1766"/>
      <c r="E47" s="1769" t="s">
        <v>471</v>
      </c>
      <c r="F47" s="1769"/>
      <c r="G47" s="1770"/>
      <c r="H47" s="329"/>
      <c r="I47" s="761"/>
      <c r="K47" s="37"/>
      <c r="L47" s="37"/>
      <c r="M47" s="37"/>
    </row>
    <row r="48" spans="2:13" ht="31.5" customHeight="1">
      <c r="B48" s="773"/>
      <c r="C48" s="772"/>
      <c r="D48" s="1765" t="s">
        <v>470</v>
      </c>
      <c r="E48" s="1767" t="s">
        <v>1084</v>
      </c>
      <c r="F48" s="1767"/>
      <c r="G48" s="1768"/>
      <c r="H48" s="329"/>
      <c r="I48" s="761"/>
      <c r="K48" s="37"/>
      <c r="L48" s="37"/>
      <c r="M48" s="37"/>
    </row>
    <row r="49" spans="2:13" ht="13.5" customHeight="1">
      <c r="B49" s="773"/>
      <c r="C49" s="772"/>
      <c r="D49" s="1766"/>
      <c r="E49" s="1769" t="s">
        <v>471</v>
      </c>
      <c r="F49" s="1769"/>
      <c r="G49" s="1770"/>
      <c r="H49" s="329"/>
      <c r="I49" s="761"/>
      <c r="K49" s="37"/>
      <c r="L49" s="37"/>
      <c r="M49" s="37"/>
    </row>
    <row r="50" spans="2:13" ht="10" customHeight="1">
      <c r="B50" s="765"/>
      <c r="C50" s="761"/>
      <c r="D50" s="761"/>
      <c r="E50" s="761"/>
      <c r="F50" s="761"/>
      <c r="G50" s="761"/>
      <c r="H50" s="761"/>
      <c r="I50" s="761"/>
      <c r="K50" s="37"/>
      <c r="L50" s="37"/>
      <c r="M50" s="37"/>
    </row>
    <row r="51" spans="2:13" ht="19">
      <c r="B51" s="1739" t="str">
        <f>$B$1&amp;" "&amp;$B$2</f>
        <v>（様式-１５） 評価項目（４）-②</v>
      </c>
      <c r="C51" s="1740"/>
      <c r="D51" s="1740"/>
      <c r="E51" s="1740"/>
      <c r="F51" s="1741" t="str">
        <f>IF(F2="","",F2)</f>
        <v>○○建設</v>
      </c>
      <c r="G51" s="1741"/>
      <c r="H51" s="1741"/>
      <c r="I51" s="1741"/>
      <c r="J51" s="326"/>
      <c r="K51" s="37"/>
      <c r="L51" s="37"/>
      <c r="M51" s="37"/>
    </row>
    <row r="52" spans="2:13" ht="30" customHeight="1">
      <c r="B52" s="1742" t="s">
        <v>477</v>
      </c>
      <c r="C52" s="1743"/>
      <c r="D52" s="1743"/>
      <c r="E52" s="1743"/>
      <c r="F52" s="1743"/>
      <c r="G52" s="1743"/>
      <c r="H52" s="1743"/>
      <c r="I52" s="1743"/>
      <c r="J52" s="328"/>
      <c r="K52" s="37"/>
      <c r="L52" s="37"/>
      <c r="M52" s="37"/>
    </row>
    <row r="53" spans="2:13" ht="10" customHeight="1">
      <c r="B53" s="1744"/>
      <c r="C53" s="1744"/>
      <c r="D53" s="1744"/>
      <c r="E53" s="1744"/>
      <c r="F53" s="1744"/>
      <c r="G53" s="1744"/>
      <c r="H53" s="1744"/>
      <c r="I53" s="1744"/>
      <c r="K53" s="37"/>
      <c r="L53" s="37"/>
      <c r="M53" s="37"/>
    </row>
    <row r="54" spans="2:13" ht="28.5" customHeight="1">
      <c r="B54" s="453" t="s">
        <v>1295</v>
      </c>
      <c r="C54" s="1762" t="s">
        <v>1314</v>
      </c>
      <c r="D54" s="1763"/>
      <c r="E54" s="1763"/>
      <c r="F54" s="1763"/>
      <c r="G54" s="1763"/>
      <c r="H54" s="758"/>
      <c r="I54" s="761"/>
      <c r="K54" s="37"/>
      <c r="L54" s="37"/>
      <c r="M54" s="37"/>
    </row>
    <row r="55" spans="2:13" ht="27" customHeight="1">
      <c r="B55" s="769"/>
      <c r="C55" s="761"/>
      <c r="D55" s="1764" t="s">
        <v>470</v>
      </c>
      <c r="E55" s="768" t="s">
        <v>1085</v>
      </c>
      <c r="F55" s="1734" t="s">
        <v>470</v>
      </c>
      <c r="G55" s="768" t="s">
        <v>1284</v>
      </c>
      <c r="H55" s="329"/>
      <c r="I55" s="761"/>
      <c r="K55" s="37"/>
      <c r="L55" s="37"/>
      <c r="M55" s="37"/>
    </row>
    <row r="56" spans="2:13" ht="13.5" customHeight="1">
      <c r="B56" s="764"/>
      <c r="C56" s="761"/>
      <c r="D56" s="1735"/>
      <c r="E56" s="335" t="s">
        <v>471</v>
      </c>
      <c r="F56" s="1735"/>
      <c r="G56" s="335" t="s">
        <v>471</v>
      </c>
      <c r="H56" s="329"/>
      <c r="I56" s="761"/>
      <c r="K56" s="37"/>
      <c r="L56" s="37"/>
      <c r="M56" s="37"/>
    </row>
    <row r="57" spans="2:13" ht="31.5" customHeight="1">
      <c r="B57" s="769"/>
      <c r="C57" s="761"/>
      <c r="D57" s="1764" t="s">
        <v>470</v>
      </c>
      <c r="E57" s="768" t="s">
        <v>1077</v>
      </c>
      <c r="F57" s="1734" t="s">
        <v>470</v>
      </c>
      <c r="G57" s="768" t="s">
        <v>1078</v>
      </c>
      <c r="H57" s="329"/>
      <c r="I57" s="761"/>
      <c r="K57" s="37"/>
      <c r="L57" s="37"/>
      <c r="M57" s="37"/>
    </row>
    <row r="58" spans="2:13" ht="13.5" customHeight="1">
      <c r="B58" s="764"/>
      <c r="C58" s="761"/>
      <c r="D58" s="1735"/>
      <c r="E58" s="335" t="s">
        <v>471</v>
      </c>
      <c r="F58" s="1735"/>
      <c r="G58" s="335" t="s">
        <v>471</v>
      </c>
      <c r="H58" s="329"/>
      <c r="I58" s="761"/>
      <c r="K58" s="37"/>
      <c r="L58" s="37"/>
      <c r="M58" s="37"/>
    </row>
    <row r="59" spans="2:13" ht="31.5" customHeight="1">
      <c r="B59" s="769"/>
      <c r="C59" s="761"/>
      <c r="D59" s="1764" t="s">
        <v>470</v>
      </c>
      <c r="E59" s="768" t="s">
        <v>1086</v>
      </c>
      <c r="F59" s="1734" t="s">
        <v>470</v>
      </c>
      <c r="G59" s="767" t="s">
        <v>1296</v>
      </c>
      <c r="H59" s="329"/>
      <c r="I59" s="761"/>
      <c r="K59" s="37"/>
      <c r="L59" s="37"/>
      <c r="M59" s="37"/>
    </row>
    <row r="60" spans="2:13" ht="13.5" customHeight="1">
      <c r="B60" s="764"/>
      <c r="C60" s="761"/>
      <c r="D60" s="1735"/>
      <c r="E60" s="335" t="s">
        <v>471</v>
      </c>
      <c r="F60" s="1735"/>
      <c r="G60" s="335" t="s">
        <v>471</v>
      </c>
      <c r="H60" s="329"/>
      <c r="I60" s="761"/>
      <c r="K60" s="37"/>
      <c r="L60" s="37"/>
      <c r="M60" s="37"/>
    </row>
    <row r="61" spans="2:13" ht="31.5" customHeight="1">
      <c r="B61" s="764"/>
      <c r="C61" s="761"/>
      <c r="D61" s="1764" t="s">
        <v>470</v>
      </c>
      <c r="E61" s="793" t="s">
        <v>1315</v>
      </c>
      <c r="F61" s="766"/>
      <c r="G61" s="766"/>
      <c r="H61" s="329"/>
      <c r="I61" s="761"/>
      <c r="K61" s="37"/>
      <c r="L61" s="37"/>
      <c r="M61" s="37"/>
    </row>
    <row r="62" spans="2:13" ht="13.5" customHeight="1">
      <c r="B62" s="764"/>
      <c r="C62" s="761"/>
      <c r="D62" s="1735"/>
      <c r="E62" s="335" t="s">
        <v>471</v>
      </c>
      <c r="F62" s="348"/>
      <c r="G62" s="349"/>
      <c r="H62" s="329"/>
      <c r="I62" s="761"/>
      <c r="K62" s="37"/>
      <c r="L62" s="37"/>
      <c r="M62" s="37"/>
    </row>
    <row r="63" spans="2:13" ht="13.5" customHeight="1">
      <c r="B63" s="764"/>
      <c r="C63" s="761"/>
      <c r="D63" s="774"/>
      <c r="E63" s="774"/>
      <c r="F63" s="348"/>
      <c r="G63" s="349"/>
      <c r="H63" s="329"/>
      <c r="I63" s="761"/>
      <c r="K63" s="37"/>
      <c r="L63" s="37"/>
      <c r="M63" s="37"/>
    </row>
    <row r="64" spans="2:13" ht="13.5" customHeight="1">
      <c r="B64" s="453" t="s">
        <v>1124</v>
      </c>
      <c r="C64" s="1745" t="s">
        <v>1297</v>
      </c>
      <c r="D64" s="1745"/>
      <c r="E64" s="1745"/>
      <c r="F64" s="1745"/>
      <c r="G64" s="1745"/>
      <c r="H64" s="757"/>
      <c r="I64" s="761"/>
      <c r="K64" s="37"/>
      <c r="L64" s="37"/>
      <c r="M64" s="37"/>
    </row>
    <row r="65" spans="2:13" ht="27" customHeight="1">
      <c r="B65" s="769"/>
      <c r="C65" s="761"/>
      <c r="D65" s="1734" t="s">
        <v>470</v>
      </c>
      <c r="E65" s="768" t="s">
        <v>1298</v>
      </c>
      <c r="F65" s="1734" t="s">
        <v>470</v>
      </c>
      <c r="G65" s="768" t="s">
        <v>1299</v>
      </c>
      <c r="H65" s="329"/>
      <c r="I65" s="761"/>
      <c r="K65" s="37"/>
      <c r="L65" s="37"/>
      <c r="M65" s="37"/>
    </row>
    <row r="66" spans="2:13" ht="13.5" customHeight="1">
      <c r="B66" s="764"/>
      <c r="C66" s="761"/>
      <c r="D66" s="1735"/>
      <c r="E66" s="335" t="s">
        <v>471</v>
      </c>
      <c r="F66" s="1735"/>
      <c r="G66" s="335" t="s">
        <v>471</v>
      </c>
      <c r="H66" s="329"/>
      <c r="I66" s="761"/>
      <c r="K66" s="37"/>
      <c r="L66" s="37"/>
      <c r="M66" s="37"/>
    </row>
    <row r="67" spans="2:13" ht="10" customHeight="1">
      <c r="B67" s="764"/>
      <c r="C67" s="329"/>
      <c r="D67" s="761"/>
      <c r="E67" s="761"/>
      <c r="F67" s="761"/>
      <c r="G67" s="761"/>
      <c r="H67" s="761"/>
      <c r="I67" s="761"/>
      <c r="K67" s="37"/>
      <c r="L67" s="37"/>
      <c r="M67" s="37"/>
    </row>
    <row r="68" spans="2:13" ht="13.5" customHeight="1">
      <c r="B68" s="453" t="s">
        <v>1125</v>
      </c>
      <c r="C68" s="1745" t="s">
        <v>1300</v>
      </c>
      <c r="D68" s="1745"/>
      <c r="E68" s="1745"/>
      <c r="F68" s="1745"/>
      <c r="G68" s="1745"/>
      <c r="H68" s="757"/>
      <c r="I68" s="761"/>
      <c r="K68" s="37"/>
      <c r="L68" s="37"/>
      <c r="M68" s="37"/>
    </row>
    <row r="69" spans="2:13" ht="27" customHeight="1">
      <c r="B69" s="763"/>
      <c r="C69" s="761"/>
      <c r="D69" s="1734" t="s">
        <v>470</v>
      </c>
      <c r="E69" s="775" t="s">
        <v>478</v>
      </c>
      <c r="F69" s="1734" t="s">
        <v>470</v>
      </c>
      <c r="G69" s="746" t="s">
        <v>1259</v>
      </c>
      <c r="H69" s="334"/>
      <c r="I69" s="761"/>
      <c r="K69" s="37"/>
      <c r="L69" s="37"/>
      <c r="M69" s="37"/>
    </row>
    <row r="70" spans="2:13" ht="13.5" customHeight="1">
      <c r="B70" s="764"/>
      <c r="C70" s="761"/>
      <c r="D70" s="1735"/>
      <c r="E70" s="335" t="s">
        <v>471</v>
      </c>
      <c r="F70" s="1735"/>
      <c r="G70" s="335" t="s">
        <v>471</v>
      </c>
      <c r="H70" s="329"/>
      <c r="I70" s="761"/>
      <c r="K70" s="37"/>
      <c r="L70" s="37"/>
      <c r="M70" s="37"/>
    </row>
    <row r="71" spans="2:13" ht="10" customHeight="1">
      <c r="B71" s="764"/>
      <c r="C71" s="329"/>
      <c r="D71" s="761"/>
      <c r="E71" s="761"/>
      <c r="F71" s="761"/>
      <c r="G71" s="761"/>
      <c r="H71" s="761"/>
      <c r="I71" s="761"/>
      <c r="K71" s="37"/>
      <c r="L71" s="37"/>
      <c r="M71" s="37"/>
    </row>
    <row r="72" spans="2:13">
      <c r="B72" s="454" t="s">
        <v>1301</v>
      </c>
      <c r="C72" s="1745" t="s">
        <v>1089</v>
      </c>
      <c r="D72" s="1745"/>
      <c r="E72" s="1745"/>
      <c r="F72" s="1745"/>
      <c r="G72" s="1745"/>
      <c r="H72" s="757"/>
      <c r="I72" s="761"/>
      <c r="K72" s="37"/>
      <c r="L72" s="37"/>
      <c r="M72" s="37"/>
    </row>
    <row r="73" spans="2:13" ht="20.149999999999999" customHeight="1">
      <c r="B73" s="776"/>
      <c r="C73" s="777"/>
      <c r="D73" s="1734" t="s">
        <v>470</v>
      </c>
      <c r="E73" s="778" t="s">
        <v>1087</v>
      </c>
      <c r="F73" s="779" t="s">
        <v>470</v>
      </c>
      <c r="G73" s="780" t="s">
        <v>1088</v>
      </c>
      <c r="H73" s="334"/>
      <c r="I73" s="761"/>
      <c r="K73" s="37"/>
      <c r="L73" s="37"/>
      <c r="M73" s="37"/>
    </row>
    <row r="74" spans="2:13" ht="13.5" customHeight="1">
      <c r="B74" s="776"/>
      <c r="C74" s="777"/>
      <c r="D74" s="1757"/>
      <c r="E74" s="781" t="s">
        <v>479</v>
      </c>
      <c r="F74" s="781"/>
      <c r="G74" s="782"/>
      <c r="H74" s="345"/>
      <c r="I74" s="761"/>
      <c r="K74" s="37"/>
      <c r="L74" s="37"/>
      <c r="M74" s="37"/>
    </row>
    <row r="75" spans="2:13" ht="13.5" customHeight="1">
      <c r="B75" s="783"/>
      <c r="C75" s="777"/>
      <c r="D75" s="1758"/>
      <c r="E75" s="1759" t="s">
        <v>471</v>
      </c>
      <c r="F75" s="1760"/>
      <c r="G75" s="1761"/>
      <c r="H75" s="329"/>
      <c r="I75" s="761"/>
      <c r="K75" s="37"/>
      <c r="L75" s="37"/>
      <c r="M75" s="37"/>
    </row>
    <row r="76" spans="2:13" ht="10" customHeight="1">
      <c r="B76" s="776"/>
      <c r="C76" s="784"/>
      <c r="D76" s="784"/>
      <c r="E76" s="784"/>
      <c r="F76" s="784"/>
      <c r="G76" s="784"/>
      <c r="H76" s="766"/>
      <c r="I76" s="761"/>
      <c r="K76" s="37"/>
      <c r="L76" s="37"/>
      <c r="M76" s="37"/>
    </row>
    <row r="77" spans="2:13" ht="13.5" customHeight="1">
      <c r="B77" s="454" t="s">
        <v>1302</v>
      </c>
      <c r="C77" s="1745" t="s">
        <v>1090</v>
      </c>
      <c r="D77" s="1745"/>
      <c r="E77" s="1745"/>
      <c r="F77" s="1745"/>
      <c r="G77" s="1745"/>
      <c r="H77" s="757"/>
      <c r="I77" s="350"/>
      <c r="J77" s="351"/>
      <c r="K77" s="37"/>
      <c r="L77" s="37"/>
      <c r="M77" s="37"/>
    </row>
    <row r="78" spans="2:13" ht="20.149999999999999" customHeight="1">
      <c r="B78" s="785"/>
      <c r="C78" s="777"/>
      <c r="D78" s="1734" t="s">
        <v>470</v>
      </c>
      <c r="E78" s="778" t="s">
        <v>1087</v>
      </c>
      <c r="F78" s="779" t="s">
        <v>470</v>
      </c>
      <c r="G78" s="780" t="s">
        <v>1088</v>
      </c>
      <c r="H78" s="334"/>
      <c r="I78" s="761"/>
      <c r="K78" s="37"/>
      <c r="L78" s="37"/>
      <c r="M78" s="37"/>
    </row>
    <row r="79" spans="2:13" ht="13.5" customHeight="1">
      <c r="B79" s="785"/>
      <c r="C79" s="777"/>
      <c r="D79" s="1757"/>
      <c r="E79" s="781" t="s">
        <v>479</v>
      </c>
      <c r="F79" s="781"/>
      <c r="G79" s="782"/>
      <c r="H79" s="345"/>
      <c r="I79" s="350"/>
      <c r="J79" s="351"/>
      <c r="K79" s="37"/>
      <c r="L79" s="37"/>
      <c r="M79" s="37"/>
    </row>
    <row r="80" spans="2:13" ht="13.5" customHeight="1">
      <c r="B80" s="783"/>
      <c r="C80" s="777"/>
      <c r="D80" s="1758"/>
      <c r="E80" s="1759" t="s">
        <v>471</v>
      </c>
      <c r="F80" s="1760"/>
      <c r="G80" s="1761"/>
      <c r="H80" s="329"/>
      <c r="I80" s="761"/>
      <c r="K80" s="37"/>
      <c r="L80" s="37"/>
      <c r="M80" s="37"/>
    </row>
    <row r="81" spans="2:13" ht="10" customHeight="1">
      <c r="B81" s="776"/>
      <c r="C81" s="784"/>
      <c r="D81" s="784"/>
      <c r="E81" s="784"/>
      <c r="F81" s="784"/>
      <c r="G81" s="784"/>
      <c r="H81" s="766"/>
      <c r="I81" s="761"/>
      <c r="K81" s="37"/>
      <c r="L81" s="37"/>
      <c r="M81" s="37"/>
    </row>
    <row r="82" spans="2:13" ht="13.5" customHeight="1">
      <c r="B82" s="454" t="s">
        <v>1303</v>
      </c>
      <c r="C82" s="1745" t="s">
        <v>1091</v>
      </c>
      <c r="D82" s="1745"/>
      <c r="E82" s="1745"/>
      <c r="F82" s="1745"/>
      <c r="G82" s="1745"/>
      <c r="H82" s="757"/>
      <c r="I82" s="350"/>
      <c r="J82" s="351"/>
      <c r="K82" s="37"/>
      <c r="L82" s="37"/>
      <c r="M82" s="37"/>
    </row>
    <row r="83" spans="2:13" ht="20.149999999999999" customHeight="1">
      <c r="B83" s="785"/>
      <c r="C83" s="777"/>
      <c r="D83" s="1734" t="s">
        <v>470</v>
      </c>
      <c r="E83" s="778" t="s">
        <v>1087</v>
      </c>
      <c r="F83" s="779" t="s">
        <v>470</v>
      </c>
      <c r="G83" s="780" t="s">
        <v>1088</v>
      </c>
      <c r="H83" s="334"/>
      <c r="I83" s="761"/>
      <c r="K83" s="37"/>
      <c r="L83" s="37"/>
      <c r="M83" s="37"/>
    </row>
    <row r="84" spans="2:13" ht="13.5" customHeight="1">
      <c r="B84" s="785"/>
      <c r="C84" s="777"/>
      <c r="D84" s="1757"/>
      <c r="E84" s="781" t="s">
        <v>479</v>
      </c>
      <c r="F84" s="781"/>
      <c r="G84" s="782"/>
      <c r="H84" s="345"/>
      <c r="I84" s="350"/>
      <c r="J84" s="351"/>
      <c r="K84" s="37"/>
      <c r="L84" s="37"/>
      <c r="M84" s="37"/>
    </row>
    <row r="85" spans="2:13" ht="13.5" customHeight="1">
      <c r="B85" s="783"/>
      <c r="C85" s="777"/>
      <c r="D85" s="1758"/>
      <c r="E85" s="1759" t="s">
        <v>471</v>
      </c>
      <c r="F85" s="1760"/>
      <c r="G85" s="1761"/>
      <c r="H85" s="329"/>
      <c r="I85" s="761"/>
      <c r="K85" s="37"/>
      <c r="L85" s="37"/>
      <c r="M85" s="37"/>
    </row>
    <row r="86" spans="2:13" ht="10" customHeight="1">
      <c r="B86" s="776"/>
      <c r="C86" s="777"/>
      <c r="D86" s="784"/>
      <c r="E86" s="786"/>
      <c r="F86" s="787"/>
      <c r="G86" s="352"/>
      <c r="H86" s="352"/>
      <c r="I86" s="761"/>
      <c r="K86" s="37"/>
      <c r="L86" s="37"/>
      <c r="M86" s="37"/>
    </row>
    <row r="87" spans="2:13" ht="13.5" customHeight="1">
      <c r="B87" s="454" t="s">
        <v>1304</v>
      </c>
      <c r="C87" s="1745" t="s">
        <v>1305</v>
      </c>
      <c r="D87" s="1745"/>
      <c r="E87" s="1745"/>
      <c r="F87" s="1745"/>
      <c r="G87" s="1745"/>
      <c r="H87" s="757"/>
      <c r="I87" s="761"/>
      <c r="K87" s="37"/>
      <c r="L87" s="37"/>
      <c r="M87" s="37"/>
    </row>
    <row r="88" spans="2:13" ht="20.149999999999999" customHeight="1">
      <c r="B88" s="788"/>
      <c r="C88" s="777"/>
      <c r="D88" s="1734" t="s">
        <v>470</v>
      </c>
      <c r="E88" s="789" t="s">
        <v>480</v>
      </c>
      <c r="F88" s="1734" t="s">
        <v>470</v>
      </c>
      <c r="G88" s="789" t="s">
        <v>481</v>
      </c>
      <c r="H88" s="329"/>
      <c r="I88" s="761"/>
      <c r="K88" s="37"/>
      <c r="L88" s="37"/>
      <c r="M88" s="37"/>
    </row>
    <row r="89" spans="2:13" ht="13.5" customHeight="1">
      <c r="B89" s="783"/>
      <c r="C89" s="777"/>
      <c r="D89" s="1735"/>
      <c r="E89" s="335" t="s">
        <v>471</v>
      </c>
      <c r="F89" s="1735"/>
      <c r="G89" s="335" t="s">
        <v>471</v>
      </c>
      <c r="H89" s="329"/>
      <c r="I89" s="761"/>
      <c r="K89" s="37"/>
      <c r="L89" s="37"/>
      <c r="M89" s="37"/>
    </row>
    <row r="90" spans="2:13" ht="20.149999999999999" customHeight="1">
      <c r="B90" s="788"/>
      <c r="C90" s="777"/>
      <c r="D90" s="1734" t="s">
        <v>470</v>
      </c>
      <c r="E90" s="789" t="s">
        <v>482</v>
      </c>
      <c r="F90" s="1734" t="s">
        <v>470</v>
      </c>
      <c r="G90" s="789" t="s">
        <v>483</v>
      </c>
      <c r="H90" s="329"/>
      <c r="I90" s="761"/>
      <c r="K90" s="37"/>
      <c r="L90" s="37"/>
      <c r="M90" s="37"/>
    </row>
    <row r="91" spans="2:13" ht="13.5" customHeight="1">
      <c r="B91" s="783"/>
      <c r="C91" s="777"/>
      <c r="D91" s="1735"/>
      <c r="E91" s="335" t="s">
        <v>471</v>
      </c>
      <c r="F91" s="1735"/>
      <c r="G91" s="335" t="s">
        <v>471</v>
      </c>
      <c r="H91" s="329"/>
      <c r="I91" s="761"/>
      <c r="K91" s="37"/>
      <c r="L91" s="37"/>
      <c r="M91" s="37"/>
    </row>
    <row r="92" spans="2:13" ht="20.149999999999999" customHeight="1">
      <c r="B92" s="788"/>
      <c r="C92" s="777"/>
      <c r="D92" s="1734" t="s">
        <v>470</v>
      </c>
      <c r="E92" s="789" t="s">
        <v>484</v>
      </c>
      <c r="F92" s="1734" t="s">
        <v>470</v>
      </c>
      <c r="G92" s="789" t="s">
        <v>485</v>
      </c>
      <c r="H92" s="329"/>
      <c r="I92" s="761"/>
      <c r="K92" s="37"/>
      <c r="L92" s="37"/>
      <c r="M92" s="37"/>
    </row>
    <row r="93" spans="2:13" ht="13.5" customHeight="1">
      <c r="B93" s="783"/>
      <c r="C93" s="777"/>
      <c r="D93" s="1735"/>
      <c r="E93" s="335" t="s">
        <v>471</v>
      </c>
      <c r="F93" s="1735"/>
      <c r="G93" s="335" t="s">
        <v>471</v>
      </c>
      <c r="H93" s="329"/>
      <c r="I93" s="761"/>
      <c r="K93" s="37"/>
      <c r="L93" s="37"/>
      <c r="M93" s="37"/>
    </row>
    <row r="94" spans="2:13" ht="27" customHeight="1">
      <c r="B94" s="783"/>
      <c r="C94" s="777"/>
      <c r="D94" s="1734" t="s">
        <v>470</v>
      </c>
      <c r="E94" s="789" t="s">
        <v>1092</v>
      </c>
      <c r="F94" s="790"/>
      <c r="G94" s="337"/>
      <c r="H94" s="329"/>
      <c r="I94" s="761"/>
      <c r="K94" s="37"/>
      <c r="L94" s="37"/>
      <c r="M94" s="37"/>
    </row>
    <row r="95" spans="2:13" ht="13.5" customHeight="1">
      <c r="B95" s="336"/>
      <c r="C95" s="777"/>
      <c r="D95" s="1735"/>
      <c r="E95" s="335" t="s">
        <v>471</v>
      </c>
      <c r="F95" s="337"/>
      <c r="G95" s="337"/>
      <c r="H95" s="337"/>
      <c r="I95" s="761"/>
      <c r="J95" s="329"/>
      <c r="K95" s="37"/>
      <c r="L95" s="37"/>
      <c r="M95" s="37"/>
    </row>
    <row r="96" spans="2:13" ht="39" customHeight="1">
      <c r="B96" s="791"/>
      <c r="C96" s="777"/>
      <c r="D96" s="1736" t="s">
        <v>1093</v>
      </c>
      <c r="E96" s="1737"/>
      <c r="F96" s="1737"/>
      <c r="G96" s="1738"/>
      <c r="H96" s="337"/>
      <c r="I96" s="761"/>
      <c r="K96" s="37"/>
      <c r="L96" s="37"/>
      <c r="M96" s="37"/>
    </row>
    <row r="97" spans="2:13" ht="10.5" customHeight="1">
      <c r="B97" s="776"/>
      <c r="C97" s="777"/>
      <c r="D97" s="784"/>
      <c r="E97" s="786"/>
      <c r="F97" s="787"/>
      <c r="G97" s="352"/>
      <c r="H97" s="352"/>
      <c r="I97" s="761"/>
      <c r="K97" s="37"/>
      <c r="L97" s="37"/>
      <c r="M97" s="37"/>
    </row>
    <row r="98" spans="2:13" ht="19">
      <c r="B98" s="1739" t="str">
        <f>$B$1&amp;" "&amp;$B$2</f>
        <v>（様式-１５） 評価項目（４）-②</v>
      </c>
      <c r="C98" s="1740"/>
      <c r="D98" s="1740"/>
      <c r="E98" s="1740"/>
      <c r="F98" s="1741" t="str">
        <f>IF(F2="","",F2)</f>
        <v>○○建設</v>
      </c>
      <c r="G98" s="1741"/>
      <c r="H98" s="1741"/>
      <c r="I98" s="1741"/>
      <c r="J98" s="326"/>
      <c r="K98" s="37"/>
      <c r="L98" s="37"/>
      <c r="M98" s="37"/>
    </row>
    <row r="99" spans="2:13" ht="30" customHeight="1">
      <c r="B99" s="1742" t="s">
        <v>1306</v>
      </c>
      <c r="C99" s="1743"/>
      <c r="D99" s="1743"/>
      <c r="E99" s="1743"/>
      <c r="F99" s="1743"/>
      <c r="G99" s="1743"/>
      <c r="H99" s="1743"/>
      <c r="I99" s="1743"/>
      <c r="J99" s="328"/>
      <c r="K99" s="37"/>
      <c r="L99" s="37"/>
      <c r="M99" s="37"/>
    </row>
    <row r="100" spans="2:13" ht="10" customHeight="1">
      <c r="B100" s="1744"/>
      <c r="C100" s="1744"/>
      <c r="D100" s="1744"/>
      <c r="E100" s="1744"/>
      <c r="F100" s="1744"/>
      <c r="G100" s="1744"/>
      <c r="H100" s="1744"/>
      <c r="I100" s="1744"/>
      <c r="K100" s="37"/>
      <c r="L100" s="37"/>
      <c r="M100" s="37"/>
    </row>
    <row r="101" spans="2:13" ht="27" customHeight="1">
      <c r="B101" s="454" t="s">
        <v>1307</v>
      </c>
      <c r="C101" s="1745" t="s">
        <v>1308</v>
      </c>
      <c r="D101" s="1745"/>
      <c r="E101" s="1745"/>
      <c r="F101" s="1745"/>
      <c r="G101" s="1745"/>
      <c r="H101" s="757"/>
      <c r="I101" s="761"/>
      <c r="K101" s="37"/>
      <c r="L101" s="37"/>
      <c r="M101" s="37"/>
    </row>
    <row r="102" spans="2:13" ht="66" customHeight="1">
      <c r="B102" s="341"/>
      <c r="C102" s="353"/>
      <c r="D102" s="1746" t="s">
        <v>470</v>
      </c>
      <c r="E102" s="1747" t="s">
        <v>1272</v>
      </c>
      <c r="F102" s="1748"/>
      <c r="G102" s="1749"/>
      <c r="H102" s="334"/>
      <c r="K102" s="37"/>
      <c r="L102" s="37"/>
      <c r="M102" s="37"/>
    </row>
    <row r="103" spans="2:13" ht="67.5" customHeight="1">
      <c r="B103" s="341"/>
      <c r="C103" s="353"/>
      <c r="D103" s="879"/>
      <c r="E103" s="1750" t="s">
        <v>486</v>
      </c>
      <c r="F103" s="1751"/>
      <c r="G103" s="1752"/>
      <c r="H103" s="334"/>
      <c r="K103" s="37"/>
      <c r="L103" s="37"/>
      <c r="M103" s="37"/>
    </row>
    <row r="104" spans="2:13" ht="10" customHeight="1">
      <c r="B104" s="344"/>
      <c r="G104" s="345"/>
      <c r="H104" s="345"/>
      <c r="K104" s="37"/>
      <c r="L104" s="37"/>
      <c r="M104" s="37"/>
    </row>
    <row r="105" spans="2:13" ht="30" hidden="1" customHeight="1">
      <c r="B105" s="347"/>
      <c r="D105" s="231"/>
      <c r="E105" s="354" t="s">
        <v>1094</v>
      </c>
      <c r="F105" s="1753" t="s">
        <v>1126</v>
      </c>
      <c r="G105" s="1754"/>
      <c r="H105" s="355"/>
      <c r="K105" s="358"/>
      <c r="L105" s="358"/>
      <c r="M105" s="358"/>
    </row>
    <row r="106" spans="2:13" ht="10" customHeight="1" thickBot="1">
      <c r="B106" s="341"/>
      <c r="G106" s="345"/>
      <c r="H106" s="345"/>
      <c r="K106" s="37"/>
      <c r="L106" s="37"/>
      <c r="M106" s="37"/>
    </row>
    <row r="107" spans="2:13" ht="36" customHeight="1" thickBot="1">
      <c r="B107" s="341"/>
      <c r="D107" s="356" t="s">
        <v>1095</v>
      </c>
      <c r="E107" s="792" t="s">
        <v>1309</v>
      </c>
      <c r="F107" s="1755" t="str">
        <f>IF(F105="ＯＫ！",IF((COUNTIF(D10,"■")+COUNTIF(D17:F21,"■")+COUNTIF(D27,"■")+COUNTIF(D34:F48,"■")+COUNTIF(D55:F69,"■")+COUNTIF(D72:D83,"■")+COUNTIF(D88:F94,"■")+COUNTIF(D102,"■"))&gt;=1,"ＯＫ！","ＮＯ！"),"ＮＯ！")</f>
        <v>ＮＯ！</v>
      </c>
      <c r="G107" s="1756"/>
      <c r="H107" s="357"/>
      <c r="K107" s="37"/>
      <c r="L107" s="37"/>
      <c r="M107" s="37"/>
    </row>
    <row r="108" spans="2:13" ht="10" customHeight="1">
      <c r="B108" s="347"/>
      <c r="E108" s="1731" t="s">
        <v>1310</v>
      </c>
      <c r="F108" s="1732"/>
      <c r="G108" s="1732"/>
      <c r="J108" s="331"/>
      <c r="K108" s="37"/>
      <c r="L108" s="37"/>
      <c r="M108" s="37"/>
    </row>
    <row r="109" spans="2:13" ht="40.5" customHeight="1">
      <c r="B109" s="341"/>
      <c r="E109" s="1733"/>
      <c r="F109" s="1733"/>
      <c r="G109" s="1733"/>
      <c r="J109" s="331"/>
      <c r="K109" s="37"/>
      <c r="L109" s="37"/>
      <c r="M109" s="37"/>
    </row>
  </sheetData>
  <mergeCells count="88">
    <mergeCell ref="F1:I1"/>
    <mergeCell ref="F2:I2"/>
    <mergeCell ref="B3:I3"/>
    <mergeCell ref="F4:I4"/>
    <mergeCell ref="B5:I6"/>
    <mergeCell ref="C7:G7"/>
    <mergeCell ref="C9:G9"/>
    <mergeCell ref="D10:D12"/>
    <mergeCell ref="F10:F12"/>
    <mergeCell ref="G10:G12"/>
    <mergeCell ref="D14:G14"/>
    <mergeCell ref="C16:G16"/>
    <mergeCell ref="D17:D18"/>
    <mergeCell ref="F17:F18"/>
    <mergeCell ref="D19:D20"/>
    <mergeCell ref="F19:F20"/>
    <mergeCell ref="D38:D39"/>
    <mergeCell ref="E38:G38"/>
    <mergeCell ref="D21:D22"/>
    <mergeCell ref="F21:F22"/>
    <mergeCell ref="D24:G24"/>
    <mergeCell ref="C26:G26"/>
    <mergeCell ref="D27:D29"/>
    <mergeCell ref="F27:F29"/>
    <mergeCell ref="G27:G29"/>
    <mergeCell ref="D31:G31"/>
    <mergeCell ref="C33:G33"/>
    <mergeCell ref="D34:D35"/>
    <mergeCell ref="F34:F35"/>
    <mergeCell ref="D36:D37"/>
    <mergeCell ref="C41:G41"/>
    <mergeCell ref="D42:D43"/>
    <mergeCell ref="E42:G42"/>
    <mergeCell ref="E43:G43"/>
    <mergeCell ref="D44:D45"/>
    <mergeCell ref="E44:G44"/>
    <mergeCell ref="E45:G45"/>
    <mergeCell ref="D46:D47"/>
    <mergeCell ref="E46:G46"/>
    <mergeCell ref="E47:G47"/>
    <mergeCell ref="D48:D49"/>
    <mergeCell ref="E48:G48"/>
    <mergeCell ref="E49:G49"/>
    <mergeCell ref="C64:G64"/>
    <mergeCell ref="B51:E51"/>
    <mergeCell ref="F51:I51"/>
    <mergeCell ref="B52:I53"/>
    <mergeCell ref="C54:G54"/>
    <mergeCell ref="D55:D56"/>
    <mergeCell ref="F55:F56"/>
    <mergeCell ref="D57:D58"/>
    <mergeCell ref="F57:F58"/>
    <mergeCell ref="D59:D60"/>
    <mergeCell ref="F59:F60"/>
    <mergeCell ref="D61:D62"/>
    <mergeCell ref="D73:D75"/>
    <mergeCell ref="E75:G75"/>
    <mergeCell ref="D65:D66"/>
    <mergeCell ref="F65:F66"/>
    <mergeCell ref="C68:G68"/>
    <mergeCell ref="D69:D70"/>
    <mergeCell ref="F69:F70"/>
    <mergeCell ref="C72:G72"/>
    <mergeCell ref="D92:D93"/>
    <mergeCell ref="F92:F93"/>
    <mergeCell ref="C77:G77"/>
    <mergeCell ref="D78:D80"/>
    <mergeCell ref="E80:G80"/>
    <mergeCell ref="C82:G82"/>
    <mergeCell ref="D83:D85"/>
    <mergeCell ref="E85:G85"/>
    <mergeCell ref="C87:G87"/>
    <mergeCell ref="D88:D89"/>
    <mergeCell ref="F88:F89"/>
    <mergeCell ref="D90:D91"/>
    <mergeCell ref="F90:F91"/>
    <mergeCell ref="E108:G109"/>
    <mergeCell ref="D94:D95"/>
    <mergeCell ref="D96:G96"/>
    <mergeCell ref="B98:E98"/>
    <mergeCell ref="F98:I98"/>
    <mergeCell ref="B99:I100"/>
    <mergeCell ref="C101:G101"/>
    <mergeCell ref="D102:D103"/>
    <mergeCell ref="E102:G102"/>
    <mergeCell ref="E103:G103"/>
    <mergeCell ref="F105:G105"/>
    <mergeCell ref="F107:G107"/>
  </mergeCells>
  <phoneticPr fontId="2"/>
  <dataValidations disablePrompts="1" count="4">
    <dataValidation type="list" allowBlank="1" showInputMessage="1" showErrorMessage="1" error="□：制度がない_x000a_■：制度がある　　のどちらかを選択して下さい。" prompt="制度がある場合は■を、制度がない場合は□を選択して下さい。" sqref="WBT94 IZ57 SV57 ACR57 AMN57 AWJ57 BGF57 BQB57 BZX57 CJT57 CTP57 DDL57 DNH57 DXD57 EGZ57 EQV57 FAR57 FKN57 FUJ57 GEF57 GOB57 GXX57 HHT57 HRP57 IBL57 ILH57 IVD57 JEZ57 JOV57 JYR57 KIN57 KSJ57 LCF57 LMB57 LVX57 MFT57 MPP57 MZL57 NJH57 NTD57 OCZ57 OMV57 OWR57 PGN57 PQJ57 QAF57 QKB57 QTX57 RDT57 RNP57 RXL57 SHH57 SRD57 TAZ57 TKV57 TUR57 UEN57 UOJ57 UYF57 VIB57 VRX57 WBT57 WLP57 WVL57 RDT94 IZ90 SV90 ACR90 AMN90 AWJ90 BGF90 BQB90 BZX90 CJT90 CTP90 DDL90 DNH90 DXD90 EGZ90 EQV90 FAR90 FKN90 FUJ90 GEF90 GOB90 GXX90 HHT90 HRP90 IBL90 ILH90 IVD90 JEZ90 JOV90 JYR90 KIN90 KSJ90 LCF90 LMB90 LVX90 MFT90 MPP90 MZL90 NJH90 NTD90 OCZ90 OMV90 OWR90 PGN90 PQJ90 QAF90 QKB90 QTX90 RDT90 RNP90 RXL90 SHH90 SRD90 TAZ90 TKV90 TUR90 UEN90 UOJ90 UYF90 VIB90 VRX90 WBT90 WLP90 WVL90 WVL94 TAZ94 JB65 SX65 ACT65 AMP65 AWL65 BGH65 BQD65 BZZ65 CJV65 CTR65 DDN65 DNJ65 DXF65 EHB65 EQX65 FAT65 FKP65 FUL65 GEH65 GOD65 GXZ65 HHV65 HRR65 IBN65 ILJ65 IVF65 JFB65 JOX65 JYT65 KIP65 KSL65 LCH65 LMD65 LVZ65 MFV65 MPR65 MZN65 NJJ65 NTF65 ODB65 OMX65 OWT65 PGP65 PQL65 QAH65 QKD65 QTZ65 RDV65 RNR65 RXN65 SHJ65 SRF65 TBB65 TKX65 TUT65 UEP65 UOL65 UYH65 VID65 VRZ65 WBV65 WLR65 WVN65 SHH94 JB69 SX69 ACT69 AMP69 AWL69 BGH69 BQD69 BZZ69 CJV69 CTR69 DDN69 DNJ69 DXF69 EHB69 EQX69 FAT69 FKP69 FUL69 GEH69 GOD69 GXZ69 HHV69 HRR69 IBN69 ILJ69 IVF69 JFB69 JOX69 JYT69 KIP69 KSL69 LCH69 LMD69 LVZ69 MFV69 MPR69 MZN69 NJJ69 NTF69 ODB69 OMX69 OWT69 PGP69 PQL69 QAH69 QKD69 QTZ69 RDV69 RNR69 RXN69 SHJ69 SRF69 TBB69 TKX69 TUT69 UEP69 UOL69 UYH69 VID69 VRZ69 WBV69 WLR69 WVN69 PGN94 IZ102 SV102 ACR102 AMN102 AWJ102 BGF102 BQB102 BZX102 CJT102 CTP102 DDL102 DNH102 DXD102 EGZ102 EQV102 FAR102 FKN102 FUJ102 GEF102 GOB102 GXX102 HHT102 HRP102 IBL102 ILH102 IVD102 JEZ102 JOV102 JYR102 KIN102 KSJ102 LCF102 LMB102 LVX102 MFT102 MPP102 MZL102 NJH102 NTD102 OCZ102 OMV102 OWR102 PGN102 PQJ102 QAF102 QKB102 QTX102 RDT102 RNP102 RXL102 SHH102 SRD102 TAZ102 TKV102 TUR102 UEN102 UOJ102 UYF102 VIB102 VRX102 WBT102 WLP102 WVL102 VIB94 IZ61 SV61 ACR61 AMN61 AWJ61 BGF61 BQB61 BZX61 CJT61 CTP61 DDL61 DNH61 DXD61 EGZ61 EQV61 FAR61 FKN61 FUJ61 GEF61 GOB61 GXX61 HHT61 HRP61 IBL61 ILH61 IVD61 JEZ61 JOV61 JYR61 KIN61 KSJ61 LCF61 LMB61 LVX61 MFT61 MPP61 MZL61 NJH61 NTD61 OCZ61 OMV61 OWR61 PGN61 PQJ61 QAF61 QKB61 QTX61 RDT61 RNP61 RXL61 SHH61 SRD61 TAZ61 TKV61 TUR61 UEN61 UOJ61 UYF61 VIB61 VRX61 WBT61 WLP61 WVL61 VRX94 IZ59 SV59 ACR59 AMN59 AWJ59 BGF59 BQB59 BZX59 CJT59 CTP59 DDL59 DNH59 DXD59 EGZ59 EQV59 FAR59 FKN59 FUJ59 GEF59 GOB59 GXX59 HHT59 HRP59 IBL59 ILH59 IVD59 JEZ59 JOV59 JYR59 KIN59 KSJ59 LCF59 LMB59 LVX59 MFT59 MPP59 MZL59 NJH59 NTD59 OCZ59 OMV59 OWR59 PGN59 PQJ59 QAF59 QKB59 QTX59 RDT59 RNP59 RXL59 SHH59 SRD59 TAZ59 TKV59 TUR59 UEN59 UOJ59 UYF59 VIB59 VRX59 WBT59 WLP59 WVL59 WLP94 IZ55 SV55 ACR55 AMN55 AWJ55 BGF55 BQB55 BZX55 CJT55 CTP55 DDL55 DNH55 DXD55 EGZ55 EQV55 FAR55 FKN55 FUJ55 GEF55 GOB55 GXX55 HHT55 HRP55 IBL55 ILH55 IVD55 JEZ55 JOV55 JYR55 KIN55 KSJ55 LCF55 LMB55 LVX55 MFT55 MPP55 MZL55 NJH55 NTD55 OCZ55 OMV55 OWR55 PGN55 PQJ55 QAF55 QKB55 QTX55 RDT55 RNP55 RXL55 SHH55 SRD55 TAZ55 TKV55 TUR55 UEN55 UOJ55 UYF55 VIB55 VRX55 WBT55 WLP55 WVL55 UOJ94 JB57 SX57 ACT57 AMP57 AWL57 BGH57 BQD57 BZZ57 CJV57 CTR57 DDN57 DNJ57 DXF57 EHB57 EQX57 FAT57 FKP57 FUL57 GEH57 GOD57 GXZ57 HHV57 HRR57 IBN57 ILJ57 IVF57 JFB57 JOX57 JYT57 KIP57 KSL57 LCH57 LMD57 LVZ57 MFV57 MPR57 MZN57 NJJ57 NTF57 ODB57 OMX57 OWT57 PGP57 PQL57 QAH57 QKD57 QTZ57 RDV57 RNR57 RXN57 SHJ57 SRF57 TBB57 TKX57 TUT57 UEP57 UOL57 UYH57 VID57 VRZ57 WBV57 WLR57 WVN57 UYF94 JB55 SX55 ACT55 AMP55 AWL55 BGH55 BQD55 BZZ55 CJV55 CTR55 DDN55 DNJ55 DXF55 EHB55 EQX55 FAT55 FKP55 FUL55 GEH55 GOD55 GXZ55 HHV55 HRR55 IBN55 ILJ55 IVF55 JFB55 JOX55 JYT55 KIP55 KSL55 LCH55 LMD55 LVZ55 MFV55 MPR55 MZN55 NJJ55 NTF55 ODB55 OMX55 OWT55 PGP55 PQL55 QAH55 QKD55 QTZ55 RDV55 RNR55 RXN55 SHJ55 SRF55 TBB55 TKX55 TUT55 UEP55 UOL55 UYH55 VID55 VRZ55 WBV55 WLR55 WVN55 UEN94 JB59 SX59 ACT59 AMP59 AWL59 BGH59 BQD59 BZZ59 CJV59 CTR59 DDN59 DNJ59 DXF59 EHB59 EQX59 FAT59 FKP59 FUL59 GEH59 GOD59 GXZ59 HHV59 HRR59 IBN59 ILJ59 IVF59 JFB59 JOX59 JYT59 KIP59 KSL59 LCH59 LMD59 LVZ59 MFV59 MPR59 MZN59 NJJ59 NTF59 ODB59 OMX59 OWT59 PGP59 PQL59 QAH59 QKD59 QTZ59 RDV59 RNR59 RXN59 SHJ59 SRF59 TBB59 TKX59 TUT59 UEP59 UOL59 UYH59 VID59 VRZ59 WBV59 WLR59 WVN59 TUR94 IZ65 SV65 ACR65 AMN65 AWJ65 BGF65 BQB65 BZX65 CJT65 CTP65 DDL65 DNH65 DXD65 EGZ65 EQV65 FAR65 FKN65 FUJ65 GEF65 GOB65 GXX65 HHT65 HRP65 IBL65 ILH65 IVD65 JEZ65 JOV65 JYR65 KIN65 KSJ65 LCF65 LMB65 LVX65 MFT65 MPP65 MZL65 NJH65 NTD65 OCZ65 OMV65 OWR65 PGN65 PQJ65 QAF65 QKB65 QTX65 RDT65 RNP65 RXL65 SHH65 SRD65 TAZ65 TKV65 TUR65 UEN65 UOJ65 UYF65 VIB65 VRX65 WBT65 WLP65 WVL65 TKV94 SRD94 IZ69 SV69 ACR69 AMN69 AWJ69 BGF69 BQB69 BZX69 CJT69 CTP69 DDL69 DNH69 DXD69 EGZ69 EQV69 FAR69 FKN69 FUJ69 GEF69 GOB69 GXX69 HHT69 HRP69 IBL69 ILH69 IVD69 JEZ69 JOV69 JYR69 KIN69 KSJ69 LCF69 LMB69 LVX69 MFT69 MPP69 MZL69 NJH69 NTD69 OCZ69 OMV69 OWR69 PGN69 PQJ69 QAF69 QKB69 QTX69 RDT69 RNP69 RXL69 SHH69 SRD69 TAZ69 TKV69 TUR69 UEN69 UOJ69 UYF69 VIB69 VRX69 WBT69 WLP69 WVL69 RNP94 JB88 SX88 ACT88 AMP88 AWL88 BGH88 BQD88 BZZ88 CJV88 CTR88 DDN88 DNJ88 DXF88 EHB88 EQX88 FAT88 FKP88 FUL88 GEH88 GOD88 GXZ88 HHV88 HRR88 IBN88 ILJ88 IVF88 JFB88 JOX88 JYT88 KIP88 KSL88 LCH88 LMD88 LVZ88 MFV88 MPR88 MZN88 NJJ88 NTF88 ODB88 OMX88 OWT88 PGP88 PQL88 QAH88 QKD88 QTZ88 RDV88 RNR88 RXN88 SHJ88 SRF88 TBB88 TKX88 TUT88 UEP88 UOL88 UYH88 VID88 VRZ88 WBV88 WLR88 WVN88 RXL94 IZ88 SV88 ACR88 AMN88 AWJ88 BGF88 BQB88 BZX88 CJT88 CTP88 DDL88 DNH88 DXD88 EGZ88 EQV88 FAR88 FKN88 FUJ88 GEF88 GOB88 GXX88 HHT88 HRP88 IBL88 ILH88 IVD88 JEZ88 JOV88 JYR88 KIN88 KSJ88 LCF88 LMB88 LVX88 MFT88 MPP88 MZL88 NJH88 NTD88 OCZ88 OMV88 OWR88 PGN88 PQJ88 QAF88 QKB88 QTX88 RDT88 RNP88 RXL88 SHH88 SRD88 TAZ88 TKV88 TUR88 UEN88 UOJ88 UYF88 VIB88 VRX88 WBT88 WLP88 WVL88 QAF94 JB90 SX90 ACT90 AMP90 AWL90 BGH90 BQD90 BZZ90 CJV90 CTR90 DDN90 DNJ90 DXF90 EHB90 EQX90 FAT90 FKP90 FUL90 GEH90 GOD90 GXZ90 HHV90 HRR90 IBN90 ILJ90 IVF90 JFB90 JOX90 JYT90 KIP90 KSL90 LCH90 LMD90 LVZ90 MFV90 MPR90 MZN90 NJJ90 NTF90 ODB90 OMX90 OWT90 PGP90 PQL90 QAH90 QKD90 QTZ90 RDV90 RNR90 RXN90 SHJ90 SRF90 TBB90 TKX90 TUT90 UEP90 UOL90 UYH90 VID90 VRZ90 WBV90 WLR90 WVN90 QTX94 IZ92 SV92 ACR92 AMN92 AWJ92 BGF92 BQB92 BZX92 CJT92 CTP92 DDL92 DNH92 DXD92 EGZ92 EQV92 FAR92 FKN92 FUJ92 GEF92 GOB92 GXX92 HHT92 HRP92 IBL92 ILH92 IVD92 JEZ92 JOV92 JYR92 KIN92 KSJ92 LCF92 LMB92 LVX92 MFT92 MPP92 MZL92 NJH92 NTD92 OCZ92 OMV92 OWR92 PGN92 PQJ92 QAF92 QKB92 QTX92 RDT92 RNP92 RXL92 SHH92 SRD92 TAZ92 TKV92 TUR92 UEN92 UOJ92 UYF92 VIB92 VRX92 WBT92 WLP92 WVL92 PQJ94 JB92 SX92 ACT92 AMP92 AWL92 BGH92 BQD92 BZZ92 CJV92 CTR92 DDN92 DNJ92 DXF92 EHB92 EQX92 FAT92 FKP92 FUL92 GEH92 GOD92 GXZ92 HHV92 HRR92 IBN92 ILJ92 IVF92 JFB92 JOX92 JYT92 KIP92 KSL92 LCH92 LMD92 LVZ92 MFV92 MPR92 MZN92 NJJ92 NTF92 ODB92 OMX92 OWT92 PGP92 PQL92 QAH92 QKD92 QTZ92 RDV92 RNR92 RXN92 SHJ92 SRF92 TBB92 TKX92 TUT92 UEP92 UOL92 UYH92 VID92 VRZ92 WBV92 WLR92 WVN92 QKB94 IZ94 SV94 ACR94 AMN94 AWJ94 BGF94 BQB94 BZX94 CJT94 CTP94 DDL94 DNH94 DXD94 EGZ94 EQV94 FAR94 FKN94 FUJ94 GEF94 GOB94 GXX94 HHT94 HRP94 IBL94 ILH94 IVD94 JEZ94 JOV94 JYR94 KIN94 KSJ94 LCF94 LMB94 LVX94 MFT94 MPP94 MZL94 NJH94 NTD94 OCZ94 OMV94 OWR94 IZ44 SV44 ACR44 AMN44 AWJ44 BGF44 BQB44 BZX44 CJT44 CTP44 DDL44 DNH44 DXD44 EGZ44 EQV44 FAR44 FKN44 FUJ44 GEF44 GOB44 GXX44 HHT44 HRP44 IBL44 ILH44 IVD44 JEZ44 JOV44 JYR44 KIN44 KSJ44 LCF44 LMB44 LVX44 MFT44 MPP44 MZL44 NJH44 NTD44 OCZ44 OMV44 OWR44 PGN44 PQJ44 QAF44 QKB44 QTX44 RDT44 RNP44 RXL44 SHH44 SRD44 TAZ44 TKV44 TUR44 UEN44 UOJ44 UYF44 VIB44 VRX44 WBT44 WLP44 WVL44 IZ48 SV48 ACR48 AMN48 AWJ48 BGF48 BQB48 BZX48 CJT48 CTP48 DDL48 DNH48 DXD48 EGZ48 EQV48 FAR48 FKN48 FUJ48 GEF48 GOB48 GXX48 HHT48 HRP48 IBL48 ILH48 IVD48 JEZ48 JOV48 JYR48 KIN48 KSJ48 LCF48 LMB48 LVX48 MFT48 MPP48 MZL48 NJH48 NTD48 OCZ48 OMV48 OWR48 PGN48 PQJ48 QAF48 QKB48 QTX48 RDT48 RNP48 RXL48 SHH48 SRD48 TAZ48 TKV48 TUR48 UEN48 UOJ48 UYF48 VIB48 VRX48 WBT48 WLP48 WVL48 IZ46 SV46 ACR46 AMN46 AWJ46 BGF46 BQB46 BZX46 CJT46 CTP46 DDL46 DNH46 DXD46 EGZ46 EQV46 FAR46 FKN46 FUJ46 GEF46 GOB46 GXX46 HHT46 HRP46 IBL46 ILH46 IVD46 JEZ46 JOV46 JYR46 KIN46 KSJ46 LCF46 LMB46 LVX46 MFT46 MPP46 MZL46 NJH46 NTD46 OCZ46 OMV46 OWR46 PGN46 PQJ46 QAF46 QKB46 QTX46 RDT46 RNP46 RXL46 SHH46 SRD46 TAZ46 TKV46 TUR46 UEN46 UOJ46 UYF46 VIB46 VRX46 WBT46 WLP46 WVL46 IZ42 SV42 ACR42 AMN42 AWJ42 BGF42 BQB42 BZX42 CJT42 CTP42 DDL42 DNH42 DXD42 EGZ42 EQV42 FAR42 FKN42 FUJ42 GEF42 GOB42 GXX42 HHT42 HRP42 IBL42 ILH42 IVD42 JEZ42 JOV42 JYR42 KIN42 KSJ42 LCF42 LMB42 LVX42 MFT42 MPP42 MZL42 NJH42 NTD42 OCZ42 OMV42 OWR42 PGN42 PQJ42 QAF42 QKB42 QTX42 RDT42 RNP42 RXL42 SHH42 SRD42 TAZ42 TKV42 TUR42 UEN42 UOJ42 UYF42 VIB42 VRX42 WBT42 WLP42 WVL42 JB44 SX44 ACT44 AMP44 AWL44 BGH44 BQD44 BZZ44 CJV44 CTR44 DDN44 DNJ44 DXF44 EHB44 EQX44 FAT44 FKP44 FUL44 GEH44 GOD44 GXZ44 HHV44 HRR44 IBN44 ILJ44 IVF44 JFB44 JOX44 JYT44 KIP44 KSL44 LCH44 LMD44 LVZ44 MFV44 MPR44 MZN44 NJJ44 NTF44 ODB44 OMX44 OWT44 PGP44 PQL44 QAH44 QKD44 QTZ44 RDV44 RNR44 RXN44 SHJ44 SRF44 TBB44 TKX44 TUT44 UEP44 UOL44 UYH44 VID44 VRZ44 WBV44 WLR44 WVN44 JB42 SX42 ACT42 AMP42 AWL42 BGH42 BQD42 BZZ42 CJV42 CTR42 DDN42 DNJ42 DXF42 EHB42 EQX42 FAT42 FKP42 FUL42 GEH42 GOD42 GXZ42 HHV42 HRR42 IBN42 ILJ42 IVF42 JFB42 JOX42 JYT42 KIP42 KSL42 LCH42 LMD42 LVZ42 MFV42 MPR42 MZN42 NJJ42 NTF42 ODB42 OMX42 OWT42 PGP42 PQL42 QAH42 QKD42 QTZ42 RDV42 RNR42 RXN42 SHJ42 SRF42 TBB42 TKX42 TUT42 UEP42 UOL42 UYH42 VID42 VRZ42 WBV42 WLR42 WVN42 JB46 SX46 ACT46 AMP46 AWL46 BGH46 BQD46 BZZ46 CJV46 CTR46 DDN46 DNJ46 DXF46 EHB46 EQX46 FAT46 FKP46 FUL46 GEH46 GOD46 GXZ46 HHV46 HRR46 IBN46 ILJ46 IVF46 JFB46 JOX46 JYT46 KIP46 KSL46 LCH46 LMD46 LVZ46 MFV46 MPR46 MZN46 NJJ46 NTF46 ODB46 OMX46 OWT46 PGP46 PQL46 QAH46 QKD46 QTZ46 RDV46 RNR46 RXN46 SHJ46 SRF46 TBB46 TKX46 TUT46 UEP46 UOL46 UYH46 VID46 VRZ46 WBV46 WLR46 WVN46 D42:D49 D55:D62 F55:F60 D65:D66 F65:F66 D69:D70 F69:F70 D88:D95 F88:F93 D102:D103" xr:uid="{00000000-0002-0000-2300-000000000000}">
      <formula1>"□,■"</formula1>
    </dataValidation>
    <dataValidation type="list" allowBlank="1" showInputMessage="1" showErrorMessage="1" error="□：該当しない_x000a_■：該当する　　のどちらかを選択して下さい。" prompt="該当する場合は■を、該当しない場合は□を選択して下さい。" sqref="JB36 SX36 ACT36 AMP36 AWL36 BGH36 BQD36 BZZ36 CJV36 CTR36 DDN36 DNJ36 DXF36 EHB36 EQX36 FAT36 FKP36 FUL36 GEH36 GOD36 GXZ36 HHV36 HRR36 IBN36 ILJ36 IVF36 JFB36 JOX36 JYT36 KIP36 KSL36 LCH36 LMD36 LVZ36 MFV36 MPR36 MZN36 NJJ36 NTF36 ODB36 OMX36 OWT36 PGP36 PQL36 QAH36 QKD36 QTZ36 RDV36 RNR36 RXN36 SHJ36 SRF36 TBB36 TKX36 TUT36 UEP36 UOL36 UYH36 VID36 VRZ36 WBV36 WLR36 WVN36 JB27 SX27 ACT27 AMP27 AWL27 BGH27 BQD27 BZZ27 CJV27 CTR27 DDN27 DNJ27 DXF27 EHB27 EQX27 FAT27 FKP27 FUL27 GEH27 GOD27 GXZ27 HHV27 HRR27 IBN27 ILJ27 IVF27 JFB27 JOX27 JYT27 KIP27 KSL27 LCH27 LMD27 LVZ27 MFV27 MPR27 MZN27 NJJ27 NTF27 ODB27 OMX27 OWT27 PGP27 PQL27 QAH27 QKD27 QTZ27 RDV27 RNR27 RXN27 SHJ27 SRF27 TBB27 TKX27 TUT27 UEP27 UOL27 UYH27 VID27 VRZ27 WBV27 WLR27 WVN27 IZ27 SV27 ACR27 AMN27 AWJ27 BGF27 BQB27 BZX27 CJT27 CTP27 DDL27 DNH27 DXD27 EGZ27 EQV27 FAR27 FKN27 FUJ27 GEF27 GOB27 GXX27 HHT27 HRP27 IBL27 ILH27 IVD27 JEZ27 JOV27 JYR27 KIN27 KSJ27 LCF27 LMB27 LVX27 MFT27 MPP27 MZL27 NJH27 NTD27 OCZ27 OMV27 OWR27 PGN27 PQJ27 QAF27 QKB27 QTX27 RDT27 RNP27 RXL27 SHH27 SRD27 TAZ27 TKV27 TUR27 UEN27 UOJ27 UYF27 VIB27 VRX27 WBT27 WLP27 WVL27 JB21 SX21 ACT21 AMP21 AWL21 BGH21 BQD21 BZZ21 CJV21 CTR21 DDN21 DNJ21 DXF21 EHB21 EQX21 FAT21 FKP21 FUL21 GEH21 GOD21 GXZ21 HHV21 HRR21 IBN21 ILJ21 IVF21 JFB21 JOX21 JYT21 KIP21 KSL21 LCH21 LMD21 LVZ21 MFV21 MPR21 MZN21 NJJ21 NTF21 ODB21 OMX21 OWT21 PGP21 PQL21 QAH21 QKD21 QTZ21 RDV21 RNR21 RXN21 SHJ21 SRF21 TBB21 TKX21 TUT21 UEP21 UOL21 UYH21 VID21 VRZ21 WBV21 WLR21 WVN21 IZ38 SV38 ACR38 AMN38 AWJ38 BGF38 BQB38 BZX38 CJT38 CTP38 DDL38 DNH38 DXD38 EGZ38 EQV38 FAR38 FKN38 FUJ38 GEF38 GOB38 GXX38 HHT38 HRP38 IBL38 ILH38 IVD38 JEZ38 JOV38 JYR38 KIN38 KSJ38 LCF38 LMB38 LVX38 MFT38 MPP38 MZL38 NJH38 NTD38 OCZ38 OMV38 OWR38 PGN38 PQJ38 QAF38 QKB38 QTX38 RDT38 RNP38 RXL38 SHH38 SRD38 TAZ38 TKV38 TUR38 UEN38 UOJ38 UYF38 VIB38 VRX38 WBT38 WLP38 WVL38 JB10 SX10 ACT10 AMP10 AWL10 BGH10 BQD10 BZZ10 CJV10 CTR10 DDN10 DNJ10 DXF10 EHB10 EQX10 FAT10 FKP10 FUL10 GEH10 GOD10 GXZ10 HHV10 HRR10 IBN10 ILJ10 IVF10 JFB10 JOX10 JYT10 KIP10 KSL10 LCH10 LMD10 LVZ10 MFV10 MPR10 MZN10 NJJ10 NTF10 ODB10 OMX10 OWT10 PGP10 PQL10 QAH10 QKD10 QTZ10 RDV10 RNR10 RXN10 SHJ10 SRF10 TBB10 TKX10 TUT10 UEP10 UOL10 UYH10 VID10 VRZ10 WBV10 WLR10 WVN10 IZ10 SV10 ACR10 AMN10 AWJ10 BGF10 BQB10 BZX10 CJT10 CTP10 DDL10 DNH10 DXD10 EGZ10 EQV10 FAR10 FKN10 FUJ10 GEF10 GOB10 GXX10 HHT10 HRP10 IBL10 ILH10 IVD10 JEZ10 JOV10 JYR10 KIN10 KSJ10 LCF10 LMB10 LVX10 MFT10 MPP10 MZL10 NJH10 NTD10 OCZ10 OMV10 OWR10 PGN10 PQJ10 QAF10 QKB10 QTX10 RDT10 RNP10 RXL10 SHH10 SRD10 TAZ10 TKV10 TUR10 UEN10 UOJ10 UYF10 VIB10 VRX10 WBT10 WLP10 WVL10 JB17 SX17 ACT17 AMP17 AWL17 BGH17 BQD17 BZZ17 CJV17 CTR17 DDN17 DNJ17 DXF17 EHB17 EQX17 FAT17 FKP17 FUL17 GEH17 GOD17 GXZ17 HHV17 HRR17 IBN17 ILJ17 IVF17 JFB17 JOX17 JYT17 KIP17 KSL17 LCH17 LMD17 LVZ17 MFV17 MPR17 MZN17 NJJ17 NTF17 ODB17 OMX17 OWT17 PGP17 PQL17 QAH17 QKD17 QTZ17 RDV17 RNR17 RXN17 SHJ17 SRF17 TBB17 TKX17 TUT17 UEP17 UOL17 UYH17 VID17 VRZ17 WBV17 WLR17 WVN17 IZ17 SV17 ACR17 AMN17 AWJ17 BGF17 BQB17 BZX17 CJT17 CTP17 DDL17 DNH17 DXD17 EGZ17 EQV17 FAR17 FKN17 FUJ17 GEF17 GOB17 GXX17 HHT17 HRP17 IBL17 ILH17 IVD17 JEZ17 JOV17 JYR17 KIN17 KSJ17 LCF17 LMB17 LVX17 MFT17 MPP17 MZL17 NJH17 NTD17 OCZ17 OMV17 OWR17 PGN17 PQJ17 QAF17 QKB17 QTX17 RDT17 RNP17 RXL17 SHH17 SRD17 TAZ17 TKV17 TUR17 UEN17 UOJ17 UYF17 VIB17 VRX17 WBT17 WLP17 WVL17 IZ19 SV19 ACR19 AMN19 AWJ19 BGF19 BQB19 BZX19 CJT19 CTP19 DDL19 DNH19 DXD19 EGZ19 EQV19 FAR19 FKN19 FUJ19 GEF19 GOB19 GXX19 HHT19 HRP19 IBL19 ILH19 IVD19 JEZ19 JOV19 JYR19 KIN19 KSJ19 LCF19 LMB19 LVX19 MFT19 MPP19 MZL19 NJH19 NTD19 OCZ19 OMV19 OWR19 PGN19 PQJ19 QAF19 QKB19 QTX19 RDT19 RNP19 RXL19 SHH19 SRD19 TAZ19 TKV19 TUR19 UEN19 UOJ19 UYF19 VIB19 VRX19 WBT19 WLP19 WVL19 IZ21 SV21 ACR21 AMN21 AWJ21 BGF21 BQB21 BZX21 CJT21 CTP21 DDL21 DNH21 DXD21 EGZ21 EQV21 FAR21 FKN21 FUJ21 GEF21 GOB21 GXX21 HHT21 HRP21 IBL21 ILH21 IVD21 JEZ21 JOV21 JYR21 KIN21 KSJ21 LCF21 LMB21 LVX21 MFT21 MPP21 MZL21 NJH21 NTD21 OCZ21 OMV21 OWR21 PGN21 PQJ21 QAF21 QKB21 QTX21 RDT21 RNP21 RXL21 SHH21 SRD21 TAZ21 TKV21 TUR21 UEN21 UOJ21 UYF21 VIB21 VRX21 WBT21 WLP21 WVL21 JB19 SX19 ACT19 AMP19 AWL19 BGH19 BQD19 BZZ19 CJV19 CTR19 DDN19 DNJ19 DXF19 EHB19 EQX19 FAT19 FKP19 FUL19 GEH19 GOD19 GXZ19 HHV19 HRR19 IBN19 ILJ19 IVF19 JFB19 JOX19 JYT19 KIP19 KSL19 LCH19 LMD19 LVZ19 MFV19 MPR19 MZN19 NJJ19 NTF19 ODB19 OMX19 OWT19 PGP19 PQL19 QAH19 QKD19 QTZ19 RDV19 RNR19 RXN19 SHJ19 SRF19 TBB19 TKX19 TUT19 UEP19 UOL19 UYH19 VID19 VRZ19 WBV19 WLR19 WVN19 JB34 SX34 ACT34 AMP34 AWL34 BGH34 BQD34 BZZ34 CJV34 CTR34 DDN34 DNJ34 DXF34 EHB34 EQX34 FAT34 FKP34 FUL34 GEH34 GOD34 GXZ34 HHV34 HRR34 IBN34 ILJ34 IVF34 JFB34 JOX34 JYT34 KIP34 KSL34 LCH34 LMD34 LVZ34 MFV34 MPR34 MZN34 NJJ34 NTF34 ODB34 OMX34 OWT34 PGP34 PQL34 QAH34 QKD34 QTZ34 RDV34 RNR34 RXN34 SHJ34 SRF34 TBB34 TKX34 TUT34 UEP34 UOL34 UYH34 VID34 VRZ34 WBV34 WLR34 WVN34 IZ36 SV36 ACR36 AMN36 AWJ36 BGF36 BQB36 BZX36 CJT36 CTP36 DDL36 DNH36 DXD36 EGZ36 EQV36 FAR36 FKN36 FUJ36 GEF36 GOB36 GXX36 HHT36 HRP36 IBL36 ILH36 IVD36 JEZ36 JOV36 JYR36 KIN36 KSJ36 LCF36 LMB36 LVX36 MFT36 MPP36 MZL36 NJH36 NTD36 OCZ36 OMV36 OWR36 PGN36 PQJ36 QAF36 QKB36 QTX36 RDT36 RNP36 RXL36 SHH36 SRD36 TAZ36 TKV36 TUR36 UEN36 UOJ36 UYF36 VIB36 VRX36 WBT36 WLP36 WVL36 IZ73 SV73 ACR73 AMN73 AWJ73 BGF73 BQB73 BZX73 CJT73 CTP73 DDL73 DNH73 DXD73 EGZ73 EQV73 FAR73 FKN73 FUJ73 GEF73 GOB73 GXX73 HHT73 HRP73 IBL73 ILH73 IVD73 JEZ73 JOV73 JYR73 KIN73 KSJ73 LCF73 LMB73 LVX73 MFT73 MPP73 MZL73 NJH73 NTD73 OCZ73 OMV73 OWR73 PGN73 PQJ73 QAF73 QKB73 QTX73 RDT73 RNP73 RXL73 SHH73 SRD73 TAZ73 TKV73 TUR73 UEN73 UOJ73 UYF73 VIB73 VRX73 WBT73 WLP73 WVL73 F73 JB73 SX73 ACT73 AMP73 AWL73 BGH73 BQD73 BZZ73 CJV73 CTR73 DDN73 DNJ73 DXF73 EHB73 EQX73 FAT73 FKP73 FUL73 GEH73 GOD73 GXZ73 HHV73 HRR73 IBN73 ILJ73 IVF73 JFB73 JOX73 JYT73 KIP73 KSL73 LCH73 LMD73 LVZ73 MFV73 MPR73 MZN73 NJJ73 NTF73 ODB73 OMX73 OWT73 PGP73 PQL73 QAH73 QKD73 QTZ73 RDV73 RNR73 RXN73 SHJ73 SRF73 TBB73 TKX73 TUT73 UEP73 UOL73 UYH73 VID73 VRZ73 WBV73 WLR73 WVN73 D34:D39 IZ78 SV78 ACR78 AMN78 AWJ78 BGF78 BQB78 BZX78 CJT78 CTP78 DDL78 DNH78 DXD78 EGZ78 EQV78 FAR78 FKN78 FUJ78 GEF78 GOB78 GXX78 HHT78 HRP78 IBL78 ILH78 IVD78 JEZ78 JOV78 JYR78 KIN78 KSJ78 LCF78 LMB78 LVX78 MFT78 MPP78 MZL78 NJH78 NTD78 OCZ78 OMV78 OWR78 PGN78 PQJ78 QAF78 QKB78 QTX78 RDT78 RNP78 RXL78 SHH78 SRD78 TAZ78 TKV78 TUR78 UEN78 UOJ78 UYF78 VIB78 VRX78 WBT78 WLP78 WVL78 F78 JB78 SX78 ACT78 AMP78 AWL78 BGH78 BQD78 BZZ78 CJV78 CTR78 DDN78 DNJ78 DXF78 EHB78 EQX78 FAT78 FKP78 FUL78 GEH78 GOD78 GXZ78 HHV78 HRR78 IBN78 ILJ78 IVF78 JFB78 JOX78 JYT78 KIP78 KSL78 LCH78 LMD78 LVZ78 MFV78 MPR78 MZN78 NJJ78 NTF78 ODB78 OMX78 OWT78 PGP78 PQL78 QAH78 QKD78 QTZ78 RDV78 RNR78 RXN78 SHJ78 SRF78 TBB78 TKX78 TUT78 UEP78 UOL78 UYH78 VID78 VRZ78 WBV78 WLR78 WVN78 IZ83 SV83 ACR83 AMN83 AWJ83 BGF83 BQB83 BZX83 CJT83 CTP83 DDL83 DNH83 DXD83 EGZ83 EQV83 FAR83 FKN83 FUJ83 GEF83 GOB83 GXX83 HHT83 HRP83 IBL83 ILH83 IVD83 JEZ83 JOV83 JYR83 KIN83 KSJ83 LCF83 LMB83 LVX83 MFT83 MPP83 MZL83 NJH83 NTD83 OCZ83 OMV83 OWR83 PGN83 PQJ83 QAF83 QKB83 QTX83 RDT83 RNP83 RXL83 SHH83 SRD83 TAZ83 TKV83 TUR83 UEN83 UOJ83 UYF83 VIB83 VRX83 WBT83 WLP83 WVL83 F83 JB83 SX83 ACT83 AMP83 AWL83 BGH83 BQD83 BZZ83 CJV83 CTR83 DDN83 DNJ83 DXF83 EHB83 EQX83 FAT83 FKP83 FUL83 GEH83 GOD83 GXZ83 HHV83 HRR83 IBN83 ILJ83 IVF83 JFB83 JOX83 JYT83 KIP83 KSL83 LCH83 LMD83 LVZ83 MFV83 MPR83 MZN83 NJJ83 NTF83 ODB83 OMX83 OWT83 PGP83 PQL83 QAH83 QKD83 QTZ83 RDV83 RNR83 RXN83 SHJ83 SRF83 TBB83 TKX83 TUT83 UEP83 UOL83 UYH83 VID83 VRZ83 WBV83 WLR83 WVN83 WVL34 WLP34 WBT34 VRX34 VIB34 UYF34 UOJ34 UEN34 TUR34 TKV34 TAZ34 SRD34 SHH34 RXL34 RNP34 RDT34 QTX34 QKB34 QAF34 PQJ34 PGN34 OWR34 OMV34 OCZ34 NTD34 NJH34 MZL34 MPP34 MFT34 LVX34 LMB34 LCF34 KSJ34 KIN34 JYR34 JOV34 JEZ34 IVD34 ILH34 IBL34 HRP34 HHT34 GXX34 GOB34 GEF34 FUJ34 FKN34 FAR34 EQV34 EGZ34 DXD34 DNH34 DDL34 CTP34 CJT34 BZX34 BQB34 BGF34 AWJ34 AMN34 ACR34 SV34 IZ34 D10:D12 F10:F12 D17:D22 F17:F22 D27:D29 F27:F29 F34:F35 D73:D75 D78:D80 D83:D85" xr:uid="{00000000-0002-0000-2300-000001000000}">
      <formula1>"□,■"</formula1>
    </dataValidation>
    <dataValidation imeMode="off" allowBlank="1" showInputMessage="1" showErrorMessage="1" sqref="E28 JA28 SW28 ACS28 AMO28 AWK28 BGG28 BQC28 BZY28 CJU28 CTQ28 DDM28 DNI28 DXE28 EHA28 EQW28 FAS28 FKO28 FUK28 GEG28 GOC28 GXY28 HHU28 HRQ28 IBM28 ILI28 IVE28 JFA28 JOW28 JYS28 KIO28 KSK28 LCG28 LMC28 LVY28 MFU28 MPQ28 MZM28 NJI28 NTE28 ODA28 OMW28 OWS28 PGO28 PQK28 QAG28 QKC28 QTY28 RDU28 RNQ28 RXM28 SHI28 SRE28 TBA28 TKW28 TUS28 UEO28 UOK28 UYG28 VIC28 VRY28 WBU28 WLQ28 WVM28 E11 JA11 SW11 ACS11 AMO11 AWK11 BGG11 BQC11 BZY11 CJU11 CTQ11 DDM11 DNI11 DXE11 EHA11 EQW11 FAS11 FKO11 FUK11 GEG11 GOC11 GXY11 HHU11 HRQ11 IBM11 ILI11 IVE11 JFA11 JOW11 JYS11 KIO11 KSK11 LCG11 LMC11 LVY11 MFU11 MPQ11 MZM11 NJI11 NTE11 ODA11 OMW11 OWS11 PGO11 PQK11 QAG11 QKC11 QTY11 RDU11 RNQ11 RXM11 SHI11 SRE11 TBA11 TKW11 TUS11 UEO11 UOK11 UYG11 VIC11 VRY11 WBU11 WLQ11 WVM11" xr:uid="{00000000-0002-0000-2300-000002000000}"/>
    <dataValidation imeMode="on" allowBlank="1" showInputMessage="1" showErrorMessage="1" sqref="G90 JC90 SY90 ACU90 AMQ90 AWM90 BGI90 BQE90 CAA90 CJW90 CTS90 DDO90 DNK90 DXG90 EHC90 EQY90 FAU90 FKQ90 FUM90 GEI90 GOE90 GYA90 HHW90 HRS90 IBO90 ILK90 IVG90 JFC90 JOY90 JYU90 KIQ90 KSM90 LCI90 LME90 LWA90 MFW90 MPS90 MZO90 NJK90 NTG90 ODC90 OMY90 OWU90 PGQ90 PQM90 QAI90 QKE90 QUA90 RDW90 RNS90 RXO90 SHK90 SRG90 TBC90 TKY90 TUU90 UEQ90 UOM90 UYI90 VIE90 VSA90 WBW90 WLS90 WVO90 E92 JA92 SW92 ACS92 AMO92 AWK92 BGG92 BQC92 BZY92 CJU92 CTQ92 DDM92 DNI92 DXE92 EHA92 EQW92 FAS92 FKO92 FUK92 GEG92 GOC92 GXY92 HHU92 HRQ92 IBM92 ILI92 IVE92 JFA92 JOW92 JYS92 KIO92 KSK92 LCG92 LMC92 LVY92 MFU92 MPQ92 MZM92 NJI92 NTE92 ODA92 OMW92 OWS92 PGO92 PQK92 QAG92 QKC92 QTY92 RDU92 RNQ92 RXM92 SHI92 SRE92 TBA92 TKW92 TUS92 UEO92 UOK92 UYG92 VIC92 VRY92 WBU92 WLQ92 WVM92 E38:G38 JA38:JC38 SW38:SY38 ACS38:ACU38 AMO38:AMQ38 AWK38:AWM38 BGG38:BGI38 BQC38:BQE38 BZY38:CAA38 CJU38:CJW38 CTQ38:CTS38 DDM38:DDO38 DNI38:DNK38 DXE38:DXG38 EHA38:EHC38 EQW38:EQY38 FAS38:FAU38 FKO38:FKQ38 FUK38:FUM38 GEG38:GEI38 GOC38:GOE38 GXY38:GYA38 HHU38:HHW38 HRQ38:HRS38 IBM38:IBO38 ILI38:ILK38 IVE38:IVG38 JFA38:JFC38 JOW38:JOY38 JYS38:JYU38 KIO38:KIQ38 KSK38:KSM38 LCG38:LCI38 LMC38:LME38 LVY38:LWA38 MFU38:MFW38 MPQ38:MPS38 MZM38:MZO38 NJI38:NJK38 NTE38:NTG38 ODA38:ODC38 OMW38:OMY38 OWS38:OWU38 PGO38:PGQ38 PQK38:PQM38 QAG38:QAI38 QKC38:QKE38 QTY38:QUA38 RDU38:RDW38 RNQ38:RNS38 RXM38:RXO38 SHI38:SHK38 SRE38:SRG38 TBA38:TBC38 TKW38:TKY38 TUS38:TUU38 UEO38:UEQ38 UOK38:UOM38 UYG38:UYI38 VIC38:VIE38 VRY38:VSA38 WBU38:WBW38 WLQ38:WLS38 WVM38:WVO38 WVM84:WVO84 JA102:JA103 SW102:SW103 ACS102:ACS103 AMO102:AMO103 AWK102:AWK103 BGG102:BGG103 BQC102:BQC103 BZY102:BZY103 CJU102:CJU103 CTQ102:CTQ103 DDM102:DDM103 DNI102:DNI103 DXE102:DXE103 EHA102:EHA103 EQW102:EQW103 FAS102:FAS103 FKO102:FKO103 FUK102:FUK103 GEG102:GEG103 GOC102:GOC103 GXY102:GXY103 HHU102:HHU103 HRQ102:HRQ103 IBM102:IBM103 ILI102:ILI103 IVE102:IVE103 JFA102:JFA103 JOW102:JOW103 JYS102:JYS103 KIO102:KIO103 KSK102:KSK103 LCG102:LCG103 LMC102:LMC103 LVY102:LVY103 MFU102:MFU103 MPQ102:MPQ103 MZM102:MZM103 NJI102:NJI103 NTE102:NTE103 ODA102:ODA103 OMW102:OMW103 OWS102:OWS103 PGO102:PGO103 PQK102:PQK103 QAG102:QAG103 QKC102:QKC103 QTY102:QTY103 RDU102:RDU103 RNQ102:RNQ103 RXM102:RXM103 SHI102:SHI103 SRE102:SRE103 TBA102:TBA103 TKW102:TKW103 TUS102:TUS103 UEO102:UEO103 UOK102:UOK103 UYG102:UYG103 VIC102:VIC103 VRY102:VRY103 WBU102:WBU103 WLQ102:WLQ103 WVM102:WVM103 E88 JA88 SW88 ACS88 AMO88 AWK88 BGG88 BQC88 BZY88 CJU88 CTQ88 DDM88 DNI88 DXE88 EHA88 EQW88 FAS88 FKO88 FUK88 GEG88 GOC88 GXY88 HHU88 HRQ88 IBM88 ILI88 IVE88 JFA88 JOW88 JYS88 KIO88 KSK88 LCG88 LMC88 LVY88 MFU88 MPQ88 MZM88 NJI88 NTE88 ODA88 OMW88 OWS88 PGO88 PQK88 QAG88 QKC88 QTY88 RDU88 RNQ88 RXM88 SHI88 SRE88 TBA88 TKW88 TUS88 UEO88 UOK88 UYG88 VIC88 VRY88 WBU88 WLQ88 WVM88 G88 JC88 SY88 ACU88 AMQ88 AWM88 BGI88 BQE88 CAA88 CJW88 CTS88 DDO88 DNK88 DXG88 EHC88 EQY88 FAU88 FKQ88 FUM88 GEI88 GOE88 GYA88 HHW88 HRS88 IBO88 ILK88 IVG88 JFC88 JOY88 JYU88 KIQ88 KSM88 LCI88 LME88 LWA88 MFW88 MPS88 MZO88 NJK88 NTG88 ODC88 OMY88 OWU88 PGQ88 PQM88 QAI88 QKE88 QUA88 RDW88 RNS88 RXO88 SHK88 SRG88 TBC88 TKY88 TUU88 UEQ88 UOM88 UYI88 VIE88 VSA88 WBW88 WLS88 WVO88 E90 JA90 SW90 ACS90 AMO90 AWK90 BGG90 BQC90 BZY90 CJU90 CTQ90 DDM90 DNI90 DXE90 EHA90 EQW90 FAS90 FKO90 FUK90 GEG90 GOC90 GXY90 HHU90 HRQ90 IBM90 ILI90 IVE90 JFA90 JOW90 JYS90 KIO90 KSK90 LCG90 LMC90 LVY90 MFU90 MPQ90 MZM90 NJI90 NTE90 ODA90 OMW90 OWS90 PGO90 PQK90 QAG90 QKC90 QTY90 RDU90 RNQ90 RXM90 SHI90 SRE90 TBA90 TKW90 TUS90 UEO90 UOK90 UYG90 VIC90 VRY90 WBU90 WLQ90 WVM90 G92 JC92 SY92 ACU92 AMQ92 AWM92 BGI92 BQE92 CAA92 CJW92 CTS92 DDO92 DNK92 DXG92 EHC92 EQY92 FAU92 FKQ92 FUM92 GEI92 GOE92 GYA92 HHW92 HRS92 IBO92 ILK92 IVG92 JFC92 JOY92 JYU92 KIQ92 KSM92 LCI92 LME92 LWA92 MFW92 MPS92 MZO92 NJK92 NTG92 ODC92 OMY92 OWU92 PGQ92 PQM92 QAI92 QKE92 QUA92 RDW92 RNS92 RXO92 SHK92 SRG92 TBC92 TKY92 TUU92 UEQ92 UOM92 UYI92 VIE92 VSA92 WBW92 WLS92 WVO92 E94 JA94 SW94 ACS94 AMO94 AWK94 BGG94 BQC94 BZY94 CJU94 CTQ94 DDM94 DNI94 DXE94 EHA94 EQW94 FAS94 FKO94 FUK94 GEG94 GOC94 GXY94 HHU94 HRQ94 IBM94 ILI94 IVE94 JFA94 JOW94 JYS94 KIO94 KSK94 LCG94 LMC94 LVY94 MFU94 MPQ94 MZM94 NJI94 NTE94 ODA94 OMW94 OWS94 PGO94 PQK94 QAG94 QKC94 QTY94 RDU94 RNQ94 RXM94 SHI94 SRE94 TBA94 TKW94 TUS94 UEO94 UOK94 UYG94 VIC94 VRY94 WBU94 WLQ94 WVM94 E74:G74 JA74:JC74 SW74:SY74 ACS74:ACU74 AMO74:AMQ74 AWK74:AWM74 BGG74:BGI74 BQC74:BQE74 BZY74:CAA74 CJU74:CJW74 CTQ74:CTS74 DDM74:DDO74 DNI74:DNK74 DXE74:DXG74 EHA74:EHC74 EQW74:EQY74 FAS74:FAU74 FKO74:FKQ74 FUK74:FUM74 GEG74:GEI74 GOC74:GOE74 GXY74:GYA74 HHU74:HHW74 HRQ74:HRS74 IBM74:IBO74 ILI74:ILK74 IVE74:IVG74 JFA74:JFC74 JOW74:JOY74 JYS74:JYU74 KIO74:KIQ74 KSK74:KSM74 LCG74:LCI74 LMC74:LME74 LVY74:LWA74 MFU74:MFW74 MPQ74:MPS74 MZM74:MZO74 NJI74:NJK74 NTE74:NTG74 ODA74:ODC74 OMW74:OMY74 OWS74:OWU74 PGO74:PGQ74 PQK74:PQM74 QAG74:QAI74 QKC74:QKE74 QTY74:QUA74 RDU74:RDW74 RNQ74:RNS74 RXM74:RXO74 SHI74:SHK74 SRE74:SRG74 TBA74:TBC74 TKW74:TKY74 TUS74:TUU74 UEO74:UEQ74 UOK74:UOM74 UYG74:UYI74 VIC74:VIE74 VRY74:VSA74 WBU74:WBW74 WLQ74:WLS74 WVM74:WVO74 E79:G79 JA79:JC79 SW79:SY79 ACS79:ACU79 AMO79:AMQ79 AWK79:AWM79 BGG79:BGI79 BQC79:BQE79 BZY79:CAA79 CJU79:CJW79 CTQ79:CTS79 DDM79:DDO79 DNI79:DNK79 DXE79:DXG79 EHA79:EHC79 EQW79:EQY79 FAS79:FAU79 FKO79:FKQ79 FUK79:FUM79 GEG79:GEI79 GOC79:GOE79 GXY79:GYA79 HHU79:HHW79 HRQ79:HRS79 IBM79:IBO79 ILI79:ILK79 IVE79:IVG79 JFA79:JFC79 JOW79:JOY79 JYS79:JYU79 KIO79:KIQ79 KSK79:KSM79 LCG79:LCI79 LMC79:LME79 LVY79:LWA79 MFU79:MFW79 MPQ79:MPS79 MZM79:MZO79 NJI79:NJK79 NTE79:NTG79 ODA79:ODC79 OMW79:OMY79 OWS79:OWU79 PGO79:PGQ79 PQK79:PQM79 QAG79:QAI79 QKC79:QKE79 QTY79:QUA79 RDU79:RDW79 RNQ79:RNS79 RXM79:RXO79 SHI79:SHK79 SRE79:SRG79 TBA79:TBC79 TKW79:TKY79 TUS79:TUU79 UEO79:UEQ79 UOK79:UOM79 UYG79:UYI79 VIC79:VIE79 VRY79:VSA79 WBU79:WBW79 WLQ79:WLS79 WVM79:WVO79 E84:G84 JA84:JC84 SW84:SY84 ACS84:ACU84 AMO84:AMQ84 AWK84:AWM84 BGG84:BGI84 BQC84:BQE84 BZY84:CAA84 CJU84:CJW84 CTQ84:CTS84 DDM84:DDO84 DNI84:DNK84 DXE84:DXG84 EHA84:EHC84 EQW84:EQY84 FAS84:FAU84 FKO84:FKQ84 FUK84:FUM84 GEG84:GEI84 GOC84:GOE84 GXY84:GYA84 HHU84:HHW84 HRQ84:HRS84 IBM84:IBO84 ILI84:ILK84 IVE84:IVG84 JFA84:JFC84 JOW84:JOY84 JYS84:JYU84 KIO84:KIQ84 KSK84:KSM84 LCG84:LCI84 LMC84:LME84 LVY84:LWA84 MFU84:MFW84 MPQ84:MPS84 MZM84:MZO84 NJI84:NJK84 NTE84:NTG84 ODA84:ODC84 OMW84:OMY84 OWS84:OWU84 PGO84:PGQ84 PQK84:PQM84 QAG84:QAI84 QKC84:QKE84 QTY84:QUA84 RDU84:RDW84 RNQ84:RNS84 RXM84:RXO84 SHI84:SHK84 SRE84:SRG84 TBA84:TBC84 TKW84:TKY84 TUS84:TUU84 UEO84:UEQ84 UOK84:UOM84 UYG84:UYI84 VIC84:VIE84 VRY84:VSA84 WBU84:WBW84 WLQ84:WLS84 E102:E103" xr:uid="{00000000-0002-0000-2300-000003000000}"/>
  </dataValidations>
  <printOptions horizontalCentered="1"/>
  <pageMargins left="0.70866141732283472" right="0.70866141732283472" top="0.74803149606299213" bottom="0.55118110236220474" header="0.31496062992125984" footer="0.31496062992125984"/>
  <pageSetup paperSize="9" scale="78" fitToHeight="3" orientation="portrait" blackAndWhite="1" r:id="rId1"/>
  <rowBreaks count="2" manualBreakCount="2">
    <brk id="50" min="1" max="8" man="1"/>
    <brk id="97" min="1" max="8" man="1"/>
  </row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8"/>
  </sheetPr>
  <dimension ref="B1:M109"/>
  <sheetViews>
    <sheetView view="pageBreakPreview" zoomScale="90" zoomScaleNormal="90" zoomScaleSheetLayoutView="90" workbookViewId="0">
      <selection activeCell="K3" sqref="K3"/>
    </sheetView>
  </sheetViews>
  <sheetFormatPr defaultColWidth="9" defaultRowHeight="13"/>
  <cols>
    <col min="1" max="1" width="5.6328125" customWidth="1"/>
    <col min="2" max="2" width="5.26953125" customWidth="1"/>
    <col min="3" max="3" width="2.6328125" customWidth="1"/>
    <col min="4" max="4" width="2.453125" customWidth="1"/>
    <col min="5" max="5" width="44.6328125" customWidth="1"/>
    <col min="6" max="6" width="2.453125" customWidth="1"/>
    <col min="7" max="7" width="44.6328125" customWidth="1"/>
    <col min="8" max="8" width="1.26953125" customWidth="1"/>
    <col min="9" max="9" width="3.90625" customWidth="1"/>
  </cols>
  <sheetData>
    <row r="1" spans="2:13" ht="15" customHeight="1">
      <c r="B1" s="359" t="str">
        <f>CONCATENATE("（様式-",INDEX(発注者入力シート!$B$37:$G$46,MATCH(発注者入力シート!N13,発注者入力シート!$C$37:$C$46,0),4),"）")</f>
        <v>（様式-１５）</v>
      </c>
      <c r="C1" s="360"/>
      <c r="D1" s="360"/>
      <c r="E1" s="360"/>
      <c r="F1" s="1782" t="s">
        <v>800</v>
      </c>
      <c r="G1" s="1783"/>
      <c r="H1" s="1783"/>
      <c r="I1" s="1783"/>
      <c r="J1" s="326"/>
      <c r="K1" s="37"/>
      <c r="L1" s="37"/>
      <c r="M1" s="37"/>
    </row>
    <row r="2" spans="2:13" ht="15" customHeight="1">
      <c r="B2" s="359" t="str">
        <f>CONCATENATE("評価項目",INDEX(発注者入力シート!$B$37:$G$46,MATCH(発注者入力シート!N13,発注者入力シート!$C$37:$C$46,0),5),"-",INDEX(発注者入力シート!$B$37:$G$46,MATCH(発注者入力シート!N13,発注者入力シート!$C$37:$C$46,0),6))</f>
        <v>評価項目（４）-②</v>
      </c>
      <c r="C2" s="360"/>
      <c r="D2" s="360"/>
      <c r="E2" s="360"/>
      <c r="F2" s="1784" t="str">
        <f>IF(企業入力シート!C48="","",企業入力シート!C48)</f>
        <v>△△建設</v>
      </c>
      <c r="G2" s="1784"/>
      <c r="H2" s="1784"/>
      <c r="I2" s="1784"/>
      <c r="J2" s="326"/>
      <c r="K2" s="37"/>
      <c r="L2" s="37"/>
      <c r="M2" s="37"/>
    </row>
    <row r="3" spans="2:13" ht="40.5" customHeight="1">
      <c r="B3" s="1785" t="s">
        <v>1361</v>
      </c>
      <c r="C3" s="1786"/>
      <c r="D3" s="1786"/>
      <c r="E3" s="1786"/>
      <c r="F3" s="1786"/>
      <c r="G3" s="1786"/>
      <c r="H3" s="1786"/>
      <c r="I3" s="1786"/>
      <c r="J3" s="326"/>
      <c r="K3" s="326"/>
      <c r="L3" s="37"/>
      <c r="M3" s="37"/>
    </row>
    <row r="4" spans="2:13" ht="18.75" customHeight="1">
      <c r="B4" s="327"/>
      <c r="C4" s="760"/>
      <c r="D4" s="760"/>
      <c r="E4" s="452" t="s">
        <v>1074</v>
      </c>
      <c r="F4" s="1741" t="str">
        <f>IF(企業入力シート!C5="","",企業入力シート!C5)</f>
        <v/>
      </c>
      <c r="G4" s="1741"/>
      <c r="H4" s="1741"/>
      <c r="I4" s="1741"/>
      <c r="J4" s="326"/>
      <c r="K4" s="326"/>
      <c r="L4" s="37"/>
      <c r="M4" s="37"/>
    </row>
    <row r="5" spans="2:13" ht="30" customHeight="1">
      <c r="B5" s="1742" t="s">
        <v>472</v>
      </c>
      <c r="C5" s="1742"/>
      <c r="D5" s="1742"/>
      <c r="E5" s="1742"/>
      <c r="F5" s="1742"/>
      <c r="G5" s="1742"/>
      <c r="H5" s="1742"/>
      <c r="I5" s="1742"/>
      <c r="J5" s="328"/>
      <c r="K5" s="37"/>
      <c r="L5" s="37"/>
      <c r="M5" s="37"/>
    </row>
    <row r="6" spans="2:13" ht="10" customHeight="1">
      <c r="B6" s="1742"/>
      <c r="C6" s="1742"/>
      <c r="D6" s="1742"/>
      <c r="E6" s="1742"/>
      <c r="F6" s="1742"/>
      <c r="G6" s="1742"/>
      <c r="H6" s="1742"/>
      <c r="I6" s="1742"/>
      <c r="J6" s="329"/>
      <c r="K6" s="37"/>
      <c r="L6" s="37"/>
      <c r="M6" s="37"/>
    </row>
    <row r="7" spans="2:13" ht="54" customHeight="1">
      <c r="B7" s="330"/>
      <c r="C7" s="1779" t="s">
        <v>1282</v>
      </c>
      <c r="D7" s="1780"/>
      <c r="E7" s="1780"/>
      <c r="F7" s="1780"/>
      <c r="G7" s="1781"/>
      <c r="H7" s="761"/>
      <c r="I7" s="761"/>
      <c r="J7" s="331"/>
      <c r="K7" s="37"/>
      <c r="L7" s="37"/>
      <c r="M7" s="37"/>
    </row>
    <row r="8" spans="2:13" ht="10" customHeight="1">
      <c r="B8" s="332"/>
      <c r="C8" s="761"/>
      <c r="D8" s="761"/>
      <c r="E8" s="761"/>
      <c r="F8" s="761"/>
      <c r="G8" s="761"/>
      <c r="H8" s="761"/>
      <c r="I8" s="761"/>
      <c r="J8" s="329"/>
      <c r="K8" s="37"/>
      <c r="L8" s="37"/>
      <c r="M8" s="37"/>
    </row>
    <row r="9" spans="2:13" ht="13.5" customHeight="1">
      <c r="B9" s="762" t="s">
        <v>1120</v>
      </c>
      <c r="C9" s="1774" t="s">
        <v>473</v>
      </c>
      <c r="D9" s="1774"/>
      <c r="E9" s="1774"/>
      <c r="F9" s="1774"/>
      <c r="G9" s="1774"/>
      <c r="H9" s="757"/>
      <c r="I9" s="761"/>
      <c r="J9" s="329"/>
      <c r="K9" s="37"/>
      <c r="L9" s="37"/>
      <c r="M9" s="37"/>
    </row>
    <row r="10" spans="2:13" ht="13.5" customHeight="1">
      <c r="B10" s="763"/>
      <c r="C10" s="761"/>
      <c r="D10" s="1734" t="s">
        <v>470</v>
      </c>
      <c r="E10" s="333" t="s">
        <v>1075</v>
      </c>
      <c r="F10" s="1734" t="s">
        <v>470</v>
      </c>
      <c r="G10" s="1777" t="s">
        <v>1076</v>
      </c>
      <c r="H10" s="334"/>
      <c r="I10" s="761"/>
      <c r="J10" s="329"/>
      <c r="K10" s="37"/>
      <c r="L10" s="37"/>
      <c r="M10" s="37"/>
    </row>
    <row r="11" spans="2:13" ht="13.5" customHeight="1">
      <c r="B11" s="336"/>
      <c r="C11" s="761"/>
      <c r="D11" s="1764"/>
      <c r="E11" s="342" t="s">
        <v>474</v>
      </c>
      <c r="F11" s="1764"/>
      <c r="G11" s="1790"/>
      <c r="H11" s="759"/>
      <c r="I11" s="761"/>
      <c r="J11" s="329"/>
      <c r="K11" s="37"/>
      <c r="L11" s="37"/>
      <c r="M11" s="37"/>
    </row>
    <row r="12" spans="2:13" ht="13.5" customHeight="1">
      <c r="B12" s="336"/>
      <c r="C12" s="761"/>
      <c r="D12" s="1788"/>
      <c r="E12" s="335" t="s">
        <v>471</v>
      </c>
      <c r="F12" s="1788"/>
      <c r="G12" s="1791"/>
      <c r="H12" s="759"/>
      <c r="I12" s="761"/>
      <c r="J12" s="329"/>
      <c r="K12" s="37"/>
      <c r="L12" s="37"/>
      <c r="M12" s="37"/>
    </row>
    <row r="13" spans="2:13" ht="3.75" customHeight="1">
      <c r="B13" s="336"/>
      <c r="C13" s="761"/>
      <c r="D13" s="761"/>
      <c r="E13" s="329"/>
      <c r="F13" s="337"/>
      <c r="G13" s="337"/>
      <c r="H13" s="337"/>
      <c r="I13" s="761"/>
      <c r="J13" s="329"/>
      <c r="K13" s="37"/>
      <c r="L13" s="37"/>
      <c r="M13" s="37"/>
    </row>
    <row r="14" spans="2:13" ht="43" customHeight="1">
      <c r="B14" s="764"/>
      <c r="C14" s="329"/>
      <c r="D14" s="1736" t="s">
        <v>1271</v>
      </c>
      <c r="E14" s="1737"/>
      <c r="F14" s="1737"/>
      <c r="G14" s="1738"/>
      <c r="H14" s="337"/>
      <c r="I14" s="761"/>
      <c r="K14" s="37"/>
      <c r="L14" s="37"/>
      <c r="M14" s="37"/>
    </row>
    <row r="15" spans="2:13" ht="10" customHeight="1">
      <c r="B15" s="765"/>
      <c r="C15" s="766"/>
      <c r="D15" s="766"/>
      <c r="E15" s="766"/>
      <c r="F15" s="766"/>
      <c r="G15" s="766"/>
      <c r="H15" s="766"/>
      <c r="I15" s="761"/>
      <c r="J15" s="329"/>
      <c r="K15" s="37"/>
      <c r="L15" s="37"/>
      <c r="M15" s="37"/>
    </row>
    <row r="16" spans="2:13" ht="27" customHeight="1">
      <c r="B16" s="762" t="s">
        <v>1127</v>
      </c>
      <c r="C16" s="1778" t="s">
        <v>1283</v>
      </c>
      <c r="D16" s="1778"/>
      <c r="E16" s="1778"/>
      <c r="F16" s="1778"/>
      <c r="G16" s="1778"/>
      <c r="H16" s="757"/>
      <c r="I16" s="761"/>
      <c r="K16" s="37"/>
      <c r="L16" s="37"/>
      <c r="M16" s="37"/>
    </row>
    <row r="17" spans="2:13" ht="37.5" customHeight="1">
      <c r="B17" s="764"/>
      <c r="C17" s="761"/>
      <c r="D17" s="1734" t="s">
        <v>470</v>
      </c>
      <c r="E17" s="767" t="s">
        <v>475</v>
      </c>
      <c r="F17" s="1734" t="s">
        <v>470</v>
      </c>
      <c r="G17" s="768" t="s">
        <v>1311</v>
      </c>
      <c r="H17" s="329"/>
      <c r="I17" s="761"/>
      <c r="K17" s="37"/>
      <c r="L17" s="37"/>
      <c r="M17" s="37"/>
    </row>
    <row r="18" spans="2:13" ht="13.5" customHeight="1">
      <c r="B18" s="764"/>
      <c r="C18" s="761"/>
      <c r="D18" s="1788"/>
      <c r="E18" s="335" t="s">
        <v>471</v>
      </c>
      <c r="F18" s="1788"/>
      <c r="G18" s="335" t="s">
        <v>471</v>
      </c>
      <c r="H18" s="329"/>
      <c r="I18" s="761"/>
      <c r="K18" s="37"/>
      <c r="L18" s="37"/>
      <c r="M18" s="37"/>
    </row>
    <row r="19" spans="2:13" ht="37.5" customHeight="1">
      <c r="B19" s="764"/>
      <c r="C19" s="761"/>
      <c r="D19" s="1734" t="s">
        <v>470</v>
      </c>
      <c r="E19" s="768" t="s">
        <v>1077</v>
      </c>
      <c r="F19" s="1734" t="s">
        <v>470</v>
      </c>
      <c r="G19" s="768" t="s">
        <v>1078</v>
      </c>
      <c r="H19" s="329"/>
      <c r="I19" s="761"/>
      <c r="K19" s="37"/>
      <c r="L19" s="37"/>
      <c r="M19" s="37"/>
    </row>
    <row r="20" spans="2:13" ht="13.5" customHeight="1">
      <c r="B20" s="764"/>
      <c r="C20" s="761"/>
      <c r="D20" s="1788"/>
      <c r="E20" s="335" t="s">
        <v>471</v>
      </c>
      <c r="F20" s="1788"/>
      <c r="G20" s="335" t="s">
        <v>471</v>
      </c>
      <c r="H20" s="329"/>
      <c r="I20" s="761"/>
      <c r="K20" s="37"/>
      <c r="L20" s="37"/>
      <c r="M20" s="37"/>
    </row>
    <row r="21" spans="2:13" ht="37.5" customHeight="1">
      <c r="B21" s="764"/>
      <c r="C21" s="761"/>
      <c r="D21" s="1734" t="s">
        <v>470</v>
      </c>
      <c r="E21" s="767" t="s">
        <v>1285</v>
      </c>
      <c r="F21" s="1734" t="s">
        <v>470</v>
      </c>
      <c r="G21" s="767" t="s">
        <v>476</v>
      </c>
      <c r="H21" s="329"/>
      <c r="I21" s="761"/>
      <c r="K21" s="37"/>
      <c r="L21" s="37"/>
      <c r="M21" s="37"/>
    </row>
    <row r="22" spans="2:13" ht="13.5" customHeight="1">
      <c r="B22" s="764"/>
      <c r="C22" s="761"/>
      <c r="D22" s="1788"/>
      <c r="E22" s="335" t="s">
        <v>471</v>
      </c>
      <c r="F22" s="1788"/>
      <c r="G22" s="335" t="s">
        <v>471</v>
      </c>
      <c r="H22" s="329"/>
      <c r="I22" s="761"/>
      <c r="K22" s="37"/>
      <c r="L22" s="37"/>
      <c r="M22" s="37"/>
    </row>
    <row r="23" spans="2:13" ht="3.75" customHeight="1">
      <c r="B23" s="336"/>
      <c r="C23" s="761"/>
      <c r="D23" s="761"/>
      <c r="E23" s="329"/>
      <c r="F23" s="337"/>
      <c r="G23" s="337"/>
      <c r="H23" s="337"/>
      <c r="I23" s="761"/>
      <c r="J23" s="329"/>
      <c r="K23" s="37"/>
      <c r="L23" s="37"/>
      <c r="M23" s="37"/>
    </row>
    <row r="24" spans="2:13" ht="37.5" customHeight="1">
      <c r="B24" s="764"/>
      <c r="C24" s="761"/>
      <c r="D24" s="1736" t="s">
        <v>1286</v>
      </c>
      <c r="E24" s="1737"/>
      <c r="F24" s="1737"/>
      <c r="G24" s="1738"/>
      <c r="H24" s="337"/>
      <c r="I24" s="761"/>
      <c r="K24" s="37"/>
      <c r="M24" s="37"/>
    </row>
    <row r="25" spans="2:13" ht="10" customHeight="1">
      <c r="B25" s="764"/>
      <c r="C25" s="761"/>
      <c r="D25" s="338"/>
      <c r="E25" s="340"/>
      <c r="F25" s="340"/>
      <c r="G25" s="340"/>
      <c r="H25" s="337"/>
      <c r="I25" s="761"/>
      <c r="K25" s="37"/>
      <c r="M25" s="37"/>
    </row>
    <row r="26" spans="2:13" ht="13.5" customHeight="1">
      <c r="B26" s="453" t="s">
        <v>1287</v>
      </c>
      <c r="C26" s="1774" t="s">
        <v>1288</v>
      </c>
      <c r="D26" s="1774"/>
      <c r="E26" s="1774"/>
      <c r="F26" s="1774"/>
      <c r="G26" s="1774"/>
      <c r="H26" s="757"/>
      <c r="I26" s="761"/>
      <c r="K26" s="37"/>
    </row>
    <row r="27" spans="2:13" ht="13.5" customHeight="1">
      <c r="B27" s="763"/>
      <c r="C27" s="761"/>
      <c r="D27" s="1734" t="s">
        <v>470</v>
      </c>
      <c r="E27" s="333" t="s">
        <v>1075</v>
      </c>
      <c r="F27" s="1734" t="s">
        <v>470</v>
      </c>
      <c r="G27" s="1777" t="s">
        <v>1076</v>
      </c>
      <c r="H27" s="334"/>
      <c r="I27" s="761"/>
      <c r="K27" s="37"/>
      <c r="L27" s="37"/>
      <c r="M27" s="37"/>
    </row>
    <row r="28" spans="2:13" ht="13.5" customHeight="1">
      <c r="B28" s="339"/>
      <c r="C28" s="761"/>
      <c r="D28" s="1764"/>
      <c r="E28" s="343" t="s">
        <v>1079</v>
      </c>
      <c r="F28" s="1764"/>
      <c r="G28" s="1790"/>
      <c r="H28" s="757"/>
      <c r="I28" s="761"/>
      <c r="K28" s="37"/>
      <c r="L28" s="37"/>
      <c r="M28" s="37"/>
    </row>
    <row r="29" spans="2:13" ht="13.5" customHeight="1">
      <c r="B29" s="336"/>
      <c r="C29" s="761"/>
      <c r="D29" s="1788"/>
      <c r="E29" s="335" t="s">
        <v>471</v>
      </c>
      <c r="F29" s="1788"/>
      <c r="G29" s="1791"/>
      <c r="H29" s="759"/>
      <c r="I29" s="761"/>
      <c r="J29" s="329"/>
      <c r="K29" s="37"/>
      <c r="L29" s="37"/>
      <c r="M29" s="37"/>
    </row>
    <row r="30" spans="2:13" ht="3.75" customHeight="1">
      <c r="B30" s="336"/>
      <c r="C30" s="761"/>
      <c r="D30" s="761"/>
      <c r="E30" s="329"/>
      <c r="F30" s="337"/>
      <c r="G30" s="337"/>
      <c r="H30" s="337"/>
      <c r="I30" s="761"/>
      <c r="J30" s="329"/>
      <c r="K30" s="37"/>
      <c r="L30" s="37"/>
      <c r="M30" s="37"/>
    </row>
    <row r="31" spans="2:13" ht="39" customHeight="1">
      <c r="B31" s="763"/>
      <c r="C31" s="761"/>
      <c r="D31" s="1736" t="s">
        <v>1289</v>
      </c>
      <c r="E31" s="1737"/>
      <c r="F31" s="1737"/>
      <c r="G31" s="1738"/>
      <c r="H31" s="337"/>
      <c r="I31" s="761"/>
      <c r="K31" s="37"/>
      <c r="L31" s="37"/>
      <c r="M31" s="37"/>
    </row>
    <row r="32" spans="2:13" ht="10" customHeight="1">
      <c r="B32" s="769"/>
      <c r="C32" s="761"/>
      <c r="D32" s="761"/>
      <c r="E32" s="761"/>
      <c r="F32" s="761"/>
      <c r="G32" s="345"/>
      <c r="H32" s="345"/>
      <c r="I32" s="761"/>
      <c r="K32" s="37"/>
      <c r="L32" s="37"/>
      <c r="M32" s="37"/>
    </row>
    <row r="33" spans="2:13" ht="33" customHeight="1">
      <c r="B33" s="453" t="s">
        <v>1290</v>
      </c>
      <c r="C33" s="1745" t="s">
        <v>1291</v>
      </c>
      <c r="D33" s="1745"/>
      <c r="E33" s="1745"/>
      <c r="F33" s="1745"/>
      <c r="G33" s="1745"/>
      <c r="H33" s="757"/>
      <c r="I33" s="761"/>
      <c r="K33" s="37"/>
      <c r="L33" s="37"/>
      <c r="M33" s="37"/>
    </row>
    <row r="34" spans="2:13" ht="27" customHeight="1">
      <c r="B34" s="769"/>
      <c r="C34" s="761"/>
      <c r="D34" s="1734" t="s">
        <v>470</v>
      </c>
      <c r="E34" s="770" t="s">
        <v>1080</v>
      </c>
      <c r="F34" s="1734" t="s">
        <v>470</v>
      </c>
      <c r="G34" s="770" t="s">
        <v>1292</v>
      </c>
      <c r="H34" s="329"/>
      <c r="I34" s="761"/>
      <c r="K34" s="37"/>
      <c r="L34" s="37"/>
      <c r="M34" s="37"/>
    </row>
    <row r="35" spans="2:13" ht="13.5" customHeight="1">
      <c r="B35" s="764"/>
      <c r="C35" s="761"/>
      <c r="D35" s="1788"/>
      <c r="E35" s="335" t="s">
        <v>471</v>
      </c>
      <c r="F35" s="1788"/>
      <c r="G35" s="335" t="s">
        <v>471</v>
      </c>
      <c r="H35" s="329"/>
      <c r="I35" s="761"/>
      <c r="K35" s="37"/>
      <c r="L35" s="37"/>
      <c r="M35" s="37"/>
    </row>
    <row r="36" spans="2:13" ht="27" customHeight="1">
      <c r="B36" s="769"/>
      <c r="C36" s="761"/>
      <c r="D36" s="1734" t="s">
        <v>470</v>
      </c>
      <c r="E36" s="770" t="s">
        <v>1293</v>
      </c>
      <c r="F36" s="761"/>
      <c r="G36" s="761"/>
      <c r="H36" s="329"/>
      <c r="I36" s="761"/>
      <c r="K36" s="37"/>
      <c r="L36" s="37"/>
      <c r="M36" s="37"/>
    </row>
    <row r="37" spans="2:13" ht="13.5" customHeight="1">
      <c r="B37" s="764"/>
      <c r="C37" s="761"/>
      <c r="D37" s="1788"/>
      <c r="E37" s="335" t="s">
        <v>471</v>
      </c>
      <c r="F37" s="761"/>
      <c r="G37" s="761"/>
      <c r="H37" s="329"/>
      <c r="I37" s="761"/>
      <c r="K37" s="37"/>
      <c r="L37" s="37"/>
      <c r="M37" s="37"/>
    </row>
    <row r="38" spans="2:13" ht="22.5" customHeight="1">
      <c r="B38" s="764"/>
      <c r="C38" s="761"/>
      <c r="D38" s="1734" t="s">
        <v>470</v>
      </c>
      <c r="E38" s="1771" t="s">
        <v>1294</v>
      </c>
      <c r="F38" s="1771"/>
      <c r="G38" s="1789"/>
      <c r="H38" s="329"/>
      <c r="I38" s="761"/>
      <c r="K38" s="37"/>
      <c r="L38" s="37"/>
      <c r="M38" s="37"/>
    </row>
    <row r="39" spans="2:13" ht="13.5" customHeight="1">
      <c r="B39" s="764"/>
      <c r="C39" s="761"/>
      <c r="D39" s="1788"/>
      <c r="E39" s="451" t="s">
        <v>471</v>
      </c>
      <c r="F39" s="346"/>
      <c r="G39" s="335"/>
      <c r="H39" s="329"/>
      <c r="I39" s="761"/>
      <c r="K39" s="37"/>
      <c r="L39" s="37"/>
      <c r="M39" s="37"/>
    </row>
    <row r="40" spans="2:13" ht="10" customHeight="1">
      <c r="B40" s="765"/>
      <c r="C40" s="761"/>
      <c r="D40" s="761"/>
      <c r="E40" s="761"/>
      <c r="F40" s="761"/>
      <c r="G40" s="761"/>
      <c r="H40" s="761"/>
      <c r="I40" s="761"/>
      <c r="K40" s="37"/>
      <c r="L40" s="37"/>
      <c r="M40" s="37"/>
    </row>
    <row r="41" spans="2:13" ht="27" customHeight="1">
      <c r="B41" s="453" t="s">
        <v>1128</v>
      </c>
      <c r="C41" s="1745" t="s">
        <v>1123</v>
      </c>
      <c r="D41" s="1745"/>
      <c r="E41" s="1745"/>
      <c r="F41" s="1745"/>
      <c r="G41" s="1745"/>
      <c r="H41" s="758"/>
      <c r="I41" s="761"/>
      <c r="K41" s="37"/>
      <c r="L41" s="37"/>
      <c r="M41" s="37"/>
    </row>
    <row r="42" spans="2:13" ht="27" customHeight="1">
      <c r="B42" s="771"/>
      <c r="C42" s="772"/>
      <c r="D42" s="1765" t="s">
        <v>470</v>
      </c>
      <c r="E42" s="1767" t="s">
        <v>1081</v>
      </c>
      <c r="F42" s="1767"/>
      <c r="G42" s="1768"/>
      <c r="H42" s="329"/>
      <c r="I42" s="761"/>
      <c r="K42" s="37"/>
      <c r="L42" s="37"/>
      <c r="M42" s="37"/>
    </row>
    <row r="43" spans="2:13" ht="13.5" customHeight="1">
      <c r="B43" s="773"/>
      <c r="C43" s="772"/>
      <c r="D43" s="1787"/>
      <c r="E43" s="1769" t="s">
        <v>471</v>
      </c>
      <c r="F43" s="1769"/>
      <c r="G43" s="1770"/>
      <c r="H43" s="329"/>
      <c r="I43" s="761"/>
      <c r="K43" s="37"/>
      <c r="L43" s="37"/>
      <c r="M43" s="37"/>
    </row>
    <row r="44" spans="2:13" ht="31.5" customHeight="1">
      <c r="B44" s="771"/>
      <c r="C44" s="772"/>
      <c r="D44" s="1765" t="s">
        <v>470</v>
      </c>
      <c r="E44" s="1767" t="s">
        <v>1082</v>
      </c>
      <c r="F44" s="1767"/>
      <c r="G44" s="1768"/>
      <c r="H44" s="329"/>
      <c r="I44" s="761"/>
      <c r="K44" s="37"/>
      <c r="L44" s="37"/>
      <c r="M44" s="37"/>
    </row>
    <row r="45" spans="2:13" ht="13.5" customHeight="1">
      <c r="B45" s="773"/>
      <c r="C45" s="772"/>
      <c r="D45" s="1787"/>
      <c r="E45" s="1769" t="s">
        <v>471</v>
      </c>
      <c r="F45" s="1769"/>
      <c r="G45" s="1770"/>
      <c r="H45" s="329"/>
      <c r="I45" s="761"/>
      <c r="K45" s="37"/>
      <c r="L45" s="37"/>
      <c r="M45" s="37"/>
    </row>
    <row r="46" spans="2:13" ht="31.5" customHeight="1">
      <c r="B46" s="771"/>
      <c r="C46" s="772"/>
      <c r="D46" s="1765" t="s">
        <v>470</v>
      </c>
      <c r="E46" s="1767" t="s">
        <v>1083</v>
      </c>
      <c r="F46" s="1767"/>
      <c r="G46" s="1768"/>
      <c r="H46" s="329"/>
      <c r="I46" s="761"/>
      <c r="K46" s="37"/>
      <c r="L46" s="37"/>
      <c r="M46" s="37"/>
    </row>
    <row r="47" spans="2:13" ht="13.5" customHeight="1">
      <c r="B47" s="773"/>
      <c r="C47" s="772"/>
      <c r="D47" s="1787"/>
      <c r="E47" s="1769" t="s">
        <v>471</v>
      </c>
      <c r="F47" s="1769"/>
      <c r="G47" s="1770"/>
      <c r="H47" s="329"/>
      <c r="I47" s="761"/>
      <c r="K47" s="37"/>
      <c r="L47" s="37"/>
      <c r="M47" s="37"/>
    </row>
    <row r="48" spans="2:13" ht="31.5" customHeight="1">
      <c r="B48" s="773"/>
      <c r="C48" s="772"/>
      <c r="D48" s="1765" t="s">
        <v>470</v>
      </c>
      <c r="E48" s="1767" t="s">
        <v>1084</v>
      </c>
      <c r="F48" s="1767"/>
      <c r="G48" s="1768"/>
      <c r="H48" s="329"/>
      <c r="I48" s="761"/>
      <c r="K48" s="37"/>
      <c r="L48" s="37"/>
      <c r="M48" s="37"/>
    </row>
    <row r="49" spans="2:13" ht="13.5" customHeight="1">
      <c r="B49" s="773"/>
      <c r="C49" s="772"/>
      <c r="D49" s="1787"/>
      <c r="E49" s="1769" t="s">
        <v>471</v>
      </c>
      <c r="F49" s="1769"/>
      <c r="G49" s="1770"/>
      <c r="H49" s="329"/>
      <c r="I49" s="761"/>
      <c r="K49" s="37"/>
      <c r="L49" s="37"/>
      <c r="M49" s="37"/>
    </row>
    <row r="50" spans="2:13" ht="10" customHeight="1">
      <c r="B50" s="765"/>
      <c r="C50" s="761"/>
      <c r="D50" s="761"/>
      <c r="E50" s="761"/>
      <c r="F50" s="761"/>
      <c r="G50" s="761"/>
      <c r="H50" s="761"/>
      <c r="I50" s="761"/>
      <c r="K50" s="37"/>
      <c r="L50" s="37"/>
      <c r="M50" s="37"/>
    </row>
    <row r="51" spans="2:13" ht="19">
      <c r="B51" s="1739" t="str">
        <f>$B$1&amp;" "&amp;$B$2</f>
        <v>（様式-１５） 評価項目（４）-②</v>
      </c>
      <c r="C51" s="1739"/>
      <c r="D51" s="1739"/>
      <c r="E51" s="1739"/>
      <c r="F51" s="1741" t="str">
        <f>IF(F2="","",F2)</f>
        <v>△△建設</v>
      </c>
      <c r="G51" s="1741"/>
      <c r="H51" s="1741"/>
      <c r="I51" s="1741"/>
      <c r="J51" s="326"/>
      <c r="K51" s="37"/>
      <c r="L51" s="37"/>
      <c r="M51" s="37"/>
    </row>
    <row r="52" spans="2:13" ht="30" customHeight="1">
      <c r="B52" s="1742" t="s">
        <v>477</v>
      </c>
      <c r="C52" s="1743"/>
      <c r="D52" s="1743"/>
      <c r="E52" s="1743"/>
      <c r="F52" s="1743"/>
      <c r="G52" s="1743"/>
      <c r="H52" s="1743"/>
      <c r="I52" s="1743"/>
      <c r="J52" s="328"/>
      <c r="K52" s="37"/>
      <c r="L52" s="37"/>
      <c r="M52" s="37"/>
    </row>
    <row r="53" spans="2:13" ht="10" customHeight="1">
      <c r="B53" s="1744"/>
      <c r="C53" s="1744"/>
      <c r="D53" s="1744"/>
      <c r="E53" s="1744"/>
      <c r="F53" s="1744"/>
      <c r="G53" s="1744"/>
      <c r="H53" s="1744"/>
      <c r="I53" s="1744"/>
      <c r="K53" s="37"/>
      <c r="L53" s="37"/>
      <c r="M53" s="37"/>
    </row>
    <row r="54" spans="2:13" ht="28.5" customHeight="1">
      <c r="B54" s="453" t="s">
        <v>1295</v>
      </c>
      <c r="C54" s="1762" t="s">
        <v>1314</v>
      </c>
      <c r="D54" s="1763"/>
      <c r="E54" s="1763"/>
      <c r="F54" s="1763"/>
      <c r="G54" s="1763"/>
      <c r="H54" s="758"/>
      <c r="I54" s="761"/>
      <c r="K54" s="37"/>
      <c r="L54" s="37"/>
      <c r="M54" s="37"/>
    </row>
    <row r="55" spans="2:13" ht="27" customHeight="1">
      <c r="B55" s="769"/>
      <c r="C55" s="761"/>
      <c r="D55" s="1764" t="s">
        <v>470</v>
      </c>
      <c r="E55" s="768" t="s">
        <v>1085</v>
      </c>
      <c r="F55" s="1734" t="s">
        <v>470</v>
      </c>
      <c r="G55" s="768" t="s">
        <v>1284</v>
      </c>
      <c r="H55" s="329"/>
      <c r="I55" s="761"/>
      <c r="K55" s="37"/>
      <c r="L55" s="37"/>
      <c r="M55" s="37"/>
    </row>
    <row r="56" spans="2:13" ht="13.5" customHeight="1">
      <c r="B56" s="764"/>
      <c r="C56" s="761"/>
      <c r="D56" s="1735"/>
      <c r="E56" s="335" t="s">
        <v>471</v>
      </c>
      <c r="F56" s="1735"/>
      <c r="G56" s="335" t="s">
        <v>471</v>
      </c>
      <c r="H56" s="329"/>
      <c r="I56" s="761"/>
      <c r="K56" s="37"/>
      <c r="L56" s="37"/>
      <c r="M56" s="37"/>
    </row>
    <row r="57" spans="2:13" ht="31.5" customHeight="1">
      <c r="B57" s="769"/>
      <c r="C57" s="761"/>
      <c r="D57" s="1764" t="s">
        <v>470</v>
      </c>
      <c r="E57" s="768" t="s">
        <v>1077</v>
      </c>
      <c r="F57" s="1734" t="s">
        <v>470</v>
      </c>
      <c r="G57" s="768" t="s">
        <v>1078</v>
      </c>
      <c r="H57" s="329"/>
      <c r="I57" s="761"/>
      <c r="K57" s="37"/>
      <c r="L57" s="37"/>
      <c r="M57" s="37"/>
    </row>
    <row r="58" spans="2:13" ht="13.5" customHeight="1">
      <c r="B58" s="764"/>
      <c r="C58" s="761"/>
      <c r="D58" s="1735"/>
      <c r="E58" s="335" t="s">
        <v>471</v>
      </c>
      <c r="F58" s="1735"/>
      <c r="G58" s="335" t="s">
        <v>471</v>
      </c>
      <c r="H58" s="329"/>
      <c r="I58" s="761"/>
      <c r="K58" s="37"/>
      <c r="L58" s="37"/>
      <c r="M58" s="37"/>
    </row>
    <row r="59" spans="2:13" ht="31.5" customHeight="1">
      <c r="B59" s="769"/>
      <c r="C59" s="761"/>
      <c r="D59" s="1764" t="s">
        <v>470</v>
      </c>
      <c r="E59" s="768" t="s">
        <v>1086</v>
      </c>
      <c r="F59" s="1734" t="s">
        <v>470</v>
      </c>
      <c r="G59" s="767" t="s">
        <v>1296</v>
      </c>
      <c r="H59" s="329"/>
      <c r="I59" s="761"/>
      <c r="K59" s="37"/>
      <c r="L59" s="37"/>
      <c r="M59" s="37"/>
    </row>
    <row r="60" spans="2:13" ht="13.5" customHeight="1">
      <c r="B60" s="764"/>
      <c r="C60" s="761"/>
      <c r="D60" s="1735"/>
      <c r="E60" s="335" t="s">
        <v>471</v>
      </c>
      <c r="F60" s="1735"/>
      <c r="G60" s="335" t="s">
        <v>471</v>
      </c>
      <c r="H60" s="329"/>
      <c r="I60" s="761"/>
      <c r="K60" s="37"/>
      <c r="L60" s="37"/>
      <c r="M60" s="37"/>
    </row>
    <row r="61" spans="2:13" ht="31.5" customHeight="1">
      <c r="B61" s="764"/>
      <c r="C61" s="761"/>
      <c r="D61" s="1764" t="s">
        <v>470</v>
      </c>
      <c r="E61" s="793" t="s">
        <v>1315</v>
      </c>
      <c r="F61" s="766"/>
      <c r="G61" s="766"/>
      <c r="H61" s="329"/>
      <c r="I61" s="761"/>
      <c r="K61" s="37"/>
      <c r="L61" s="37"/>
      <c r="M61" s="37"/>
    </row>
    <row r="62" spans="2:13" ht="13.5" customHeight="1">
      <c r="B62" s="764"/>
      <c r="C62" s="761"/>
      <c r="D62" s="1735"/>
      <c r="E62" s="335" t="s">
        <v>471</v>
      </c>
      <c r="F62" s="348"/>
      <c r="G62" s="349"/>
      <c r="H62" s="329"/>
      <c r="I62" s="761"/>
      <c r="K62" s="37"/>
      <c r="L62" s="37"/>
      <c r="M62" s="37"/>
    </row>
    <row r="63" spans="2:13" ht="13.5" customHeight="1">
      <c r="B63" s="764"/>
      <c r="C63" s="761"/>
      <c r="D63" s="774"/>
      <c r="E63" s="774"/>
      <c r="F63" s="348"/>
      <c r="G63" s="349"/>
      <c r="H63" s="329"/>
      <c r="I63" s="761"/>
      <c r="K63" s="37"/>
      <c r="L63" s="37"/>
      <c r="M63" s="37"/>
    </row>
    <row r="64" spans="2:13" ht="13.5" customHeight="1">
      <c r="B64" s="453" t="s">
        <v>1129</v>
      </c>
      <c r="C64" s="1745" t="s">
        <v>1297</v>
      </c>
      <c r="D64" s="1745"/>
      <c r="E64" s="1745"/>
      <c r="F64" s="1745"/>
      <c r="G64" s="1745"/>
      <c r="H64" s="757"/>
      <c r="I64" s="761"/>
      <c r="K64" s="37"/>
      <c r="L64" s="37"/>
      <c r="M64" s="37"/>
    </row>
    <row r="65" spans="2:13" ht="27" customHeight="1">
      <c r="B65" s="769"/>
      <c r="C65" s="761"/>
      <c r="D65" s="1734" t="s">
        <v>470</v>
      </c>
      <c r="E65" s="768" t="s">
        <v>1312</v>
      </c>
      <c r="F65" s="1734" t="s">
        <v>470</v>
      </c>
      <c r="G65" s="768" t="s">
        <v>1299</v>
      </c>
      <c r="H65" s="329"/>
      <c r="I65" s="761"/>
      <c r="K65" s="37"/>
      <c r="L65" s="37"/>
      <c r="M65" s="37"/>
    </row>
    <row r="66" spans="2:13" ht="13.5" customHeight="1">
      <c r="B66" s="764"/>
      <c r="C66" s="761"/>
      <c r="D66" s="1735"/>
      <c r="E66" s="335" t="s">
        <v>471</v>
      </c>
      <c r="F66" s="1735"/>
      <c r="G66" s="335" t="s">
        <v>471</v>
      </c>
      <c r="H66" s="329"/>
      <c r="I66" s="761"/>
      <c r="K66" s="37"/>
      <c r="L66" s="37"/>
      <c r="M66" s="37"/>
    </row>
    <row r="67" spans="2:13" ht="10" customHeight="1">
      <c r="B67" s="764"/>
      <c r="C67" s="329"/>
      <c r="D67" s="761"/>
      <c r="E67" s="761"/>
      <c r="F67" s="761"/>
      <c r="G67" s="761"/>
      <c r="H67" s="761"/>
      <c r="I67" s="761"/>
      <c r="K67" s="37"/>
      <c r="L67" s="37"/>
      <c r="M67" s="37"/>
    </row>
    <row r="68" spans="2:13" ht="13.5" customHeight="1">
      <c r="B68" s="453" t="s">
        <v>1130</v>
      </c>
      <c r="C68" s="1745" t="s">
        <v>1300</v>
      </c>
      <c r="D68" s="1745"/>
      <c r="E68" s="1745"/>
      <c r="F68" s="1745"/>
      <c r="G68" s="1745"/>
      <c r="H68" s="757"/>
      <c r="I68" s="761"/>
      <c r="K68" s="37"/>
      <c r="L68" s="37"/>
      <c r="M68" s="37"/>
    </row>
    <row r="69" spans="2:13" ht="27" customHeight="1">
      <c r="B69" s="763"/>
      <c r="C69" s="761"/>
      <c r="D69" s="1734" t="s">
        <v>470</v>
      </c>
      <c r="E69" s="775" t="s">
        <v>478</v>
      </c>
      <c r="F69" s="1734" t="s">
        <v>470</v>
      </c>
      <c r="G69" s="746" t="s">
        <v>1259</v>
      </c>
      <c r="H69" s="334"/>
      <c r="I69" s="761"/>
      <c r="K69" s="37"/>
      <c r="L69" s="37"/>
      <c r="M69" s="37"/>
    </row>
    <row r="70" spans="2:13" ht="13.5" customHeight="1">
      <c r="B70" s="764"/>
      <c r="C70" s="761"/>
      <c r="D70" s="1735"/>
      <c r="E70" s="335" t="s">
        <v>471</v>
      </c>
      <c r="F70" s="1735"/>
      <c r="G70" s="335" t="s">
        <v>471</v>
      </c>
      <c r="H70" s="329"/>
      <c r="I70" s="761"/>
      <c r="K70" s="37"/>
      <c r="L70" s="37"/>
      <c r="M70" s="37"/>
    </row>
    <row r="71" spans="2:13" ht="10" customHeight="1">
      <c r="B71" s="764"/>
      <c r="C71" s="329"/>
      <c r="D71" s="761"/>
      <c r="E71" s="761"/>
      <c r="F71" s="761"/>
      <c r="G71" s="761"/>
      <c r="H71" s="761"/>
      <c r="I71" s="761"/>
      <c r="K71" s="37"/>
      <c r="L71" s="37"/>
      <c r="M71" s="37"/>
    </row>
    <row r="72" spans="2:13">
      <c r="B72" s="454" t="s">
        <v>1301</v>
      </c>
      <c r="C72" s="1745" t="s">
        <v>1089</v>
      </c>
      <c r="D72" s="1745"/>
      <c r="E72" s="1745"/>
      <c r="F72" s="1745"/>
      <c r="G72" s="1745"/>
      <c r="H72" s="757"/>
      <c r="I72" s="761"/>
      <c r="K72" s="37"/>
      <c r="L72" s="37"/>
      <c r="M72" s="37"/>
    </row>
    <row r="73" spans="2:13" ht="20.149999999999999" customHeight="1">
      <c r="B73" s="776"/>
      <c r="C73" s="777"/>
      <c r="D73" s="1734" t="s">
        <v>470</v>
      </c>
      <c r="E73" s="778" t="s">
        <v>1087</v>
      </c>
      <c r="F73" s="779" t="s">
        <v>470</v>
      </c>
      <c r="G73" s="780" t="s">
        <v>1088</v>
      </c>
      <c r="H73" s="334"/>
      <c r="I73" s="761"/>
      <c r="K73" s="37"/>
      <c r="L73" s="37"/>
      <c r="M73" s="37"/>
    </row>
    <row r="74" spans="2:13" ht="13.5" customHeight="1">
      <c r="B74" s="776"/>
      <c r="C74" s="777"/>
      <c r="D74" s="1757"/>
      <c r="E74" s="781" t="s">
        <v>479</v>
      </c>
      <c r="F74" s="781"/>
      <c r="G74" s="782"/>
      <c r="H74" s="345"/>
      <c r="I74" s="761"/>
      <c r="K74" s="37"/>
      <c r="L74" s="37"/>
      <c r="M74" s="37"/>
    </row>
    <row r="75" spans="2:13" ht="13.5" customHeight="1">
      <c r="B75" s="783"/>
      <c r="C75" s="777"/>
      <c r="D75" s="1758"/>
      <c r="E75" s="1759" t="s">
        <v>471</v>
      </c>
      <c r="F75" s="1760"/>
      <c r="G75" s="1761"/>
      <c r="H75" s="329"/>
      <c r="I75" s="761"/>
      <c r="K75" s="37"/>
      <c r="L75" s="37"/>
      <c r="M75" s="37"/>
    </row>
    <row r="76" spans="2:13" ht="10" customHeight="1">
      <c r="B76" s="776"/>
      <c r="C76" s="784"/>
      <c r="D76" s="784"/>
      <c r="E76" s="784"/>
      <c r="F76" s="784"/>
      <c r="G76" s="784"/>
      <c r="H76" s="766"/>
      <c r="I76" s="761"/>
      <c r="K76" s="37"/>
      <c r="L76" s="37"/>
      <c r="M76" s="37"/>
    </row>
    <row r="77" spans="2:13" ht="13.5" customHeight="1">
      <c r="B77" s="454" t="s">
        <v>1302</v>
      </c>
      <c r="C77" s="1745" t="s">
        <v>1090</v>
      </c>
      <c r="D77" s="1745"/>
      <c r="E77" s="1745"/>
      <c r="F77" s="1745"/>
      <c r="G77" s="1745"/>
      <c r="H77" s="757"/>
      <c r="I77" s="350"/>
      <c r="J77" s="351"/>
      <c r="K77" s="37"/>
      <c r="L77" s="37"/>
      <c r="M77" s="37"/>
    </row>
    <row r="78" spans="2:13" ht="20.149999999999999" customHeight="1">
      <c r="B78" s="785"/>
      <c r="C78" s="777"/>
      <c r="D78" s="1734" t="s">
        <v>470</v>
      </c>
      <c r="E78" s="778" t="s">
        <v>1087</v>
      </c>
      <c r="F78" s="779" t="s">
        <v>470</v>
      </c>
      <c r="G78" s="780" t="s">
        <v>1088</v>
      </c>
      <c r="H78" s="334"/>
      <c r="I78" s="761"/>
      <c r="K78" s="37"/>
      <c r="L78" s="37"/>
      <c r="M78" s="37"/>
    </row>
    <row r="79" spans="2:13" ht="13.5" customHeight="1">
      <c r="B79" s="785"/>
      <c r="C79" s="777"/>
      <c r="D79" s="1757"/>
      <c r="E79" s="781" t="s">
        <v>479</v>
      </c>
      <c r="F79" s="781"/>
      <c r="G79" s="782"/>
      <c r="H79" s="345"/>
      <c r="I79" s="350"/>
      <c r="J79" s="351"/>
      <c r="K79" s="37"/>
      <c r="L79" s="37"/>
      <c r="M79" s="37"/>
    </row>
    <row r="80" spans="2:13" ht="13.5" customHeight="1">
      <c r="B80" s="783"/>
      <c r="C80" s="777"/>
      <c r="D80" s="1758"/>
      <c r="E80" s="1759" t="s">
        <v>471</v>
      </c>
      <c r="F80" s="1760"/>
      <c r="G80" s="1761"/>
      <c r="H80" s="329"/>
      <c r="I80" s="761"/>
      <c r="K80" s="37"/>
      <c r="L80" s="37"/>
      <c r="M80" s="37"/>
    </row>
    <row r="81" spans="2:13" ht="10" customHeight="1">
      <c r="B81" s="776"/>
      <c r="C81" s="784"/>
      <c r="D81" s="784"/>
      <c r="E81" s="784"/>
      <c r="F81" s="784"/>
      <c r="G81" s="784"/>
      <c r="H81" s="766"/>
      <c r="I81" s="761"/>
      <c r="K81" s="37"/>
      <c r="L81" s="37"/>
      <c r="M81" s="37"/>
    </row>
    <row r="82" spans="2:13" ht="13.5" customHeight="1">
      <c r="B82" s="454" t="s">
        <v>1303</v>
      </c>
      <c r="C82" s="1745" t="s">
        <v>1091</v>
      </c>
      <c r="D82" s="1745"/>
      <c r="E82" s="1745"/>
      <c r="F82" s="1745"/>
      <c r="G82" s="1745"/>
      <c r="H82" s="757"/>
      <c r="I82" s="350"/>
      <c r="J82" s="351"/>
      <c r="K82" s="37"/>
      <c r="L82" s="37"/>
      <c r="M82" s="37"/>
    </row>
    <row r="83" spans="2:13" ht="20.149999999999999" customHeight="1">
      <c r="B83" s="785"/>
      <c r="C83" s="777"/>
      <c r="D83" s="1734" t="s">
        <v>470</v>
      </c>
      <c r="E83" s="778" t="s">
        <v>1087</v>
      </c>
      <c r="F83" s="779" t="s">
        <v>470</v>
      </c>
      <c r="G83" s="780" t="s">
        <v>1088</v>
      </c>
      <c r="H83" s="334"/>
      <c r="I83" s="761"/>
      <c r="K83" s="37"/>
      <c r="L83" s="37"/>
      <c r="M83" s="37"/>
    </row>
    <row r="84" spans="2:13" ht="13.5" customHeight="1">
      <c r="B84" s="785"/>
      <c r="C84" s="777"/>
      <c r="D84" s="1757"/>
      <c r="E84" s="781" t="s">
        <v>479</v>
      </c>
      <c r="F84" s="781"/>
      <c r="G84" s="782"/>
      <c r="H84" s="345"/>
      <c r="I84" s="350"/>
      <c r="J84" s="351"/>
      <c r="K84" s="37"/>
      <c r="L84" s="37"/>
      <c r="M84" s="37"/>
    </row>
    <row r="85" spans="2:13" ht="13.5" customHeight="1">
      <c r="B85" s="783"/>
      <c r="C85" s="777"/>
      <c r="D85" s="1758"/>
      <c r="E85" s="1759" t="s">
        <v>471</v>
      </c>
      <c r="F85" s="1760"/>
      <c r="G85" s="1761"/>
      <c r="H85" s="329"/>
      <c r="I85" s="761"/>
      <c r="K85" s="37"/>
      <c r="L85" s="37"/>
      <c r="M85" s="37"/>
    </row>
    <row r="86" spans="2:13" ht="10" customHeight="1">
      <c r="B86" s="776"/>
      <c r="C86" s="777"/>
      <c r="D86" s="784"/>
      <c r="E86" s="786"/>
      <c r="F86" s="787"/>
      <c r="G86" s="352"/>
      <c r="H86" s="352"/>
      <c r="I86" s="761"/>
      <c r="K86" s="37"/>
      <c r="L86" s="37"/>
      <c r="M86" s="37"/>
    </row>
    <row r="87" spans="2:13" ht="13.5" customHeight="1">
      <c r="B87" s="454" t="s">
        <v>1304</v>
      </c>
      <c r="C87" s="1745" t="s">
        <v>1305</v>
      </c>
      <c r="D87" s="1745"/>
      <c r="E87" s="1745"/>
      <c r="F87" s="1745"/>
      <c r="G87" s="1745"/>
      <c r="H87" s="757"/>
      <c r="I87" s="761"/>
      <c r="K87" s="37"/>
      <c r="L87" s="37"/>
      <c r="M87" s="37"/>
    </row>
    <row r="88" spans="2:13" ht="20.149999999999999" customHeight="1">
      <c r="B88" s="788"/>
      <c r="C88" s="777"/>
      <c r="D88" s="1734" t="s">
        <v>470</v>
      </c>
      <c r="E88" s="789" t="s">
        <v>480</v>
      </c>
      <c r="F88" s="1734" t="s">
        <v>470</v>
      </c>
      <c r="G88" s="789" t="s">
        <v>481</v>
      </c>
      <c r="H88" s="329"/>
      <c r="I88" s="761"/>
      <c r="K88" s="37"/>
      <c r="L88" s="37"/>
      <c r="M88" s="37"/>
    </row>
    <row r="89" spans="2:13" ht="13.5" customHeight="1">
      <c r="B89" s="783"/>
      <c r="C89" s="777"/>
      <c r="D89" s="1735"/>
      <c r="E89" s="335" t="s">
        <v>471</v>
      </c>
      <c r="F89" s="1735"/>
      <c r="G89" s="335" t="s">
        <v>471</v>
      </c>
      <c r="H89" s="329"/>
      <c r="I89" s="761"/>
      <c r="K89" s="37"/>
      <c r="L89" s="37"/>
      <c r="M89" s="37"/>
    </row>
    <row r="90" spans="2:13" ht="20.149999999999999" customHeight="1">
      <c r="B90" s="788"/>
      <c r="C90" s="777"/>
      <c r="D90" s="1734" t="s">
        <v>470</v>
      </c>
      <c r="E90" s="789" t="s">
        <v>482</v>
      </c>
      <c r="F90" s="1734" t="s">
        <v>470</v>
      </c>
      <c r="G90" s="789" t="s">
        <v>483</v>
      </c>
      <c r="H90" s="329"/>
      <c r="I90" s="761"/>
      <c r="K90" s="37"/>
      <c r="L90" s="37"/>
      <c r="M90" s="37"/>
    </row>
    <row r="91" spans="2:13" ht="13.5" customHeight="1">
      <c r="B91" s="783"/>
      <c r="C91" s="777"/>
      <c r="D91" s="1735"/>
      <c r="E91" s="335" t="s">
        <v>471</v>
      </c>
      <c r="F91" s="1735"/>
      <c r="G91" s="335" t="s">
        <v>471</v>
      </c>
      <c r="H91" s="329"/>
      <c r="I91" s="761"/>
      <c r="K91" s="37"/>
      <c r="L91" s="37"/>
      <c r="M91" s="37"/>
    </row>
    <row r="92" spans="2:13" ht="20.149999999999999" customHeight="1">
      <c r="B92" s="788"/>
      <c r="C92" s="777"/>
      <c r="D92" s="1734" t="s">
        <v>470</v>
      </c>
      <c r="E92" s="789" t="s">
        <v>484</v>
      </c>
      <c r="F92" s="1734" t="s">
        <v>470</v>
      </c>
      <c r="G92" s="789" t="s">
        <v>485</v>
      </c>
      <c r="H92" s="329"/>
      <c r="I92" s="761"/>
      <c r="K92" s="37"/>
      <c r="L92" s="37"/>
      <c r="M92" s="37"/>
    </row>
    <row r="93" spans="2:13" ht="13.5" customHeight="1">
      <c r="B93" s="783"/>
      <c r="C93" s="777"/>
      <c r="D93" s="1735"/>
      <c r="E93" s="335" t="s">
        <v>471</v>
      </c>
      <c r="F93" s="1735"/>
      <c r="G93" s="335" t="s">
        <v>471</v>
      </c>
      <c r="H93" s="329"/>
      <c r="I93" s="761"/>
      <c r="K93" s="37"/>
      <c r="L93" s="37"/>
      <c r="M93" s="37"/>
    </row>
    <row r="94" spans="2:13" ht="27" customHeight="1">
      <c r="B94" s="783"/>
      <c r="C94" s="777"/>
      <c r="D94" s="1734" t="s">
        <v>470</v>
      </c>
      <c r="E94" s="789" t="s">
        <v>1092</v>
      </c>
      <c r="F94" s="790"/>
      <c r="G94" s="337"/>
      <c r="H94" s="329"/>
      <c r="I94" s="761"/>
      <c r="K94" s="37"/>
      <c r="L94" s="37"/>
      <c r="M94" s="37"/>
    </row>
    <row r="95" spans="2:13" ht="13.5" customHeight="1">
      <c r="B95" s="336"/>
      <c r="C95" s="777"/>
      <c r="D95" s="1735"/>
      <c r="E95" s="335" t="s">
        <v>471</v>
      </c>
      <c r="F95" s="337"/>
      <c r="G95" s="337"/>
      <c r="H95" s="337"/>
      <c r="I95" s="761"/>
      <c r="J95" s="329"/>
      <c r="K95" s="37"/>
      <c r="L95" s="37"/>
      <c r="M95" s="37"/>
    </row>
    <row r="96" spans="2:13" ht="39" customHeight="1">
      <c r="B96" s="791"/>
      <c r="C96" s="777"/>
      <c r="D96" s="1736" t="s">
        <v>1093</v>
      </c>
      <c r="E96" s="1737"/>
      <c r="F96" s="1737"/>
      <c r="G96" s="1738"/>
      <c r="H96" s="337"/>
      <c r="I96" s="761"/>
      <c r="K96" s="37"/>
      <c r="L96" s="37"/>
      <c r="M96" s="37"/>
    </row>
    <row r="97" spans="2:13" ht="17.5" customHeight="1">
      <c r="B97" s="776"/>
      <c r="C97" s="777"/>
      <c r="D97" s="784"/>
      <c r="E97" s="786"/>
      <c r="F97" s="787"/>
      <c r="G97" s="352"/>
      <c r="H97" s="352"/>
      <c r="I97" s="761"/>
      <c r="K97" s="37"/>
      <c r="L97" s="37"/>
      <c r="M97" s="37"/>
    </row>
    <row r="98" spans="2:13" ht="19">
      <c r="B98" s="1739" t="str">
        <f>$B$1&amp;" "&amp;$B$2</f>
        <v>（様式-１５） 評価項目（４）-②</v>
      </c>
      <c r="C98" s="1740"/>
      <c r="D98" s="1740"/>
      <c r="E98" s="1740"/>
      <c r="F98" s="1741" t="str">
        <f>IF(F2="","",F2)</f>
        <v>△△建設</v>
      </c>
      <c r="G98" s="1741"/>
      <c r="H98" s="1741"/>
      <c r="I98" s="1741"/>
      <c r="J98" s="326"/>
      <c r="K98" s="37"/>
      <c r="L98" s="37"/>
      <c r="M98" s="37"/>
    </row>
    <row r="99" spans="2:13" ht="30" customHeight="1">
      <c r="B99" s="1742" t="s">
        <v>1306</v>
      </c>
      <c r="C99" s="1743"/>
      <c r="D99" s="1743"/>
      <c r="E99" s="1743"/>
      <c r="F99" s="1743"/>
      <c r="G99" s="1743"/>
      <c r="H99" s="1743"/>
      <c r="I99" s="1743"/>
      <c r="J99" s="328"/>
      <c r="K99" s="37"/>
      <c r="L99" s="37"/>
      <c r="M99" s="37"/>
    </row>
    <row r="100" spans="2:13" ht="10" customHeight="1">
      <c r="B100" s="1744"/>
      <c r="C100" s="1744"/>
      <c r="D100" s="1744"/>
      <c r="E100" s="1744"/>
      <c r="F100" s="1744"/>
      <c r="G100" s="1744"/>
      <c r="H100" s="1744"/>
      <c r="I100" s="1744"/>
      <c r="K100" s="37"/>
      <c r="L100" s="37"/>
      <c r="M100" s="37"/>
    </row>
    <row r="101" spans="2:13" ht="27" customHeight="1">
      <c r="B101" s="454" t="s">
        <v>1307</v>
      </c>
      <c r="C101" s="1745" t="s">
        <v>1308</v>
      </c>
      <c r="D101" s="1745"/>
      <c r="E101" s="1745"/>
      <c r="F101" s="1745"/>
      <c r="G101" s="1745"/>
      <c r="H101" s="757"/>
      <c r="I101" s="761"/>
      <c r="K101" s="37"/>
      <c r="L101" s="37"/>
      <c r="M101" s="37"/>
    </row>
    <row r="102" spans="2:13" ht="66" customHeight="1">
      <c r="B102" s="341"/>
      <c r="C102" s="353"/>
      <c r="D102" s="1746" t="s">
        <v>470</v>
      </c>
      <c r="E102" s="1747" t="s">
        <v>1272</v>
      </c>
      <c r="F102" s="1748"/>
      <c r="G102" s="1749"/>
      <c r="H102" s="334"/>
      <c r="K102" s="37"/>
      <c r="L102" s="37"/>
      <c r="M102" s="37"/>
    </row>
    <row r="103" spans="2:13" ht="67.5" customHeight="1">
      <c r="B103" s="341"/>
      <c r="C103" s="353"/>
      <c r="D103" s="879"/>
      <c r="E103" s="1750" t="s">
        <v>486</v>
      </c>
      <c r="F103" s="1751"/>
      <c r="G103" s="1752"/>
      <c r="H103" s="334"/>
      <c r="K103" s="37"/>
      <c r="L103" s="37"/>
      <c r="M103" s="37"/>
    </row>
    <row r="104" spans="2:13" ht="10" customHeight="1">
      <c r="B104" s="344"/>
      <c r="G104" s="345"/>
      <c r="H104" s="345"/>
      <c r="K104" s="37"/>
      <c r="L104" s="37"/>
      <c r="M104" s="37"/>
    </row>
    <row r="105" spans="2:13" ht="30" hidden="1" customHeight="1">
      <c r="B105" s="347"/>
      <c r="D105" s="231"/>
      <c r="E105" s="354" t="s">
        <v>1131</v>
      </c>
      <c r="F105" s="1753" t="s">
        <v>1132</v>
      </c>
      <c r="G105" s="1754"/>
      <c r="H105" s="355"/>
      <c r="K105" s="358"/>
      <c r="L105" s="358"/>
      <c r="M105" s="358"/>
    </row>
    <row r="106" spans="2:13" ht="10" customHeight="1" thickBot="1">
      <c r="B106" s="341"/>
      <c r="G106" s="345"/>
      <c r="H106" s="345"/>
      <c r="K106" s="37"/>
      <c r="L106" s="37"/>
      <c r="M106" s="37"/>
    </row>
    <row r="107" spans="2:13" ht="36" customHeight="1" thickBot="1">
      <c r="B107" s="341"/>
      <c r="D107" s="356" t="s">
        <v>1095</v>
      </c>
      <c r="E107" s="792" t="s">
        <v>1309</v>
      </c>
      <c r="F107" s="1755" t="str">
        <f>IF(F105="ＯＫ！",IF((COUNTIF(D10,"■")+COUNTIF(D17:F21,"■")+COUNTIF(D27,"■")+COUNTIF(D34:F48,"■")+COUNTIF(D55:F69,"■")+COUNTIF(D72:D83,"■")+COUNTIF(D88:F94,"■")+COUNTIF(D102,"■"))&gt;=1,"ＯＫ！","ＮＯ！"),"ＮＯ！")</f>
        <v>ＮＯ！</v>
      </c>
      <c r="G107" s="1756"/>
      <c r="H107" s="357"/>
      <c r="K107" s="37"/>
      <c r="L107" s="37"/>
      <c r="M107" s="37"/>
    </row>
    <row r="108" spans="2:13" ht="10" customHeight="1">
      <c r="B108" s="347"/>
      <c r="E108" s="1731" t="s">
        <v>1310</v>
      </c>
      <c r="F108" s="1732"/>
      <c r="G108" s="1732"/>
      <c r="J108" s="331"/>
      <c r="K108" s="37"/>
      <c r="L108" s="37"/>
      <c r="M108" s="37"/>
    </row>
    <row r="109" spans="2:13" ht="40.5" customHeight="1">
      <c r="B109" s="341"/>
      <c r="E109" s="1733"/>
      <c r="F109" s="1733"/>
      <c r="G109" s="1733"/>
      <c r="J109" s="331"/>
      <c r="K109" s="37"/>
      <c r="L109" s="37"/>
      <c r="M109" s="37"/>
    </row>
  </sheetData>
  <mergeCells count="88">
    <mergeCell ref="F1:I1"/>
    <mergeCell ref="F2:I2"/>
    <mergeCell ref="B3:I3"/>
    <mergeCell ref="F4:I4"/>
    <mergeCell ref="B5:I6"/>
    <mergeCell ref="C7:G7"/>
    <mergeCell ref="C9:G9"/>
    <mergeCell ref="D10:D12"/>
    <mergeCell ref="F10:F12"/>
    <mergeCell ref="G10:G12"/>
    <mergeCell ref="D14:G14"/>
    <mergeCell ref="C16:G16"/>
    <mergeCell ref="D17:D18"/>
    <mergeCell ref="F17:F18"/>
    <mergeCell ref="D19:D20"/>
    <mergeCell ref="F19:F20"/>
    <mergeCell ref="D38:D39"/>
    <mergeCell ref="E38:G38"/>
    <mergeCell ref="D21:D22"/>
    <mergeCell ref="F21:F22"/>
    <mergeCell ref="D24:G24"/>
    <mergeCell ref="C26:G26"/>
    <mergeCell ref="D27:D29"/>
    <mergeCell ref="F27:F29"/>
    <mergeCell ref="G27:G29"/>
    <mergeCell ref="D31:G31"/>
    <mergeCell ref="C33:G33"/>
    <mergeCell ref="D34:D35"/>
    <mergeCell ref="F34:F35"/>
    <mergeCell ref="D36:D37"/>
    <mergeCell ref="C41:G41"/>
    <mergeCell ref="D42:D43"/>
    <mergeCell ref="E42:G42"/>
    <mergeCell ref="E43:G43"/>
    <mergeCell ref="D44:D45"/>
    <mergeCell ref="E44:G44"/>
    <mergeCell ref="E45:G45"/>
    <mergeCell ref="D46:D47"/>
    <mergeCell ref="E46:G46"/>
    <mergeCell ref="E47:G47"/>
    <mergeCell ref="D48:D49"/>
    <mergeCell ref="E48:G48"/>
    <mergeCell ref="E49:G49"/>
    <mergeCell ref="C64:G64"/>
    <mergeCell ref="B52:I53"/>
    <mergeCell ref="C54:G54"/>
    <mergeCell ref="D55:D56"/>
    <mergeCell ref="F55:F56"/>
    <mergeCell ref="D57:D58"/>
    <mergeCell ref="F57:F58"/>
    <mergeCell ref="D59:D60"/>
    <mergeCell ref="F59:F60"/>
    <mergeCell ref="D61:D62"/>
    <mergeCell ref="D65:D66"/>
    <mergeCell ref="F65:F66"/>
    <mergeCell ref="C68:G68"/>
    <mergeCell ref="D69:D70"/>
    <mergeCell ref="F69:F70"/>
    <mergeCell ref="D83:D85"/>
    <mergeCell ref="E85:G85"/>
    <mergeCell ref="C72:G72"/>
    <mergeCell ref="D73:D75"/>
    <mergeCell ref="E75:G75"/>
    <mergeCell ref="F105:G105"/>
    <mergeCell ref="F107:G107"/>
    <mergeCell ref="E108:G109"/>
    <mergeCell ref="D94:D95"/>
    <mergeCell ref="D96:G96"/>
    <mergeCell ref="B98:E98"/>
    <mergeCell ref="F98:I98"/>
    <mergeCell ref="B99:I100"/>
    <mergeCell ref="C101:G101"/>
    <mergeCell ref="F51:I51"/>
    <mergeCell ref="B51:E51"/>
    <mergeCell ref="D102:D103"/>
    <mergeCell ref="E102:G102"/>
    <mergeCell ref="E103:G103"/>
    <mergeCell ref="C87:G87"/>
    <mergeCell ref="D88:D89"/>
    <mergeCell ref="F88:F89"/>
    <mergeCell ref="D90:D91"/>
    <mergeCell ref="F90:F91"/>
    <mergeCell ref="D92:D93"/>
    <mergeCell ref="F92:F93"/>
    <mergeCell ref="C77:G77"/>
    <mergeCell ref="D78:D80"/>
    <mergeCell ref="E80:G80"/>
    <mergeCell ref="C82:G82"/>
  </mergeCells>
  <phoneticPr fontId="2"/>
  <dataValidations count="4">
    <dataValidation imeMode="on" allowBlank="1" showInputMessage="1" showErrorMessage="1" sqref="G90 JC90 SY90 ACU90 AMQ90 AWM90 BGI90 BQE90 CAA90 CJW90 CTS90 DDO90 DNK90 DXG90 EHC90 EQY90 FAU90 FKQ90 FUM90 GEI90 GOE90 GYA90 HHW90 HRS90 IBO90 ILK90 IVG90 JFC90 JOY90 JYU90 KIQ90 KSM90 LCI90 LME90 LWA90 MFW90 MPS90 MZO90 NJK90 NTG90 ODC90 OMY90 OWU90 PGQ90 PQM90 QAI90 QKE90 QUA90 RDW90 RNS90 RXO90 SHK90 SRG90 TBC90 TKY90 TUU90 UEQ90 UOM90 UYI90 VIE90 VSA90 WBW90 WLS90 WVO90 E92 JA92 SW92 ACS92 AMO92 AWK92 BGG92 BQC92 BZY92 CJU92 CTQ92 DDM92 DNI92 DXE92 EHA92 EQW92 FAS92 FKO92 FUK92 GEG92 GOC92 GXY92 HHU92 HRQ92 IBM92 ILI92 IVE92 JFA92 JOW92 JYS92 KIO92 KSK92 LCG92 LMC92 LVY92 MFU92 MPQ92 MZM92 NJI92 NTE92 ODA92 OMW92 OWS92 PGO92 PQK92 QAG92 QKC92 QTY92 RDU92 RNQ92 RXM92 SHI92 SRE92 TBA92 TKW92 TUS92 UEO92 UOK92 UYG92 VIC92 VRY92 WBU92 WLQ92 WVM92 E38:G38 JA38:JC38 SW38:SY38 ACS38:ACU38 AMO38:AMQ38 AWK38:AWM38 BGG38:BGI38 BQC38:BQE38 BZY38:CAA38 CJU38:CJW38 CTQ38:CTS38 DDM38:DDO38 DNI38:DNK38 DXE38:DXG38 EHA38:EHC38 EQW38:EQY38 FAS38:FAU38 FKO38:FKQ38 FUK38:FUM38 GEG38:GEI38 GOC38:GOE38 GXY38:GYA38 HHU38:HHW38 HRQ38:HRS38 IBM38:IBO38 ILI38:ILK38 IVE38:IVG38 JFA38:JFC38 JOW38:JOY38 JYS38:JYU38 KIO38:KIQ38 KSK38:KSM38 LCG38:LCI38 LMC38:LME38 LVY38:LWA38 MFU38:MFW38 MPQ38:MPS38 MZM38:MZO38 NJI38:NJK38 NTE38:NTG38 ODA38:ODC38 OMW38:OMY38 OWS38:OWU38 PGO38:PGQ38 PQK38:PQM38 QAG38:QAI38 QKC38:QKE38 QTY38:QUA38 RDU38:RDW38 RNQ38:RNS38 RXM38:RXO38 SHI38:SHK38 SRE38:SRG38 TBA38:TBC38 TKW38:TKY38 TUS38:TUU38 UEO38:UEQ38 UOK38:UOM38 UYG38:UYI38 VIC38:VIE38 VRY38:VSA38 WBU38:WBW38 WLQ38:WLS38 WVM38:WVO38 WVM84:WVO84 JA102:JA103 SW102:SW103 ACS102:ACS103 AMO102:AMO103 AWK102:AWK103 BGG102:BGG103 BQC102:BQC103 BZY102:BZY103 CJU102:CJU103 CTQ102:CTQ103 DDM102:DDM103 DNI102:DNI103 DXE102:DXE103 EHA102:EHA103 EQW102:EQW103 FAS102:FAS103 FKO102:FKO103 FUK102:FUK103 GEG102:GEG103 GOC102:GOC103 GXY102:GXY103 HHU102:HHU103 HRQ102:HRQ103 IBM102:IBM103 ILI102:ILI103 IVE102:IVE103 JFA102:JFA103 JOW102:JOW103 JYS102:JYS103 KIO102:KIO103 KSK102:KSK103 LCG102:LCG103 LMC102:LMC103 LVY102:LVY103 MFU102:MFU103 MPQ102:MPQ103 MZM102:MZM103 NJI102:NJI103 NTE102:NTE103 ODA102:ODA103 OMW102:OMW103 OWS102:OWS103 PGO102:PGO103 PQK102:PQK103 QAG102:QAG103 QKC102:QKC103 QTY102:QTY103 RDU102:RDU103 RNQ102:RNQ103 RXM102:RXM103 SHI102:SHI103 SRE102:SRE103 TBA102:TBA103 TKW102:TKW103 TUS102:TUS103 UEO102:UEO103 UOK102:UOK103 UYG102:UYG103 VIC102:VIC103 VRY102:VRY103 WBU102:WBU103 WLQ102:WLQ103 WVM102:WVM103 E88 JA88 SW88 ACS88 AMO88 AWK88 BGG88 BQC88 BZY88 CJU88 CTQ88 DDM88 DNI88 DXE88 EHA88 EQW88 FAS88 FKO88 FUK88 GEG88 GOC88 GXY88 HHU88 HRQ88 IBM88 ILI88 IVE88 JFA88 JOW88 JYS88 KIO88 KSK88 LCG88 LMC88 LVY88 MFU88 MPQ88 MZM88 NJI88 NTE88 ODA88 OMW88 OWS88 PGO88 PQK88 QAG88 QKC88 QTY88 RDU88 RNQ88 RXM88 SHI88 SRE88 TBA88 TKW88 TUS88 UEO88 UOK88 UYG88 VIC88 VRY88 WBU88 WLQ88 WVM88 G88 JC88 SY88 ACU88 AMQ88 AWM88 BGI88 BQE88 CAA88 CJW88 CTS88 DDO88 DNK88 DXG88 EHC88 EQY88 FAU88 FKQ88 FUM88 GEI88 GOE88 GYA88 HHW88 HRS88 IBO88 ILK88 IVG88 JFC88 JOY88 JYU88 KIQ88 KSM88 LCI88 LME88 LWA88 MFW88 MPS88 MZO88 NJK88 NTG88 ODC88 OMY88 OWU88 PGQ88 PQM88 QAI88 QKE88 QUA88 RDW88 RNS88 RXO88 SHK88 SRG88 TBC88 TKY88 TUU88 UEQ88 UOM88 UYI88 VIE88 VSA88 WBW88 WLS88 WVO88 E90 JA90 SW90 ACS90 AMO90 AWK90 BGG90 BQC90 BZY90 CJU90 CTQ90 DDM90 DNI90 DXE90 EHA90 EQW90 FAS90 FKO90 FUK90 GEG90 GOC90 GXY90 HHU90 HRQ90 IBM90 ILI90 IVE90 JFA90 JOW90 JYS90 KIO90 KSK90 LCG90 LMC90 LVY90 MFU90 MPQ90 MZM90 NJI90 NTE90 ODA90 OMW90 OWS90 PGO90 PQK90 QAG90 QKC90 QTY90 RDU90 RNQ90 RXM90 SHI90 SRE90 TBA90 TKW90 TUS90 UEO90 UOK90 UYG90 VIC90 VRY90 WBU90 WLQ90 WVM90 G92 JC92 SY92 ACU92 AMQ92 AWM92 BGI92 BQE92 CAA92 CJW92 CTS92 DDO92 DNK92 DXG92 EHC92 EQY92 FAU92 FKQ92 FUM92 GEI92 GOE92 GYA92 HHW92 HRS92 IBO92 ILK92 IVG92 JFC92 JOY92 JYU92 KIQ92 KSM92 LCI92 LME92 LWA92 MFW92 MPS92 MZO92 NJK92 NTG92 ODC92 OMY92 OWU92 PGQ92 PQM92 QAI92 QKE92 QUA92 RDW92 RNS92 RXO92 SHK92 SRG92 TBC92 TKY92 TUU92 UEQ92 UOM92 UYI92 VIE92 VSA92 WBW92 WLS92 WVO92 E94 JA94 SW94 ACS94 AMO94 AWK94 BGG94 BQC94 BZY94 CJU94 CTQ94 DDM94 DNI94 DXE94 EHA94 EQW94 FAS94 FKO94 FUK94 GEG94 GOC94 GXY94 HHU94 HRQ94 IBM94 ILI94 IVE94 JFA94 JOW94 JYS94 KIO94 KSK94 LCG94 LMC94 LVY94 MFU94 MPQ94 MZM94 NJI94 NTE94 ODA94 OMW94 OWS94 PGO94 PQK94 QAG94 QKC94 QTY94 RDU94 RNQ94 RXM94 SHI94 SRE94 TBA94 TKW94 TUS94 UEO94 UOK94 UYG94 VIC94 VRY94 WBU94 WLQ94 WVM94 E74:G74 JA74:JC74 SW74:SY74 ACS74:ACU74 AMO74:AMQ74 AWK74:AWM74 BGG74:BGI74 BQC74:BQE74 BZY74:CAA74 CJU74:CJW74 CTQ74:CTS74 DDM74:DDO74 DNI74:DNK74 DXE74:DXG74 EHA74:EHC74 EQW74:EQY74 FAS74:FAU74 FKO74:FKQ74 FUK74:FUM74 GEG74:GEI74 GOC74:GOE74 GXY74:GYA74 HHU74:HHW74 HRQ74:HRS74 IBM74:IBO74 ILI74:ILK74 IVE74:IVG74 JFA74:JFC74 JOW74:JOY74 JYS74:JYU74 KIO74:KIQ74 KSK74:KSM74 LCG74:LCI74 LMC74:LME74 LVY74:LWA74 MFU74:MFW74 MPQ74:MPS74 MZM74:MZO74 NJI74:NJK74 NTE74:NTG74 ODA74:ODC74 OMW74:OMY74 OWS74:OWU74 PGO74:PGQ74 PQK74:PQM74 QAG74:QAI74 QKC74:QKE74 QTY74:QUA74 RDU74:RDW74 RNQ74:RNS74 RXM74:RXO74 SHI74:SHK74 SRE74:SRG74 TBA74:TBC74 TKW74:TKY74 TUS74:TUU74 UEO74:UEQ74 UOK74:UOM74 UYG74:UYI74 VIC74:VIE74 VRY74:VSA74 WBU74:WBW74 WLQ74:WLS74 WVM74:WVO74 E79:G79 JA79:JC79 SW79:SY79 ACS79:ACU79 AMO79:AMQ79 AWK79:AWM79 BGG79:BGI79 BQC79:BQE79 BZY79:CAA79 CJU79:CJW79 CTQ79:CTS79 DDM79:DDO79 DNI79:DNK79 DXE79:DXG79 EHA79:EHC79 EQW79:EQY79 FAS79:FAU79 FKO79:FKQ79 FUK79:FUM79 GEG79:GEI79 GOC79:GOE79 GXY79:GYA79 HHU79:HHW79 HRQ79:HRS79 IBM79:IBO79 ILI79:ILK79 IVE79:IVG79 JFA79:JFC79 JOW79:JOY79 JYS79:JYU79 KIO79:KIQ79 KSK79:KSM79 LCG79:LCI79 LMC79:LME79 LVY79:LWA79 MFU79:MFW79 MPQ79:MPS79 MZM79:MZO79 NJI79:NJK79 NTE79:NTG79 ODA79:ODC79 OMW79:OMY79 OWS79:OWU79 PGO79:PGQ79 PQK79:PQM79 QAG79:QAI79 QKC79:QKE79 QTY79:QUA79 RDU79:RDW79 RNQ79:RNS79 RXM79:RXO79 SHI79:SHK79 SRE79:SRG79 TBA79:TBC79 TKW79:TKY79 TUS79:TUU79 UEO79:UEQ79 UOK79:UOM79 UYG79:UYI79 VIC79:VIE79 VRY79:VSA79 WBU79:WBW79 WLQ79:WLS79 WVM79:WVO79 E84:G84 JA84:JC84 SW84:SY84 ACS84:ACU84 AMO84:AMQ84 AWK84:AWM84 BGG84:BGI84 BQC84:BQE84 BZY84:CAA84 CJU84:CJW84 CTQ84:CTS84 DDM84:DDO84 DNI84:DNK84 DXE84:DXG84 EHA84:EHC84 EQW84:EQY84 FAS84:FAU84 FKO84:FKQ84 FUK84:FUM84 GEG84:GEI84 GOC84:GOE84 GXY84:GYA84 HHU84:HHW84 HRQ84:HRS84 IBM84:IBO84 ILI84:ILK84 IVE84:IVG84 JFA84:JFC84 JOW84:JOY84 JYS84:JYU84 KIO84:KIQ84 KSK84:KSM84 LCG84:LCI84 LMC84:LME84 LVY84:LWA84 MFU84:MFW84 MPQ84:MPS84 MZM84:MZO84 NJI84:NJK84 NTE84:NTG84 ODA84:ODC84 OMW84:OMY84 OWS84:OWU84 PGO84:PGQ84 PQK84:PQM84 QAG84:QAI84 QKC84:QKE84 QTY84:QUA84 RDU84:RDW84 RNQ84:RNS84 RXM84:RXO84 SHI84:SHK84 SRE84:SRG84 TBA84:TBC84 TKW84:TKY84 TUS84:TUU84 UEO84:UEQ84 UOK84:UOM84 UYG84:UYI84 VIC84:VIE84 VRY84:VSA84 WBU84:WBW84 WLQ84:WLS84 E102:E103" xr:uid="{00000000-0002-0000-2400-000000000000}"/>
    <dataValidation imeMode="off" allowBlank="1" showInputMessage="1" showErrorMessage="1" sqref="E28 JA28 SW28 ACS28 AMO28 AWK28 BGG28 BQC28 BZY28 CJU28 CTQ28 DDM28 DNI28 DXE28 EHA28 EQW28 FAS28 FKO28 FUK28 GEG28 GOC28 GXY28 HHU28 HRQ28 IBM28 ILI28 IVE28 JFA28 JOW28 JYS28 KIO28 KSK28 LCG28 LMC28 LVY28 MFU28 MPQ28 MZM28 NJI28 NTE28 ODA28 OMW28 OWS28 PGO28 PQK28 QAG28 QKC28 QTY28 RDU28 RNQ28 RXM28 SHI28 SRE28 TBA28 TKW28 TUS28 UEO28 UOK28 UYG28 VIC28 VRY28 WBU28 WLQ28 WVM28 E11 JA11 SW11 ACS11 AMO11 AWK11 BGG11 BQC11 BZY11 CJU11 CTQ11 DDM11 DNI11 DXE11 EHA11 EQW11 FAS11 FKO11 FUK11 GEG11 GOC11 GXY11 HHU11 HRQ11 IBM11 ILI11 IVE11 JFA11 JOW11 JYS11 KIO11 KSK11 LCG11 LMC11 LVY11 MFU11 MPQ11 MZM11 NJI11 NTE11 ODA11 OMW11 OWS11 PGO11 PQK11 QAG11 QKC11 QTY11 RDU11 RNQ11 RXM11 SHI11 SRE11 TBA11 TKW11 TUS11 UEO11 UOK11 UYG11 VIC11 VRY11 WBU11 WLQ11 WVM11" xr:uid="{00000000-0002-0000-2400-000001000000}"/>
    <dataValidation type="list" allowBlank="1" showInputMessage="1" showErrorMessage="1" error="□：該当しない_x000a_■：該当する　　のどちらかを選択して下さい。" prompt="該当する場合は■を、該当しない場合は□を選択して下さい。" sqref="JB36 SX36 ACT36 AMP36 AWL36 BGH36 BQD36 BZZ36 CJV36 CTR36 DDN36 DNJ36 DXF36 EHB36 EQX36 FAT36 FKP36 FUL36 GEH36 GOD36 GXZ36 HHV36 HRR36 IBN36 ILJ36 IVF36 JFB36 JOX36 JYT36 KIP36 KSL36 LCH36 LMD36 LVZ36 MFV36 MPR36 MZN36 NJJ36 NTF36 ODB36 OMX36 OWT36 PGP36 PQL36 QAH36 QKD36 QTZ36 RDV36 RNR36 RXN36 SHJ36 SRF36 TBB36 TKX36 TUT36 UEP36 UOL36 UYH36 VID36 VRZ36 WBV36 WLR36 WVN36 JB27 SX27 ACT27 AMP27 AWL27 BGH27 BQD27 BZZ27 CJV27 CTR27 DDN27 DNJ27 DXF27 EHB27 EQX27 FAT27 FKP27 FUL27 GEH27 GOD27 GXZ27 HHV27 HRR27 IBN27 ILJ27 IVF27 JFB27 JOX27 JYT27 KIP27 KSL27 LCH27 LMD27 LVZ27 MFV27 MPR27 MZN27 NJJ27 NTF27 ODB27 OMX27 OWT27 PGP27 PQL27 QAH27 QKD27 QTZ27 RDV27 RNR27 RXN27 SHJ27 SRF27 TBB27 TKX27 TUT27 UEP27 UOL27 UYH27 VID27 VRZ27 WBV27 WLR27 WVN27 IZ27 SV27 ACR27 AMN27 AWJ27 BGF27 BQB27 BZX27 CJT27 CTP27 DDL27 DNH27 DXD27 EGZ27 EQV27 FAR27 FKN27 FUJ27 GEF27 GOB27 GXX27 HHT27 HRP27 IBL27 ILH27 IVD27 JEZ27 JOV27 JYR27 KIN27 KSJ27 LCF27 LMB27 LVX27 MFT27 MPP27 MZL27 NJH27 NTD27 OCZ27 OMV27 OWR27 PGN27 PQJ27 QAF27 QKB27 QTX27 RDT27 RNP27 RXL27 SHH27 SRD27 TAZ27 TKV27 TUR27 UEN27 UOJ27 UYF27 VIB27 VRX27 WBT27 WLP27 WVL27 JB21 SX21 ACT21 AMP21 AWL21 BGH21 BQD21 BZZ21 CJV21 CTR21 DDN21 DNJ21 DXF21 EHB21 EQX21 FAT21 FKP21 FUL21 GEH21 GOD21 GXZ21 HHV21 HRR21 IBN21 ILJ21 IVF21 JFB21 JOX21 JYT21 KIP21 KSL21 LCH21 LMD21 LVZ21 MFV21 MPR21 MZN21 NJJ21 NTF21 ODB21 OMX21 OWT21 PGP21 PQL21 QAH21 QKD21 QTZ21 RDV21 RNR21 RXN21 SHJ21 SRF21 TBB21 TKX21 TUT21 UEP21 UOL21 UYH21 VID21 VRZ21 WBV21 WLR21 WVN21 IZ38 SV38 ACR38 AMN38 AWJ38 BGF38 BQB38 BZX38 CJT38 CTP38 DDL38 DNH38 DXD38 EGZ38 EQV38 FAR38 FKN38 FUJ38 GEF38 GOB38 GXX38 HHT38 HRP38 IBL38 ILH38 IVD38 JEZ38 JOV38 JYR38 KIN38 KSJ38 LCF38 LMB38 LVX38 MFT38 MPP38 MZL38 NJH38 NTD38 OCZ38 OMV38 OWR38 PGN38 PQJ38 QAF38 QKB38 QTX38 RDT38 RNP38 RXL38 SHH38 SRD38 TAZ38 TKV38 TUR38 UEN38 UOJ38 UYF38 VIB38 VRX38 WBT38 WLP38 WVL38 JB10 SX10 ACT10 AMP10 AWL10 BGH10 BQD10 BZZ10 CJV10 CTR10 DDN10 DNJ10 DXF10 EHB10 EQX10 FAT10 FKP10 FUL10 GEH10 GOD10 GXZ10 HHV10 HRR10 IBN10 ILJ10 IVF10 JFB10 JOX10 JYT10 KIP10 KSL10 LCH10 LMD10 LVZ10 MFV10 MPR10 MZN10 NJJ10 NTF10 ODB10 OMX10 OWT10 PGP10 PQL10 QAH10 QKD10 QTZ10 RDV10 RNR10 RXN10 SHJ10 SRF10 TBB10 TKX10 TUT10 UEP10 UOL10 UYH10 VID10 VRZ10 WBV10 WLR10 WVN10 IZ10 SV10 ACR10 AMN10 AWJ10 BGF10 BQB10 BZX10 CJT10 CTP10 DDL10 DNH10 DXD10 EGZ10 EQV10 FAR10 FKN10 FUJ10 GEF10 GOB10 GXX10 HHT10 HRP10 IBL10 ILH10 IVD10 JEZ10 JOV10 JYR10 KIN10 KSJ10 LCF10 LMB10 LVX10 MFT10 MPP10 MZL10 NJH10 NTD10 OCZ10 OMV10 OWR10 PGN10 PQJ10 QAF10 QKB10 QTX10 RDT10 RNP10 RXL10 SHH10 SRD10 TAZ10 TKV10 TUR10 UEN10 UOJ10 UYF10 VIB10 VRX10 WBT10 WLP10 WVL10 JB17 SX17 ACT17 AMP17 AWL17 BGH17 BQD17 BZZ17 CJV17 CTR17 DDN17 DNJ17 DXF17 EHB17 EQX17 FAT17 FKP17 FUL17 GEH17 GOD17 GXZ17 HHV17 HRR17 IBN17 ILJ17 IVF17 JFB17 JOX17 JYT17 KIP17 KSL17 LCH17 LMD17 LVZ17 MFV17 MPR17 MZN17 NJJ17 NTF17 ODB17 OMX17 OWT17 PGP17 PQL17 QAH17 QKD17 QTZ17 RDV17 RNR17 RXN17 SHJ17 SRF17 TBB17 TKX17 TUT17 UEP17 UOL17 UYH17 VID17 VRZ17 WBV17 WLR17 WVN17 IZ17 SV17 ACR17 AMN17 AWJ17 BGF17 BQB17 BZX17 CJT17 CTP17 DDL17 DNH17 DXD17 EGZ17 EQV17 FAR17 FKN17 FUJ17 GEF17 GOB17 GXX17 HHT17 HRP17 IBL17 ILH17 IVD17 JEZ17 JOV17 JYR17 KIN17 KSJ17 LCF17 LMB17 LVX17 MFT17 MPP17 MZL17 NJH17 NTD17 OCZ17 OMV17 OWR17 PGN17 PQJ17 QAF17 QKB17 QTX17 RDT17 RNP17 RXL17 SHH17 SRD17 TAZ17 TKV17 TUR17 UEN17 UOJ17 UYF17 VIB17 VRX17 WBT17 WLP17 WVL17 IZ19 SV19 ACR19 AMN19 AWJ19 BGF19 BQB19 BZX19 CJT19 CTP19 DDL19 DNH19 DXD19 EGZ19 EQV19 FAR19 FKN19 FUJ19 GEF19 GOB19 GXX19 HHT19 HRP19 IBL19 ILH19 IVD19 JEZ19 JOV19 JYR19 KIN19 KSJ19 LCF19 LMB19 LVX19 MFT19 MPP19 MZL19 NJH19 NTD19 OCZ19 OMV19 OWR19 PGN19 PQJ19 QAF19 QKB19 QTX19 RDT19 RNP19 RXL19 SHH19 SRD19 TAZ19 TKV19 TUR19 UEN19 UOJ19 UYF19 VIB19 VRX19 WBT19 WLP19 WVL19 IZ21 SV21 ACR21 AMN21 AWJ21 BGF21 BQB21 BZX21 CJT21 CTP21 DDL21 DNH21 DXD21 EGZ21 EQV21 FAR21 FKN21 FUJ21 GEF21 GOB21 GXX21 HHT21 HRP21 IBL21 ILH21 IVD21 JEZ21 JOV21 JYR21 KIN21 KSJ21 LCF21 LMB21 LVX21 MFT21 MPP21 MZL21 NJH21 NTD21 OCZ21 OMV21 OWR21 PGN21 PQJ21 QAF21 QKB21 QTX21 RDT21 RNP21 RXL21 SHH21 SRD21 TAZ21 TKV21 TUR21 UEN21 UOJ21 UYF21 VIB21 VRX21 WBT21 WLP21 WVL21 JB19 SX19 ACT19 AMP19 AWL19 BGH19 BQD19 BZZ19 CJV19 CTR19 DDN19 DNJ19 DXF19 EHB19 EQX19 FAT19 FKP19 FUL19 GEH19 GOD19 GXZ19 HHV19 HRR19 IBN19 ILJ19 IVF19 JFB19 JOX19 JYT19 KIP19 KSL19 LCH19 LMD19 LVZ19 MFV19 MPR19 MZN19 NJJ19 NTF19 ODB19 OMX19 OWT19 PGP19 PQL19 QAH19 QKD19 QTZ19 RDV19 RNR19 RXN19 SHJ19 SRF19 TBB19 TKX19 TUT19 UEP19 UOL19 UYH19 VID19 VRZ19 WBV19 WLR19 WVN19 JB34 SX34 ACT34 AMP34 AWL34 BGH34 BQD34 BZZ34 CJV34 CTR34 DDN34 DNJ34 DXF34 EHB34 EQX34 FAT34 FKP34 FUL34 GEH34 GOD34 GXZ34 HHV34 HRR34 IBN34 ILJ34 IVF34 JFB34 JOX34 JYT34 KIP34 KSL34 LCH34 LMD34 LVZ34 MFV34 MPR34 MZN34 NJJ34 NTF34 ODB34 OMX34 OWT34 PGP34 PQL34 QAH34 QKD34 QTZ34 RDV34 RNR34 RXN34 SHJ34 SRF34 TBB34 TKX34 TUT34 UEP34 UOL34 UYH34 VID34 VRZ34 WBV34 WLR34 WVN34 IZ36 SV36 ACR36 AMN36 AWJ36 BGF36 BQB36 BZX36 CJT36 CTP36 DDL36 DNH36 DXD36 EGZ36 EQV36 FAR36 FKN36 FUJ36 GEF36 GOB36 GXX36 HHT36 HRP36 IBL36 ILH36 IVD36 JEZ36 JOV36 JYR36 KIN36 KSJ36 LCF36 LMB36 LVX36 MFT36 MPP36 MZL36 NJH36 NTD36 OCZ36 OMV36 OWR36 PGN36 PQJ36 QAF36 QKB36 QTX36 RDT36 RNP36 RXL36 SHH36 SRD36 TAZ36 TKV36 TUR36 UEN36 UOJ36 UYF36 VIB36 VRX36 WBT36 WLP36 WVL36 IZ73 SV73 ACR73 AMN73 AWJ73 BGF73 BQB73 BZX73 CJT73 CTP73 DDL73 DNH73 DXD73 EGZ73 EQV73 FAR73 FKN73 FUJ73 GEF73 GOB73 GXX73 HHT73 HRP73 IBL73 ILH73 IVD73 JEZ73 JOV73 JYR73 KIN73 KSJ73 LCF73 LMB73 LVX73 MFT73 MPP73 MZL73 NJH73 NTD73 OCZ73 OMV73 OWR73 PGN73 PQJ73 QAF73 QKB73 QTX73 RDT73 RNP73 RXL73 SHH73 SRD73 TAZ73 TKV73 TUR73 UEN73 UOJ73 UYF73 VIB73 VRX73 WBT73 WLP73 WVL73 F73 JB73 SX73 ACT73 AMP73 AWL73 BGH73 BQD73 BZZ73 CJV73 CTR73 DDN73 DNJ73 DXF73 EHB73 EQX73 FAT73 FKP73 FUL73 GEH73 GOD73 GXZ73 HHV73 HRR73 IBN73 ILJ73 IVF73 JFB73 JOX73 JYT73 KIP73 KSL73 LCH73 LMD73 LVZ73 MFV73 MPR73 MZN73 NJJ73 NTF73 ODB73 OMX73 OWT73 PGP73 PQL73 QAH73 QKD73 QTZ73 RDV73 RNR73 RXN73 SHJ73 SRF73 TBB73 TKX73 TUT73 UEP73 UOL73 UYH73 VID73 VRZ73 WBV73 WLR73 WVN73 D34:D39 IZ78 SV78 ACR78 AMN78 AWJ78 BGF78 BQB78 BZX78 CJT78 CTP78 DDL78 DNH78 DXD78 EGZ78 EQV78 FAR78 FKN78 FUJ78 GEF78 GOB78 GXX78 HHT78 HRP78 IBL78 ILH78 IVD78 JEZ78 JOV78 JYR78 KIN78 KSJ78 LCF78 LMB78 LVX78 MFT78 MPP78 MZL78 NJH78 NTD78 OCZ78 OMV78 OWR78 PGN78 PQJ78 QAF78 QKB78 QTX78 RDT78 RNP78 RXL78 SHH78 SRD78 TAZ78 TKV78 TUR78 UEN78 UOJ78 UYF78 VIB78 VRX78 WBT78 WLP78 WVL78 F78 JB78 SX78 ACT78 AMP78 AWL78 BGH78 BQD78 BZZ78 CJV78 CTR78 DDN78 DNJ78 DXF78 EHB78 EQX78 FAT78 FKP78 FUL78 GEH78 GOD78 GXZ78 HHV78 HRR78 IBN78 ILJ78 IVF78 JFB78 JOX78 JYT78 KIP78 KSL78 LCH78 LMD78 LVZ78 MFV78 MPR78 MZN78 NJJ78 NTF78 ODB78 OMX78 OWT78 PGP78 PQL78 QAH78 QKD78 QTZ78 RDV78 RNR78 RXN78 SHJ78 SRF78 TBB78 TKX78 TUT78 UEP78 UOL78 UYH78 VID78 VRZ78 WBV78 WLR78 WVN78 IZ83 SV83 ACR83 AMN83 AWJ83 BGF83 BQB83 BZX83 CJT83 CTP83 DDL83 DNH83 DXD83 EGZ83 EQV83 FAR83 FKN83 FUJ83 GEF83 GOB83 GXX83 HHT83 HRP83 IBL83 ILH83 IVD83 JEZ83 JOV83 JYR83 KIN83 KSJ83 LCF83 LMB83 LVX83 MFT83 MPP83 MZL83 NJH83 NTD83 OCZ83 OMV83 OWR83 PGN83 PQJ83 QAF83 QKB83 QTX83 RDT83 RNP83 RXL83 SHH83 SRD83 TAZ83 TKV83 TUR83 UEN83 UOJ83 UYF83 VIB83 VRX83 WBT83 WLP83 WVL83 F83 JB83 SX83 ACT83 AMP83 AWL83 BGH83 BQD83 BZZ83 CJV83 CTR83 DDN83 DNJ83 DXF83 EHB83 EQX83 FAT83 FKP83 FUL83 GEH83 GOD83 GXZ83 HHV83 HRR83 IBN83 ILJ83 IVF83 JFB83 JOX83 JYT83 KIP83 KSL83 LCH83 LMD83 LVZ83 MFV83 MPR83 MZN83 NJJ83 NTF83 ODB83 OMX83 OWT83 PGP83 PQL83 QAH83 QKD83 QTZ83 RDV83 RNR83 RXN83 SHJ83 SRF83 TBB83 TKX83 TUT83 UEP83 UOL83 UYH83 VID83 VRZ83 WBV83 WLR83 WVN83 WVL34 WLP34 WBT34 VRX34 VIB34 UYF34 UOJ34 UEN34 TUR34 TKV34 TAZ34 SRD34 SHH34 RXL34 RNP34 RDT34 QTX34 QKB34 QAF34 PQJ34 PGN34 OWR34 OMV34 OCZ34 NTD34 NJH34 MZL34 MPP34 MFT34 LVX34 LMB34 LCF34 KSJ34 KIN34 JYR34 JOV34 JEZ34 IVD34 ILH34 IBL34 HRP34 HHT34 GXX34 GOB34 GEF34 FUJ34 FKN34 FAR34 EQV34 EGZ34 DXD34 DNH34 DDL34 CTP34 CJT34 BZX34 BQB34 BGF34 AWJ34 AMN34 ACR34 SV34 IZ34 D10:D12 F10:F12 D17:D22 F17:F22 D27:D29 F27:F29 F34:F35 D73:D75 D78:D80 D83:D85" xr:uid="{00000000-0002-0000-2400-000002000000}">
      <formula1>"□,■"</formula1>
    </dataValidation>
    <dataValidation type="list" allowBlank="1" showInputMessage="1" showErrorMessage="1" error="□：制度がない_x000a_■：制度がある　　のどちらかを選択して下さい。" prompt="制度がある場合は■を、制度がない場合は□を選択して下さい。" sqref="WBT94 IZ57 SV57 ACR57 AMN57 AWJ57 BGF57 BQB57 BZX57 CJT57 CTP57 DDL57 DNH57 DXD57 EGZ57 EQV57 FAR57 FKN57 FUJ57 GEF57 GOB57 GXX57 HHT57 HRP57 IBL57 ILH57 IVD57 JEZ57 JOV57 JYR57 KIN57 KSJ57 LCF57 LMB57 LVX57 MFT57 MPP57 MZL57 NJH57 NTD57 OCZ57 OMV57 OWR57 PGN57 PQJ57 QAF57 QKB57 QTX57 RDT57 RNP57 RXL57 SHH57 SRD57 TAZ57 TKV57 TUR57 UEN57 UOJ57 UYF57 VIB57 VRX57 WBT57 WLP57 WVL57 RDT94 IZ90 SV90 ACR90 AMN90 AWJ90 BGF90 BQB90 BZX90 CJT90 CTP90 DDL90 DNH90 DXD90 EGZ90 EQV90 FAR90 FKN90 FUJ90 GEF90 GOB90 GXX90 HHT90 HRP90 IBL90 ILH90 IVD90 JEZ90 JOV90 JYR90 KIN90 KSJ90 LCF90 LMB90 LVX90 MFT90 MPP90 MZL90 NJH90 NTD90 OCZ90 OMV90 OWR90 PGN90 PQJ90 QAF90 QKB90 QTX90 RDT90 RNP90 RXL90 SHH90 SRD90 TAZ90 TKV90 TUR90 UEN90 UOJ90 UYF90 VIB90 VRX90 WBT90 WLP90 WVL90 WVL94 TAZ94 JB65 SX65 ACT65 AMP65 AWL65 BGH65 BQD65 BZZ65 CJV65 CTR65 DDN65 DNJ65 DXF65 EHB65 EQX65 FAT65 FKP65 FUL65 GEH65 GOD65 GXZ65 HHV65 HRR65 IBN65 ILJ65 IVF65 JFB65 JOX65 JYT65 KIP65 KSL65 LCH65 LMD65 LVZ65 MFV65 MPR65 MZN65 NJJ65 NTF65 ODB65 OMX65 OWT65 PGP65 PQL65 QAH65 QKD65 QTZ65 RDV65 RNR65 RXN65 SHJ65 SRF65 TBB65 TKX65 TUT65 UEP65 UOL65 UYH65 VID65 VRZ65 WBV65 WLR65 WVN65 SHH94 JB69 SX69 ACT69 AMP69 AWL69 BGH69 BQD69 BZZ69 CJV69 CTR69 DDN69 DNJ69 DXF69 EHB69 EQX69 FAT69 FKP69 FUL69 GEH69 GOD69 GXZ69 HHV69 HRR69 IBN69 ILJ69 IVF69 JFB69 JOX69 JYT69 KIP69 KSL69 LCH69 LMD69 LVZ69 MFV69 MPR69 MZN69 NJJ69 NTF69 ODB69 OMX69 OWT69 PGP69 PQL69 QAH69 QKD69 QTZ69 RDV69 RNR69 RXN69 SHJ69 SRF69 TBB69 TKX69 TUT69 UEP69 UOL69 UYH69 VID69 VRZ69 WBV69 WLR69 WVN69 PGN94 IZ102 SV102 ACR102 AMN102 AWJ102 BGF102 BQB102 BZX102 CJT102 CTP102 DDL102 DNH102 DXD102 EGZ102 EQV102 FAR102 FKN102 FUJ102 GEF102 GOB102 GXX102 HHT102 HRP102 IBL102 ILH102 IVD102 JEZ102 JOV102 JYR102 KIN102 KSJ102 LCF102 LMB102 LVX102 MFT102 MPP102 MZL102 NJH102 NTD102 OCZ102 OMV102 OWR102 PGN102 PQJ102 QAF102 QKB102 QTX102 RDT102 RNP102 RXL102 SHH102 SRD102 TAZ102 TKV102 TUR102 UEN102 UOJ102 UYF102 VIB102 VRX102 WBT102 WLP102 WVL102 VIB94 IZ61 SV61 ACR61 AMN61 AWJ61 BGF61 BQB61 BZX61 CJT61 CTP61 DDL61 DNH61 DXD61 EGZ61 EQV61 FAR61 FKN61 FUJ61 GEF61 GOB61 GXX61 HHT61 HRP61 IBL61 ILH61 IVD61 JEZ61 JOV61 JYR61 KIN61 KSJ61 LCF61 LMB61 LVX61 MFT61 MPP61 MZL61 NJH61 NTD61 OCZ61 OMV61 OWR61 PGN61 PQJ61 QAF61 QKB61 QTX61 RDT61 RNP61 RXL61 SHH61 SRD61 TAZ61 TKV61 TUR61 UEN61 UOJ61 UYF61 VIB61 VRX61 WBT61 WLP61 WVL61 VRX94 IZ59 SV59 ACR59 AMN59 AWJ59 BGF59 BQB59 BZX59 CJT59 CTP59 DDL59 DNH59 DXD59 EGZ59 EQV59 FAR59 FKN59 FUJ59 GEF59 GOB59 GXX59 HHT59 HRP59 IBL59 ILH59 IVD59 JEZ59 JOV59 JYR59 KIN59 KSJ59 LCF59 LMB59 LVX59 MFT59 MPP59 MZL59 NJH59 NTD59 OCZ59 OMV59 OWR59 PGN59 PQJ59 QAF59 QKB59 QTX59 RDT59 RNP59 RXL59 SHH59 SRD59 TAZ59 TKV59 TUR59 UEN59 UOJ59 UYF59 VIB59 VRX59 WBT59 WLP59 WVL59 WLP94 IZ55 SV55 ACR55 AMN55 AWJ55 BGF55 BQB55 BZX55 CJT55 CTP55 DDL55 DNH55 DXD55 EGZ55 EQV55 FAR55 FKN55 FUJ55 GEF55 GOB55 GXX55 HHT55 HRP55 IBL55 ILH55 IVD55 JEZ55 JOV55 JYR55 KIN55 KSJ55 LCF55 LMB55 LVX55 MFT55 MPP55 MZL55 NJH55 NTD55 OCZ55 OMV55 OWR55 PGN55 PQJ55 QAF55 QKB55 QTX55 RDT55 RNP55 RXL55 SHH55 SRD55 TAZ55 TKV55 TUR55 UEN55 UOJ55 UYF55 VIB55 VRX55 WBT55 WLP55 WVL55 UOJ94 JB57 SX57 ACT57 AMP57 AWL57 BGH57 BQD57 BZZ57 CJV57 CTR57 DDN57 DNJ57 DXF57 EHB57 EQX57 FAT57 FKP57 FUL57 GEH57 GOD57 GXZ57 HHV57 HRR57 IBN57 ILJ57 IVF57 JFB57 JOX57 JYT57 KIP57 KSL57 LCH57 LMD57 LVZ57 MFV57 MPR57 MZN57 NJJ57 NTF57 ODB57 OMX57 OWT57 PGP57 PQL57 QAH57 QKD57 QTZ57 RDV57 RNR57 RXN57 SHJ57 SRF57 TBB57 TKX57 TUT57 UEP57 UOL57 UYH57 VID57 VRZ57 WBV57 WLR57 WVN57 UYF94 JB55 SX55 ACT55 AMP55 AWL55 BGH55 BQD55 BZZ55 CJV55 CTR55 DDN55 DNJ55 DXF55 EHB55 EQX55 FAT55 FKP55 FUL55 GEH55 GOD55 GXZ55 HHV55 HRR55 IBN55 ILJ55 IVF55 JFB55 JOX55 JYT55 KIP55 KSL55 LCH55 LMD55 LVZ55 MFV55 MPR55 MZN55 NJJ55 NTF55 ODB55 OMX55 OWT55 PGP55 PQL55 QAH55 QKD55 QTZ55 RDV55 RNR55 RXN55 SHJ55 SRF55 TBB55 TKX55 TUT55 UEP55 UOL55 UYH55 VID55 VRZ55 WBV55 WLR55 WVN55 UEN94 JB59 SX59 ACT59 AMP59 AWL59 BGH59 BQD59 BZZ59 CJV59 CTR59 DDN59 DNJ59 DXF59 EHB59 EQX59 FAT59 FKP59 FUL59 GEH59 GOD59 GXZ59 HHV59 HRR59 IBN59 ILJ59 IVF59 JFB59 JOX59 JYT59 KIP59 KSL59 LCH59 LMD59 LVZ59 MFV59 MPR59 MZN59 NJJ59 NTF59 ODB59 OMX59 OWT59 PGP59 PQL59 QAH59 QKD59 QTZ59 RDV59 RNR59 RXN59 SHJ59 SRF59 TBB59 TKX59 TUT59 UEP59 UOL59 UYH59 VID59 VRZ59 WBV59 WLR59 WVN59 TUR94 IZ65 SV65 ACR65 AMN65 AWJ65 BGF65 BQB65 BZX65 CJT65 CTP65 DDL65 DNH65 DXD65 EGZ65 EQV65 FAR65 FKN65 FUJ65 GEF65 GOB65 GXX65 HHT65 HRP65 IBL65 ILH65 IVD65 JEZ65 JOV65 JYR65 KIN65 KSJ65 LCF65 LMB65 LVX65 MFT65 MPP65 MZL65 NJH65 NTD65 OCZ65 OMV65 OWR65 PGN65 PQJ65 QAF65 QKB65 QTX65 RDT65 RNP65 RXL65 SHH65 SRD65 TAZ65 TKV65 TUR65 UEN65 UOJ65 UYF65 VIB65 VRX65 WBT65 WLP65 WVL65 TKV94 SRD94 IZ69 SV69 ACR69 AMN69 AWJ69 BGF69 BQB69 BZX69 CJT69 CTP69 DDL69 DNH69 DXD69 EGZ69 EQV69 FAR69 FKN69 FUJ69 GEF69 GOB69 GXX69 HHT69 HRP69 IBL69 ILH69 IVD69 JEZ69 JOV69 JYR69 KIN69 KSJ69 LCF69 LMB69 LVX69 MFT69 MPP69 MZL69 NJH69 NTD69 OCZ69 OMV69 OWR69 PGN69 PQJ69 QAF69 QKB69 QTX69 RDT69 RNP69 RXL69 SHH69 SRD69 TAZ69 TKV69 TUR69 UEN69 UOJ69 UYF69 VIB69 VRX69 WBT69 WLP69 WVL69 RNP94 JB88 SX88 ACT88 AMP88 AWL88 BGH88 BQD88 BZZ88 CJV88 CTR88 DDN88 DNJ88 DXF88 EHB88 EQX88 FAT88 FKP88 FUL88 GEH88 GOD88 GXZ88 HHV88 HRR88 IBN88 ILJ88 IVF88 JFB88 JOX88 JYT88 KIP88 KSL88 LCH88 LMD88 LVZ88 MFV88 MPR88 MZN88 NJJ88 NTF88 ODB88 OMX88 OWT88 PGP88 PQL88 QAH88 QKD88 QTZ88 RDV88 RNR88 RXN88 SHJ88 SRF88 TBB88 TKX88 TUT88 UEP88 UOL88 UYH88 VID88 VRZ88 WBV88 WLR88 WVN88 RXL94 IZ88 SV88 ACR88 AMN88 AWJ88 BGF88 BQB88 BZX88 CJT88 CTP88 DDL88 DNH88 DXD88 EGZ88 EQV88 FAR88 FKN88 FUJ88 GEF88 GOB88 GXX88 HHT88 HRP88 IBL88 ILH88 IVD88 JEZ88 JOV88 JYR88 KIN88 KSJ88 LCF88 LMB88 LVX88 MFT88 MPP88 MZL88 NJH88 NTD88 OCZ88 OMV88 OWR88 PGN88 PQJ88 QAF88 QKB88 QTX88 RDT88 RNP88 RXL88 SHH88 SRD88 TAZ88 TKV88 TUR88 UEN88 UOJ88 UYF88 VIB88 VRX88 WBT88 WLP88 WVL88 QAF94 JB90 SX90 ACT90 AMP90 AWL90 BGH90 BQD90 BZZ90 CJV90 CTR90 DDN90 DNJ90 DXF90 EHB90 EQX90 FAT90 FKP90 FUL90 GEH90 GOD90 GXZ90 HHV90 HRR90 IBN90 ILJ90 IVF90 JFB90 JOX90 JYT90 KIP90 KSL90 LCH90 LMD90 LVZ90 MFV90 MPR90 MZN90 NJJ90 NTF90 ODB90 OMX90 OWT90 PGP90 PQL90 QAH90 QKD90 QTZ90 RDV90 RNR90 RXN90 SHJ90 SRF90 TBB90 TKX90 TUT90 UEP90 UOL90 UYH90 VID90 VRZ90 WBV90 WLR90 WVN90 QTX94 IZ92 SV92 ACR92 AMN92 AWJ92 BGF92 BQB92 BZX92 CJT92 CTP92 DDL92 DNH92 DXD92 EGZ92 EQV92 FAR92 FKN92 FUJ92 GEF92 GOB92 GXX92 HHT92 HRP92 IBL92 ILH92 IVD92 JEZ92 JOV92 JYR92 KIN92 KSJ92 LCF92 LMB92 LVX92 MFT92 MPP92 MZL92 NJH92 NTD92 OCZ92 OMV92 OWR92 PGN92 PQJ92 QAF92 QKB92 QTX92 RDT92 RNP92 RXL92 SHH92 SRD92 TAZ92 TKV92 TUR92 UEN92 UOJ92 UYF92 VIB92 VRX92 WBT92 WLP92 WVL92 PQJ94 JB92 SX92 ACT92 AMP92 AWL92 BGH92 BQD92 BZZ92 CJV92 CTR92 DDN92 DNJ92 DXF92 EHB92 EQX92 FAT92 FKP92 FUL92 GEH92 GOD92 GXZ92 HHV92 HRR92 IBN92 ILJ92 IVF92 JFB92 JOX92 JYT92 KIP92 KSL92 LCH92 LMD92 LVZ92 MFV92 MPR92 MZN92 NJJ92 NTF92 ODB92 OMX92 OWT92 PGP92 PQL92 QAH92 QKD92 QTZ92 RDV92 RNR92 RXN92 SHJ92 SRF92 TBB92 TKX92 TUT92 UEP92 UOL92 UYH92 VID92 VRZ92 WBV92 WLR92 WVN92 QKB94 IZ94 SV94 ACR94 AMN94 AWJ94 BGF94 BQB94 BZX94 CJT94 CTP94 DDL94 DNH94 DXD94 EGZ94 EQV94 FAR94 FKN94 FUJ94 GEF94 GOB94 GXX94 HHT94 HRP94 IBL94 ILH94 IVD94 JEZ94 JOV94 JYR94 KIN94 KSJ94 LCF94 LMB94 LVX94 MFT94 MPP94 MZL94 NJH94 NTD94 OCZ94 OMV94 OWR94 IZ44 SV44 ACR44 AMN44 AWJ44 BGF44 BQB44 BZX44 CJT44 CTP44 DDL44 DNH44 DXD44 EGZ44 EQV44 FAR44 FKN44 FUJ44 GEF44 GOB44 GXX44 HHT44 HRP44 IBL44 ILH44 IVD44 JEZ44 JOV44 JYR44 KIN44 KSJ44 LCF44 LMB44 LVX44 MFT44 MPP44 MZL44 NJH44 NTD44 OCZ44 OMV44 OWR44 PGN44 PQJ44 QAF44 QKB44 QTX44 RDT44 RNP44 RXL44 SHH44 SRD44 TAZ44 TKV44 TUR44 UEN44 UOJ44 UYF44 VIB44 VRX44 WBT44 WLP44 WVL44 IZ48 SV48 ACR48 AMN48 AWJ48 BGF48 BQB48 BZX48 CJT48 CTP48 DDL48 DNH48 DXD48 EGZ48 EQV48 FAR48 FKN48 FUJ48 GEF48 GOB48 GXX48 HHT48 HRP48 IBL48 ILH48 IVD48 JEZ48 JOV48 JYR48 KIN48 KSJ48 LCF48 LMB48 LVX48 MFT48 MPP48 MZL48 NJH48 NTD48 OCZ48 OMV48 OWR48 PGN48 PQJ48 QAF48 QKB48 QTX48 RDT48 RNP48 RXL48 SHH48 SRD48 TAZ48 TKV48 TUR48 UEN48 UOJ48 UYF48 VIB48 VRX48 WBT48 WLP48 WVL48 IZ46 SV46 ACR46 AMN46 AWJ46 BGF46 BQB46 BZX46 CJT46 CTP46 DDL46 DNH46 DXD46 EGZ46 EQV46 FAR46 FKN46 FUJ46 GEF46 GOB46 GXX46 HHT46 HRP46 IBL46 ILH46 IVD46 JEZ46 JOV46 JYR46 KIN46 KSJ46 LCF46 LMB46 LVX46 MFT46 MPP46 MZL46 NJH46 NTD46 OCZ46 OMV46 OWR46 PGN46 PQJ46 QAF46 QKB46 QTX46 RDT46 RNP46 RXL46 SHH46 SRD46 TAZ46 TKV46 TUR46 UEN46 UOJ46 UYF46 VIB46 VRX46 WBT46 WLP46 WVL46 IZ42 SV42 ACR42 AMN42 AWJ42 BGF42 BQB42 BZX42 CJT42 CTP42 DDL42 DNH42 DXD42 EGZ42 EQV42 FAR42 FKN42 FUJ42 GEF42 GOB42 GXX42 HHT42 HRP42 IBL42 ILH42 IVD42 JEZ42 JOV42 JYR42 KIN42 KSJ42 LCF42 LMB42 LVX42 MFT42 MPP42 MZL42 NJH42 NTD42 OCZ42 OMV42 OWR42 PGN42 PQJ42 QAF42 QKB42 QTX42 RDT42 RNP42 RXL42 SHH42 SRD42 TAZ42 TKV42 TUR42 UEN42 UOJ42 UYF42 VIB42 VRX42 WBT42 WLP42 WVL42 JB44 SX44 ACT44 AMP44 AWL44 BGH44 BQD44 BZZ44 CJV44 CTR44 DDN44 DNJ44 DXF44 EHB44 EQX44 FAT44 FKP44 FUL44 GEH44 GOD44 GXZ44 HHV44 HRR44 IBN44 ILJ44 IVF44 JFB44 JOX44 JYT44 KIP44 KSL44 LCH44 LMD44 LVZ44 MFV44 MPR44 MZN44 NJJ44 NTF44 ODB44 OMX44 OWT44 PGP44 PQL44 QAH44 QKD44 QTZ44 RDV44 RNR44 RXN44 SHJ44 SRF44 TBB44 TKX44 TUT44 UEP44 UOL44 UYH44 VID44 VRZ44 WBV44 WLR44 WVN44 JB42 SX42 ACT42 AMP42 AWL42 BGH42 BQD42 BZZ42 CJV42 CTR42 DDN42 DNJ42 DXF42 EHB42 EQX42 FAT42 FKP42 FUL42 GEH42 GOD42 GXZ42 HHV42 HRR42 IBN42 ILJ42 IVF42 JFB42 JOX42 JYT42 KIP42 KSL42 LCH42 LMD42 LVZ42 MFV42 MPR42 MZN42 NJJ42 NTF42 ODB42 OMX42 OWT42 PGP42 PQL42 QAH42 QKD42 QTZ42 RDV42 RNR42 RXN42 SHJ42 SRF42 TBB42 TKX42 TUT42 UEP42 UOL42 UYH42 VID42 VRZ42 WBV42 WLR42 WVN42 JB46 SX46 ACT46 AMP46 AWL46 BGH46 BQD46 BZZ46 CJV46 CTR46 DDN46 DNJ46 DXF46 EHB46 EQX46 FAT46 FKP46 FUL46 GEH46 GOD46 GXZ46 HHV46 HRR46 IBN46 ILJ46 IVF46 JFB46 JOX46 JYT46 KIP46 KSL46 LCH46 LMD46 LVZ46 MFV46 MPR46 MZN46 NJJ46 NTF46 ODB46 OMX46 OWT46 PGP46 PQL46 QAH46 QKD46 QTZ46 RDV46 RNR46 RXN46 SHJ46 SRF46 TBB46 TKX46 TUT46 UEP46 UOL46 UYH46 VID46 VRZ46 WBV46 WLR46 WVN46 D42:D49 D55:D62 F55:F60 D65:D66 F65:F66 D69:D70 F69:F70 D88:D95 F88:F93 D102:D103" xr:uid="{00000000-0002-0000-2400-000003000000}">
      <formula1>"□,■"</formula1>
    </dataValidation>
  </dataValidations>
  <printOptions horizontalCentered="1"/>
  <pageMargins left="0.70866141732283472" right="0.70866141732283472" top="0.74803149606299213" bottom="0.55118110236220474" header="0.31496062992125984" footer="0.31496062992125984"/>
  <pageSetup paperSize="9" scale="78" fitToHeight="3" orientation="portrait" blackAndWhite="1" r:id="rId1"/>
  <rowBreaks count="2" manualBreakCount="2">
    <brk id="50" min="1" max="8" man="1"/>
    <brk id="97" min="1" max="8" man="1"/>
  </rowBreaks>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8"/>
  </sheetPr>
  <dimension ref="B1:M109"/>
  <sheetViews>
    <sheetView view="pageBreakPreview" zoomScale="90" zoomScaleNormal="90" zoomScaleSheetLayoutView="90" workbookViewId="0">
      <selection activeCell="P22" sqref="P22:P23"/>
    </sheetView>
  </sheetViews>
  <sheetFormatPr defaultColWidth="9" defaultRowHeight="13"/>
  <cols>
    <col min="1" max="1" width="5.6328125" customWidth="1"/>
    <col min="2" max="2" width="5.26953125" customWidth="1"/>
    <col min="3" max="3" width="2.6328125" customWidth="1"/>
    <col min="4" max="4" width="2.453125" customWidth="1"/>
    <col min="5" max="5" width="44.6328125" customWidth="1"/>
    <col min="6" max="6" width="2.453125" customWidth="1"/>
    <col min="7" max="7" width="44.6328125" customWidth="1"/>
    <col min="8" max="8" width="1.26953125" customWidth="1"/>
    <col min="9" max="9" width="3.90625" customWidth="1"/>
  </cols>
  <sheetData>
    <row r="1" spans="2:13" ht="15" customHeight="1">
      <c r="B1" s="359" t="str">
        <f>CONCATENATE("（様式-",INDEX(発注者入力シート!$B$37:$G$46,MATCH(発注者入力シート!N13,発注者入力シート!$C$37:$C$46,0),4),"）")</f>
        <v>（様式-１５）</v>
      </c>
      <c r="C1" s="360"/>
      <c r="D1" s="360"/>
      <c r="E1" s="360"/>
      <c r="F1" s="1782" t="s">
        <v>801</v>
      </c>
      <c r="G1" s="1783"/>
      <c r="H1" s="1783"/>
      <c r="I1" s="1783"/>
      <c r="J1" s="326"/>
      <c r="K1" s="37"/>
      <c r="L1" s="37"/>
      <c r="M1" s="37"/>
    </row>
    <row r="2" spans="2:13" ht="15" customHeight="1">
      <c r="B2" s="359" t="str">
        <f>CONCATENATE("評価項目",INDEX(発注者入力シート!$B$37:$G$46,MATCH(発注者入力シート!N13,発注者入力シート!$C$37:$C$46,0),5),"-",INDEX(発注者入力シート!$B$37:$G$46,MATCH(発注者入力シート!N13,発注者入力シート!$C$37:$C$46,0),6))</f>
        <v>評価項目（４）-②</v>
      </c>
      <c r="C2" s="360"/>
      <c r="D2" s="360"/>
      <c r="E2" s="360"/>
      <c r="F2" s="1784" t="str">
        <f>IF(企業入力シート!C77="","",企業入力シート!C77)</f>
        <v>□□建設</v>
      </c>
      <c r="G2" s="1784"/>
      <c r="H2" s="1784"/>
      <c r="I2" s="1784"/>
      <c r="J2" s="326"/>
      <c r="K2" s="37"/>
      <c r="L2" s="37"/>
      <c r="M2" s="37"/>
    </row>
    <row r="3" spans="2:13" ht="40.5" customHeight="1">
      <c r="B3" s="1785" t="s">
        <v>1361</v>
      </c>
      <c r="C3" s="1786"/>
      <c r="D3" s="1786"/>
      <c r="E3" s="1786"/>
      <c r="F3" s="1786"/>
      <c r="G3" s="1786"/>
      <c r="H3" s="1786"/>
      <c r="I3" s="1786"/>
      <c r="J3" s="326"/>
      <c r="K3" s="326"/>
      <c r="L3" s="37"/>
      <c r="M3" s="37"/>
    </row>
    <row r="4" spans="2:13" ht="18.75" customHeight="1">
      <c r="B4" s="327"/>
      <c r="C4" s="760"/>
      <c r="D4" s="760"/>
      <c r="E4" s="452" t="s">
        <v>1074</v>
      </c>
      <c r="F4" s="1741" t="str">
        <f>IF(企業入力シート!C5="","",企業入力シート!C5)</f>
        <v/>
      </c>
      <c r="G4" s="1741"/>
      <c r="H4" s="1741"/>
      <c r="I4" s="1741"/>
      <c r="J4" s="326"/>
      <c r="K4" s="326"/>
      <c r="L4" s="37"/>
      <c r="M4" s="37"/>
    </row>
    <row r="5" spans="2:13" ht="30" customHeight="1">
      <c r="B5" s="1742" t="s">
        <v>472</v>
      </c>
      <c r="C5" s="1743"/>
      <c r="D5" s="1743"/>
      <c r="E5" s="1743"/>
      <c r="F5" s="1743"/>
      <c r="G5" s="1743"/>
      <c r="H5" s="1743"/>
      <c r="I5" s="1743"/>
      <c r="J5" s="328"/>
      <c r="K5" s="37"/>
      <c r="L5" s="37"/>
      <c r="M5" s="37"/>
    </row>
    <row r="6" spans="2:13" ht="10" customHeight="1">
      <c r="B6" s="1744"/>
      <c r="C6" s="1744"/>
      <c r="D6" s="1744"/>
      <c r="E6" s="1744"/>
      <c r="F6" s="1744"/>
      <c r="G6" s="1744"/>
      <c r="H6" s="1744"/>
      <c r="I6" s="1744"/>
      <c r="J6" s="329"/>
      <c r="K6" s="37"/>
      <c r="L6" s="37"/>
      <c r="M6" s="37"/>
    </row>
    <row r="7" spans="2:13" ht="54" customHeight="1">
      <c r="B7" s="330"/>
      <c r="C7" s="1779" t="s">
        <v>1282</v>
      </c>
      <c r="D7" s="1780"/>
      <c r="E7" s="1780"/>
      <c r="F7" s="1780"/>
      <c r="G7" s="1781"/>
      <c r="H7" s="761"/>
      <c r="I7" s="761"/>
      <c r="J7" s="331"/>
      <c r="K7" s="37"/>
      <c r="L7" s="37"/>
      <c r="M7" s="37"/>
    </row>
    <row r="8" spans="2:13" ht="10" customHeight="1">
      <c r="B8" s="332"/>
      <c r="C8" s="761"/>
      <c r="D8" s="761"/>
      <c r="E8" s="761"/>
      <c r="F8" s="761"/>
      <c r="G8" s="761"/>
      <c r="H8" s="761"/>
      <c r="I8" s="761"/>
      <c r="J8" s="329"/>
      <c r="K8" s="37"/>
      <c r="L8" s="37"/>
      <c r="M8" s="37"/>
    </row>
    <row r="9" spans="2:13">
      <c r="B9" s="762" t="s">
        <v>1133</v>
      </c>
      <c r="C9" s="1774" t="s">
        <v>473</v>
      </c>
      <c r="D9" s="1774"/>
      <c r="E9" s="1774"/>
      <c r="F9" s="1774"/>
      <c r="G9" s="1774"/>
      <c r="H9" s="757"/>
      <c r="I9" s="761"/>
      <c r="J9" s="329"/>
      <c r="K9" s="37"/>
      <c r="L9" s="37"/>
      <c r="M9" s="37"/>
    </row>
    <row r="10" spans="2:13" ht="13.5" customHeight="1">
      <c r="B10" s="763"/>
      <c r="C10" s="761"/>
      <c r="D10" s="1734" t="s">
        <v>470</v>
      </c>
      <c r="E10" s="333" t="s">
        <v>1075</v>
      </c>
      <c r="F10" s="1734" t="s">
        <v>470</v>
      </c>
      <c r="G10" s="1777" t="s">
        <v>1076</v>
      </c>
      <c r="H10" s="334"/>
      <c r="I10" s="761"/>
      <c r="J10" s="329"/>
      <c r="K10" s="37"/>
      <c r="L10" s="37"/>
      <c r="M10" s="37"/>
    </row>
    <row r="11" spans="2:13" ht="13.5" customHeight="1">
      <c r="B11" s="336"/>
      <c r="C11" s="761"/>
      <c r="D11" s="1775"/>
      <c r="E11" s="342" t="s">
        <v>474</v>
      </c>
      <c r="F11" s="1775"/>
      <c r="G11" s="1365"/>
      <c r="H11" s="759"/>
      <c r="I11" s="761"/>
      <c r="J11" s="329"/>
      <c r="K11" s="37"/>
      <c r="L11" s="37"/>
      <c r="M11" s="37"/>
    </row>
    <row r="12" spans="2:13" ht="13.5" customHeight="1">
      <c r="B12" s="336"/>
      <c r="C12" s="761"/>
      <c r="D12" s="1776"/>
      <c r="E12" s="335" t="s">
        <v>471</v>
      </c>
      <c r="F12" s="1776"/>
      <c r="G12" s="1368"/>
      <c r="H12" s="759"/>
      <c r="I12" s="761"/>
      <c r="J12" s="329"/>
      <c r="K12" s="37"/>
      <c r="L12" s="37"/>
      <c r="M12" s="37"/>
    </row>
    <row r="13" spans="2:13" ht="3.75" customHeight="1">
      <c r="B13" s="336"/>
      <c r="C13" s="761"/>
      <c r="D13" s="761"/>
      <c r="E13" s="329"/>
      <c r="F13" s="337"/>
      <c r="G13" s="337"/>
      <c r="H13" s="337"/>
      <c r="I13" s="761"/>
      <c r="J13" s="329"/>
      <c r="K13" s="37"/>
      <c r="L13" s="37"/>
      <c r="M13" s="37"/>
    </row>
    <row r="14" spans="2:13" ht="44.5" customHeight="1">
      <c r="B14" s="764"/>
      <c r="C14" s="329"/>
      <c r="D14" s="1736" t="s">
        <v>1271</v>
      </c>
      <c r="E14" s="1737"/>
      <c r="F14" s="1737"/>
      <c r="G14" s="1738"/>
      <c r="H14" s="337"/>
      <c r="I14" s="761"/>
      <c r="K14" s="37"/>
      <c r="L14" s="37"/>
      <c r="M14" s="37"/>
    </row>
    <row r="15" spans="2:13" ht="10" customHeight="1">
      <c r="B15" s="765"/>
      <c r="C15" s="766"/>
      <c r="D15" s="766"/>
      <c r="E15" s="766"/>
      <c r="F15" s="766"/>
      <c r="G15" s="766"/>
      <c r="H15" s="766"/>
      <c r="I15" s="761"/>
      <c r="J15" s="329"/>
      <c r="K15" s="37"/>
      <c r="L15" s="37"/>
      <c r="M15" s="37"/>
    </row>
    <row r="16" spans="2:13" ht="27" customHeight="1">
      <c r="B16" s="762" t="s">
        <v>1134</v>
      </c>
      <c r="C16" s="1778" t="s">
        <v>1283</v>
      </c>
      <c r="D16" s="1745"/>
      <c r="E16" s="1745"/>
      <c r="F16" s="1745"/>
      <c r="G16" s="1745"/>
      <c r="H16" s="757"/>
      <c r="I16" s="761"/>
      <c r="K16" s="37"/>
      <c r="L16" s="37"/>
      <c r="M16" s="37"/>
    </row>
    <row r="17" spans="2:13" ht="37.5" customHeight="1">
      <c r="B17" s="764"/>
      <c r="C17" s="761"/>
      <c r="D17" s="1734" t="s">
        <v>470</v>
      </c>
      <c r="E17" s="767" t="s">
        <v>475</v>
      </c>
      <c r="F17" s="1734" t="s">
        <v>470</v>
      </c>
      <c r="G17" s="768" t="s">
        <v>1284</v>
      </c>
      <c r="H17" s="329"/>
      <c r="I17" s="761"/>
      <c r="K17" s="37"/>
      <c r="L17" s="37"/>
      <c r="M17" s="37"/>
    </row>
    <row r="18" spans="2:13" ht="13.5" customHeight="1">
      <c r="B18" s="764"/>
      <c r="C18" s="761"/>
      <c r="D18" s="1735"/>
      <c r="E18" s="335" t="s">
        <v>471</v>
      </c>
      <c r="F18" s="1735"/>
      <c r="G18" s="335" t="s">
        <v>471</v>
      </c>
      <c r="H18" s="329"/>
      <c r="I18" s="761"/>
      <c r="K18" s="37"/>
      <c r="L18" s="37"/>
      <c r="M18" s="37"/>
    </row>
    <row r="19" spans="2:13" ht="37.5" customHeight="1">
      <c r="B19" s="764"/>
      <c r="C19" s="761"/>
      <c r="D19" s="1734" t="s">
        <v>470</v>
      </c>
      <c r="E19" s="768" t="s">
        <v>1077</v>
      </c>
      <c r="F19" s="1734" t="s">
        <v>470</v>
      </c>
      <c r="G19" s="768" t="s">
        <v>1078</v>
      </c>
      <c r="H19" s="329"/>
      <c r="I19" s="761"/>
      <c r="K19" s="37"/>
      <c r="L19" s="37"/>
      <c r="M19" s="37"/>
    </row>
    <row r="20" spans="2:13" ht="13.5" customHeight="1">
      <c r="B20" s="764"/>
      <c r="C20" s="761"/>
      <c r="D20" s="1735"/>
      <c r="E20" s="335" t="s">
        <v>471</v>
      </c>
      <c r="F20" s="1735"/>
      <c r="G20" s="335" t="s">
        <v>471</v>
      </c>
      <c r="H20" s="329"/>
      <c r="I20" s="761"/>
      <c r="K20" s="37"/>
      <c r="L20" s="37"/>
      <c r="M20" s="37"/>
    </row>
    <row r="21" spans="2:13" ht="37.5" customHeight="1">
      <c r="B21" s="764"/>
      <c r="C21" s="761"/>
      <c r="D21" s="1734" t="s">
        <v>470</v>
      </c>
      <c r="E21" s="767" t="s">
        <v>1285</v>
      </c>
      <c r="F21" s="1734" t="s">
        <v>470</v>
      </c>
      <c r="G21" s="767" t="s">
        <v>476</v>
      </c>
      <c r="H21" s="329"/>
      <c r="I21" s="761"/>
      <c r="K21" s="37"/>
      <c r="L21" s="37"/>
      <c r="M21" s="37"/>
    </row>
    <row r="22" spans="2:13" ht="13.5" customHeight="1">
      <c r="B22" s="764"/>
      <c r="C22" s="761"/>
      <c r="D22" s="1735"/>
      <c r="E22" s="335" t="s">
        <v>471</v>
      </c>
      <c r="F22" s="1735"/>
      <c r="G22" s="335" t="s">
        <v>471</v>
      </c>
      <c r="H22" s="329"/>
      <c r="I22" s="761"/>
      <c r="K22" s="37"/>
      <c r="L22" s="37"/>
      <c r="M22" s="37"/>
    </row>
    <row r="23" spans="2:13" ht="3.75" customHeight="1">
      <c r="B23" s="336"/>
      <c r="C23" s="761"/>
      <c r="D23" s="761"/>
      <c r="E23" s="329"/>
      <c r="F23" s="337"/>
      <c r="G23" s="337"/>
      <c r="H23" s="337"/>
      <c r="I23" s="761"/>
      <c r="J23" s="329"/>
      <c r="K23" s="37"/>
      <c r="L23" s="37"/>
      <c r="M23" s="37"/>
    </row>
    <row r="24" spans="2:13" ht="37.5" customHeight="1">
      <c r="B24" s="764"/>
      <c r="C24" s="761"/>
      <c r="D24" s="1736" t="s">
        <v>1286</v>
      </c>
      <c r="E24" s="1737"/>
      <c r="F24" s="1737"/>
      <c r="G24" s="1738"/>
      <c r="H24" s="337"/>
      <c r="I24" s="761"/>
      <c r="K24" s="37"/>
      <c r="M24" s="37"/>
    </row>
    <row r="25" spans="2:13" ht="10" customHeight="1">
      <c r="B25" s="764"/>
      <c r="C25" s="761"/>
      <c r="D25" s="338"/>
      <c r="E25" s="340"/>
      <c r="F25" s="340"/>
      <c r="G25" s="340"/>
      <c r="H25" s="337"/>
      <c r="I25" s="761"/>
      <c r="K25" s="37"/>
      <c r="M25" s="37"/>
    </row>
    <row r="26" spans="2:13" ht="13.5" customHeight="1">
      <c r="B26" s="453" t="s">
        <v>1287</v>
      </c>
      <c r="C26" s="1774" t="s">
        <v>1288</v>
      </c>
      <c r="D26" s="1774"/>
      <c r="E26" s="1774"/>
      <c r="F26" s="1774"/>
      <c r="G26" s="1774"/>
      <c r="H26" s="757"/>
      <c r="I26" s="761"/>
      <c r="K26" s="37"/>
    </row>
    <row r="27" spans="2:13" ht="13.5" customHeight="1">
      <c r="B27" s="763"/>
      <c r="C27" s="761"/>
      <c r="D27" s="1734" t="s">
        <v>470</v>
      </c>
      <c r="E27" s="333" t="s">
        <v>1075</v>
      </c>
      <c r="F27" s="1734" t="s">
        <v>470</v>
      </c>
      <c r="G27" s="1777" t="s">
        <v>1076</v>
      </c>
      <c r="H27" s="334"/>
      <c r="I27" s="761"/>
      <c r="K27" s="37"/>
      <c r="L27" s="37"/>
      <c r="M27" s="37"/>
    </row>
    <row r="28" spans="2:13" ht="13.5" customHeight="1">
      <c r="B28" s="339"/>
      <c r="C28" s="761"/>
      <c r="D28" s="1775"/>
      <c r="E28" s="343" t="s">
        <v>1079</v>
      </c>
      <c r="F28" s="1775"/>
      <c r="G28" s="1365"/>
      <c r="H28" s="757"/>
      <c r="I28" s="761"/>
      <c r="K28" s="37"/>
      <c r="L28" s="37"/>
      <c r="M28" s="37"/>
    </row>
    <row r="29" spans="2:13" ht="13.5" customHeight="1">
      <c r="B29" s="336"/>
      <c r="C29" s="761"/>
      <c r="D29" s="1776"/>
      <c r="E29" s="335" t="s">
        <v>471</v>
      </c>
      <c r="F29" s="1776"/>
      <c r="G29" s="1368"/>
      <c r="H29" s="759"/>
      <c r="I29" s="761"/>
      <c r="J29" s="329"/>
      <c r="K29" s="37"/>
      <c r="L29" s="37"/>
      <c r="M29" s="37"/>
    </row>
    <row r="30" spans="2:13" ht="3.75" customHeight="1">
      <c r="B30" s="336"/>
      <c r="C30" s="761"/>
      <c r="D30" s="761"/>
      <c r="E30" s="329"/>
      <c r="F30" s="337"/>
      <c r="G30" s="337"/>
      <c r="H30" s="337"/>
      <c r="I30" s="761"/>
      <c r="J30" s="329"/>
      <c r="K30" s="37"/>
      <c r="L30" s="37"/>
      <c r="M30" s="37"/>
    </row>
    <row r="31" spans="2:13" ht="39" customHeight="1">
      <c r="B31" s="763"/>
      <c r="C31" s="761"/>
      <c r="D31" s="1736" t="s">
        <v>1289</v>
      </c>
      <c r="E31" s="1737"/>
      <c r="F31" s="1737"/>
      <c r="G31" s="1738"/>
      <c r="H31" s="337"/>
      <c r="I31" s="761"/>
      <c r="K31" s="37"/>
      <c r="L31" s="37"/>
      <c r="M31" s="37"/>
    </row>
    <row r="32" spans="2:13" ht="10" customHeight="1">
      <c r="B32" s="769"/>
      <c r="C32" s="761"/>
      <c r="D32" s="761"/>
      <c r="E32" s="761"/>
      <c r="F32" s="761"/>
      <c r="G32" s="345"/>
      <c r="H32" s="345"/>
      <c r="I32" s="761"/>
      <c r="K32" s="37"/>
      <c r="L32" s="37"/>
      <c r="M32" s="37"/>
    </row>
    <row r="33" spans="2:13" ht="33" customHeight="1">
      <c r="B33" s="453" t="s">
        <v>1290</v>
      </c>
      <c r="C33" s="1745" t="s">
        <v>1291</v>
      </c>
      <c r="D33" s="1745"/>
      <c r="E33" s="1745"/>
      <c r="F33" s="1745"/>
      <c r="G33" s="1745"/>
      <c r="H33" s="757"/>
      <c r="I33" s="761"/>
      <c r="K33" s="37"/>
      <c r="L33" s="37"/>
      <c r="M33" s="37"/>
    </row>
    <row r="34" spans="2:13" ht="27" customHeight="1">
      <c r="B34" s="769"/>
      <c r="C34" s="761"/>
      <c r="D34" s="1734" t="s">
        <v>470</v>
      </c>
      <c r="E34" s="770" t="s">
        <v>1080</v>
      </c>
      <c r="F34" s="1734" t="s">
        <v>470</v>
      </c>
      <c r="G34" s="770" t="s">
        <v>1292</v>
      </c>
      <c r="H34" s="329"/>
      <c r="I34" s="761"/>
      <c r="K34" s="37"/>
      <c r="L34" s="37"/>
      <c r="M34" s="37"/>
    </row>
    <row r="35" spans="2:13" ht="13.5" customHeight="1">
      <c r="B35" s="764"/>
      <c r="C35" s="761"/>
      <c r="D35" s="1735"/>
      <c r="E35" s="335" t="s">
        <v>471</v>
      </c>
      <c r="F35" s="1735"/>
      <c r="G35" s="335" t="s">
        <v>471</v>
      </c>
      <c r="H35" s="329"/>
      <c r="I35" s="761"/>
      <c r="K35" s="37"/>
      <c r="L35" s="37"/>
      <c r="M35" s="37"/>
    </row>
    <row r="36" spans="2:13" ht="27" customHeight="1">
      <c r="B36" s="769"/>
      <c r="C36" s="761"/>
      <c r="D36" s="1764" t="s">
        <v>470</v>
      </c>
      <c r="E36" s="770" t="s">
        <v>1293</v>
      </c>
      <c r="F36" s="761"/>
      <c r="G36" s="761"/>
      <c r="H36" s="329"/>
      <c r="I36" s="761"/>
      <c r="K36" s="37"/>
      <c r="L36" s="37"/>
      <c r="M36" s="37"/>
    </row>
    <row r="37" spans="2:13" ht="13.5" customHeight="1">
      <c r="B37" s="764"/>
      <c r="C37" s="761"/>
      <c r="D37" s="1735"/>
      <c r="E37" s="335" t="s">
        <v>471</v>
      </c>
      <c r="F37" s="761"/>
      <c r="G37" s="761"/>
      <c r="H37" s="329"/>
      <c r="I37" s="761"/>
      <c r="K37" s="37"/>
      <c r="L37" s="37"/>
      <c r="M37" s="37"/>
    </row>
    <row r="38" spans="2:13" ht="22.5" customHeight="1">
      <c r="B38" s="764"/>
      <c r="C38" s="761"/>
      <c r="D38" s="1764" t="s">
        <v>470</v>
      </c>
      <c r="E38" s="1771" t="s">
        <v>1294</v>
      </c>
      <c r="F38" s="1772"/>
      <c r="G38" s="1773"/>
      <c r="H38" s="329"/>
      <c r="I38" s="761"/>
      <c r="K38" s="37"/>
      <c r="L38" s="37"/>
      <c r="M38" s="37"/>
    </row>
    <row r="39" spans="2:13" ht="13.5" customHeight="1">
      <c r="B39" s="764"/>
      <c r="C39" s="761"/>
      <c r="D39" s="1735"/>
      <c r="E39" s="451" t="s">
        <v>471</v>
      </c>
      <c r="F39" s="346"/>
      <c r="G39" s="335"/>
      <c r="H39" s="329"/>
      <c r="I39" s="761"/>
      <c r="K39" s="37"/>
      <c r="L39" s="37"/>
      <c r="M39" s="37"/>
    </row>
    <row r="40" spans="2:13" ht="10" customHeight="1">
      <c r="B40" s="765"/>
      <c r="C40" s="761"/>
      <c r="D40" s="761"/>
      <c r="E40" s="761"/>
      <c r="F40" s="761"/>
      <c r="G40" s="761"/>
      <c r="H40" s="761"/>
      <c r="I40" s="761"/>
      <c r="K40" s="37"/>
      <c r="L40" s="37"/>
      <c r="M40" s="37"/>
    </row>
    <row r="41" spans="2:13" ht="27" customHeight="1">
      <c r="B41" s="453" t="s">
        <v>1122</v>
      </c>
      <c r="C41" s="1745" t="s">
        <v>1123</v>
      </c>
      <c r="D41" s="1745"/>
      <c r="E41" s="1745"/>
      <c r="F41" s="1745"/>
      <c r="G41" s="1745"/>
      <c r="H41" s="758"/>
      <c r="I41" s="761"/>
      <c r="K41" s="37"/>
      <c r="L41" s="37"/>
      <c r="M41" s="37"/>
    </row>
    <row r="42" spans="2:13" ht="27" customHeight="1">
      <c r="B42" s="771"/>
      <c r="C42" s="772"/>
      <c r="D42" s="1765" t="s">
        <v>470</v>
      </c>
      <c r="E42" s="1767" t="s">
        <v>1081</v>
      </c>
      <c r="F42" s="1767"/>
      <c r="G42" s="1768"/>
      <c r="H42" s="329"/>
      <c r="I42" s="761"/>
      <c r="K42" s="37"/>
      <c r="L42" s="37"/>
      <c r="M42" s="37"/>
    </row>
    <row r="43" spans="2:13" ht="13.5" customHeight="1">
      <c r="B43" s="773"/>
      <c r="C43" s="772"/>
      <c r="D43" s="1766"/>
      <c r="E43" s="1769" t="s">
        <v>471</v>
      </c>
      <c r="F43" s="1769"/>
      <c r="G43" s="1770"/>
      <c r="H43" s="329"/>
      <c r="I43" s="761"/>
      <c r="K43" s="37"/>
      <c r="L43" s="37"/>
      <c r="M43" s="37"/>
    </row>
    <row r="44" spans="2:13" ht="31.5" customHeight="1">
      <c r="B44" s="771"/>
      <c r="C44" s="772"/>
      <c r="D44" s="1765" t="s">
        <v>470</v>
      </c>
      <c r="E44" s="1767" t="s">
        <v>1082</v>
      </c>
      <c r="F44" s="1767"/>
      <c r="G44" s="1768"/>
      <c r="H44" s="329"/>
      <c r="I44" s="761"/>
      <c r="K44" s="37"/>
      <c r="L44" s="37"/>
      <c r="M44" s="37"/>
    </row>
    <row r="45" spans="2:13" ht="13.5" customHeight="1">
      <c r="B45" s="773"/>
      <c r="C45" s="772"/>
      <c r="D45" s="1766"/>
      <c r="E45" s="1769" t="s">
        <v>471</v>
      </c>
      <c r="F45" s="1769"/>
      <c r="G45" s="1770"/>
      <c r="H45" s="329"/>
      <c r="I45" s="761"/>
      <c r="K45" s="37"/>
      <c r="L45" s="37"/>
      <c r="M45" s="37"/>
    </row>
    <row r="46" spans="2:13" ht="31.5" customHeight="1">
      <c r="B46" s="771"/>
      <c r="C46" s="772"/>
      <c r="D46" s="1765" t="s">
        <v>470</v>
      </c>
      <c r="E46" s="1767" t="s">
        <v>1083</v>
      </c>
      <c r="F46" s="1767"/>
      <c r="G46" s="1768"/>
      <c r="H46" s="329"/>
      <c r="I46" s="761"/>
      <c r="K46" s="37"/>
      <c r="L46" s="37"/>
      <c r="M46" s="37"/>
    </row>
    <row r="47" spans="2:13" ht="13.5" customHeight="1">
      <c r="B47" s="773"/>
      <c r="C47" s="772"/>
      <c r="D47" s="1766"/>
      <c r="E47" s="1769" t="s">
        <v>471</v>
      </c>
      <c r="F47" s="1769"/>
      <c r="G47" s="1770"/>
      <c r="H47" s="329"/>
      <c r="I47" s="761"/>
      <c r="K47" s="37"/>
      <c r="L47" s="37"/>
      <c r="M47" s="37"/>
    </row>
    <row r="48" spans="2:13" ht="31.5" customHeight="1">
      <c r="B48" s="773"/>
      <c r="C48" s="772"/>
      <c r="D48" s="1765" t="s">
        <v>470</v>
      </c>
      <c r="E48" s="1767" t="s">
        <v>1084</v>
      </c>
      <c r="F48" s="1767"/>
      <c r="G48" s="1768"/>
      <c r="H48" s="329"/>
      <c r="I48" s="761"/>
      <c r="K48" s="37"/>
      <c r="L48" s="37"/>
      <c r="M48" s="37"/>
    </row>
    <row r="49" spans="2:13" ht="13.5" customHeight="1">
      <c r="B49" s="773"/>
      <c r="C49" s="772"/>
      <c r="D49" s="1766"/>
      <c r="E49" s="1769" t="s">
        <v>471</v>
      </c>
      <c r="F49" s="1769"/>
      <c r="G49" s="1770"/>
      <c r="H49" s="329"/>
      <c r="I49" s="761"/>
      <c r="K49" s="37"/>
      <c r="L49" s="37"/>
      <c r="M49" s="37"/>
    </row>
    <row r="50" spans="2:13" ht="10" customHeight="1">
      <c r="B50" s="765"/>
      <c r="C50" s="761"/>
      <c r="D50" s="761"/>
      <c r="E50" s="761"/>
      <c r="F50" s="761"/>
      <c r="G50" s="761"/>
      <c r="H50" s="761"/>
      <c r="I50" s="761"/>
      <c r="K50" s="37"/>
      <c r="L50" s="37"/>
      <c r="M50" s="37"/>
    </row>
    <row r="51" spans="2:13" ht="19">
      <c r="B51" s="1739" t="str">
        <f>$B$1&amp;" "&amp;$B$2</f>
        <v>（様式-１５） 評価項目（４）-②</v>
      </c>
      <c r="C51" s="1740"/>
      <c r="D51" s="1740"/>
      <c r="E51" s="1740"/>
      <c r="F51" s="1741" t="str">
        <f>IF(F2="","",F2)</f>
        <v>□□建設</v>
      </c>
      <c r="G51" s="1741"/>
      <c r="H51" s="1741"/>
      <c r="I51" s="1741"/>
      <c r="J51" s="326"/>
      <c r="K51" s="37"/>
      <c r="L51" s="37"/>
      <c r="M51" s="37"/>
    </row>
    <row r="52" spans="2:13" ht="30" customHeight="1">
      <c r="B52" s="1742" t="s">
        <v>477</v>
      </c>
      <c r="C52" s="1743"/>
      <c r="D52" s="1743"/>
      <c r="E52" s="1743"/>
      <c r="F52" s="1743"/>
      <c r="G52" s="1743"/>
      <c r="H52" s="1743"/>
      <c r="I52" s="1743"/>
      <c r="J52" s="328"/>
      <c r="K52" s="37"/>
      <c r="L52" s="37"/>
      <c r="M52" s="37"/>
    </row>
    <row r="53" spans="2:13" ht="10" customHeight="1">
      <c r="B53" s="1744"/>
      <c r="C53" s="1744"/>
      <c r="D53" s="1744"/>
      <c r="E53" s="1744"/>
      <c r="F53" s="1744"/>
      <c r="G53" s="1744"/>
      <c r="H53" s="1744"/>
      <c r="I53" s="1744"/>
      <c r="K53" s="37"/>
      <c r="L53" s="37"/>
      <c r="M53" s="37"/>
    </row>
    <row r="54" spans="2:13" ht="27.65" customHeight="1">
      <c r="B54" s="453" t="s">
        <v>1295</v>
      </c>
      <c r="C54" s="1762" t="s">
        <v>1314</v>
      </c>
      <c r="D54" s="1763"/>
      <c r="E54" s="1763"/>
      <c r="F54" s="1763"/>
      <c r="G54" s="1763"/>
      <c r="H54" s="758"/>
      <c r="I54" s="761"/>
      <c r="K54" s="37"/>
      <c r="L54" s="37"/>
      <c r="M54" s="37"/>
    </row>
    <row r="55" spans="2:13" ht="27" customHeight="1">
      <c r="B55" s="769"/>
      <c r="C55" s="761"/>
      <c r="D55" s="1764" t="s">
        <v>470</v>
      </c>
      <c r="E55" s="768" t="s">
        <v>1085</v>
      </c>
      <c r="F55" s="1734" t="s">
        <v>470</v>
      </c>
      <c r="G55" s="768" t="s">
        <v>1284</v>
      </c>
      <c r="H55" s="329"/>
      <c r="I55" s="761"/>
      <c r="K55" s="37"/>
      <c r="L55" s="37"/>
      <c r="M55" s="37"/>
    </row>
    <row r="56" spans="2:13" ht="13.5" customHeight="1">
      <c r="B56" s="764"/>
      <c r="C56" s="761"/>
      <c r="D56" s="1735"/>
      <c r="E56" s="335" t="s">
        <v>471</v>
      </c>
      <c r="F56" s="1735"/>
      <c r="G56" s="335" t="s">
        <v>471</v>
      </c>
      <c r="H56" s="329"/>
      <c r="I56" s="761"/>
      <c r="K56" s="37"/>
      <c r="L56" s="37"/>
      <c r="M56" s="37"/>
    </row>
    <row r="57" spans="2:13" ht="31.5" customHeight="1">
      <c r="B57" s="769"/>
      <c r="C57" s="761"/>
      <c r="D57" s="1764" t="s">
        <v>470</v>
      </c>
      <c r="E57" s="768" t="s">
        <v>1077</v>
      </c>
      <c r="F57" s="1734" t="s">
        <v>470</v>
      </c>
      <c r="G57" s="768" t="s">
        <v>1078</v>
      </c>
      <c r="H57" s="329"/>
      <c r="I57" s="761"/>
      <c r="K57" s="37"/>
      <c r="L57" s="37"/>
      <c r="M57" s="37"/>
    </row>
    <row r="58" spans="2:13" ht="13.5" customHeight="1">
      <c r="B58" s="764"/>
      <c r="C58" s="761"/>
      <c r="D58" s="1735"/>
      <c r="E58" s="335" t="s">
        <v>471</v>
      </c>
      <c r="F58" s="1735"/>
      <c r="G58" s="335" t="s">
        <v>471</v>
      </c>
      <c r="H58" s="329"/>
      <c r="I58" s="761"/>
      <c r="K58" s="37"/>
      <c r="L58" s="37"/>
      <c r="M58" s="37"/>
    </row>
    <row r="59" spans="2:13" ht="31.5" customHeight="1">
      <c r="B59" s="769"/>
      <c r="C59" s="761"/>
      <c r="D59" s="1764" t="s">
        <v>470</v>
      </c>
      <c r="E59" s="768" t="s">
        <v>1086</v>
      </c>
      <c r="F59" s="1734" t="s">
        <v>470</v>
      </c>
      <c r="G59" s="767" t="s">
        <v>1296</v>
      </c>
      <c r="H59" s="329"/>
      <c r="I59" s="761"/>
      <c r="K59" s="37"/>
      <c r="L59" s="37"/>
      <c r="M59" s="37"/>
    </row>
    <row r="60" spans="2:13" ht="13.5" customHeight="1">
      <c r="B60" s="764"/>
      <c r="C60" s="761"/>
      <c r="D60" s="1735"/>
      <c r="E60" s="335" t="s">
        <v>471</v>
      </c>
      <c r="F60" s="1735"/>
      <c r="G60" s="335" t="s">
        <v>471</v>
      </c>
      <c r="H60" s="329"/>
      <c r="I60" s="761"/>
      <c r="K60" s="37"/>
      <c r="L60" s="37"/>
      <c r="M60" s="37"/>
    </row>
    <row r="61" spans="2:13" ht="31.5" customHeight="1">
      <c r="B61" s="764"/>
      <c r="C61" s="761"/>
      <c r="D61" s="1764" t="s">
        <v>470</v>
      </c>
      <c r="E61" s="746" t="s">
        <v>1317</v>
      </c>
      <c r="F61" s="766"/>
      <c r="G61" s="766"/>
      <c r="H61" s="329"/>
      <c r="I61" s="761"/>
      <c r="K61" s="37"/>
      <c r="L61" s="37"/>
      <c r="M61" s="37"/>
    </row>
    <row r="62" spans="2:13" ht="13.5" customHeight="1">
      <c r="B62" s="764"/>
      <c r="C62" s="761"/>
      <c r="D62" s="1735"/>
      <c r="E62" s="335" t="s">
        <v>471</v>
      </c>
      <c r="F62" s="348"/>
      <c r="G62" s="349"/>
      <c r="H62" s="329"/>
      <c r="I62" s="761"/>
      <c r="K62" s="37"/>
      <c r="L62" s="37"/>
      <c r="M62" s="37"/>
    </row>
    <row r="63" spans="2:13" ht="13.5" customHeight="1">
      <c r="B63" s="764"/>
      <c r="C63" s="761"/>
      <c r="D63" s="774"/>
      <c r="E63" s="774"/>
      <c r="F63" s="348"/>
      <c r="G63" s="349"/>
      <c r="H63" s="329"/>
      <c r="I63" s="761"/>
      <c r="K63" s="37"/>
      <c r="L63" s="37"/>
      <c r="M63" s="37"/>
    </row>
    <row r="64" spans="2:13" ht="13.5" customHeight="1">
      <c r="B64" s="453" t="s">
        <v>1135</v>
      </c>
      <c r="C64" s="1745" t="s">
        <v>1297</v>
      </c>
      <c r="D64" s="1745"/>
      <c r="E64" s="1745"/>
      <c r="F64" s="1745"/>
      <c r="G64" s="1745"/>
      <c r="H64" s="757"/>
      <c r="I64" s="761"/>
      <c r="K64" s="37"/>
      <c r="L64" s="37"/>
      <c r="M64" s="37"/>
    </row>
    <row r="65" spans="2:13" ht="27" customHeight="1">
      <c r="B65" s="769"/>
      <c r="C65" s="761"/>
      <c r="D65" s="1734" t="s">
        <v>470</v>
      </c>
      <c r="E65" s="768" t="s">
        <v>1312</v>
      </c>
      <c r="F65" s="1734" t="s">
        <v>470</v>
      </c>
      <c r="G65" s="768" t="s">
        <v>1313</v>
      </c>
      <c r="H65" s="329"/>
      <c r="I65" s="761"/>
      <c r="K65" s="37"/>
      <c r="L65" s="37"/>
      <c r="M65" s="37"/>
    </row>
    <row r="66" spans="2:13" ht="13.5" customHeight="1">
      <c r="B66" s="764"/>
      <c r="C66" s="761"/>
      <c r="D66" s="1735"/>
      <c r="E66" s="335" t="s">
        <v>471</v>
      </c>
      <c r="F66" s="1735"/>
      <c r="G66" s="335" t="s">
        <v>471</v>
      </c>
      <c r="H66" s="329"/>
      <c r="I66" s="761"/>
      <c r="K66" s="37"/>
      <c r="L66" s="37"/>
      <c r="M66" s="37"/>
    </row>
    <row r="67" spans="2:13" ht="10" customHeight="1">
      <c r="B67" s="764"/>
      <c r="C67" s="329"/>
      <c r="D67" s="761"/>
      <c r="E67" s="761"/>
      <c r="F67" s="761"/>
      <c r="G67" s="761"/>
      <c r="H67" s="761"/>
      <c r="I67" s="761"/>
      <c r="K67" s="37"/>
      <c r="L67" s="37"/>
      <c r="M67" s="37"/>
    </row>
    <row r="68" spans="2:13" ht="13.5" customHeight="1">
      <c r="B68" s="453" t="s">
        <v>1136</v>
      </c>
      <c r="C68" s="1745" t="s">
        <v>1300</v>
      </c>
      <c r="D68" s="1745"/>
      <c r="E68" s="1745"/>
      <c r="F68" s="1745"/>
      <c r="G68" s="1745"/>
      <c r="H68" s="757"/>
      <c r="I68" s="761"/>
      <c r="K68" s="37"/>
      <c r="L68" s="37"/>
      <c r="M68" s="37"/>
    </row>
    <row r="69" spans="2:13" ht="27" customHeight="1">
      <c r="B69" s="763"/>
      <c r="C69" s="761"/>
      <c r="D69" s="1734" t="s">
        <v>470</v>
      </c>
      <c r="E69" s="775" t="s">
        <v>478</v>
      </c>
      <c r="F69" s="1734" t="s">
        <v>470</v>
      </c>
      <c r="G69" s="746" t="s">
        <v>1259</v>
      </c>
      <c r="H69" s="334"/>
      <c r="I69" s="761"/>
      <c r="K69" s="37"/>
      <c r="L69" s="37"/>
      <c r="M69" s="37"/>
    </row>
    <row r="70" spans="2:13" ht="13.5" customHeight="1">
      <c r="B70" s="764"/>
      <c r="C70" s="761"/>
      <c r="D70" s="1735"/>
      <c r="E70" s="335" t="s">
        <v>471</v>
      </c>
      <c r="F70" s="1735"/>
      <c r="G70" s="335" t="s">
        <v>471</v>
      </c>
      <c r="H70" s="329"/>
      <c r="I70" s="761"/>
      <c r="K70" s="37"/>
      <c r="L70" s="37"/>
      <c r="M70" s="37"/>
    </row>
    <row r="71" spans="2:13" ht="10" customHeight="1">
      <c r="B71" s="764"/>
      <c r="C71" s="329"/>
      <c r="D71" s="761"/>
      <c r="E71" s="761"/>
      <c r="F71" s="761"/>
      <c r="G71" s="761"/>
      <c r="H71" s="761"/>
      <c r="I71" s="761"/>
      <c r="K71" s="37"/>
      <c r="L71" s="37"/>
      <c r="M71" s="37"/>
    </row>
    <row r="72" spans="2:13">
      <c r="B72" s="454" t="s">
        <v>1301</v>
      </c>
      <c r="C72" s="1745" t="s">
        <v>1089</v>
      </c>
      <c r="D72" s="1745"/>
      <c r="E72" s="1745"/>
      <c r="F72" s="1745"/>
      <c r="G72" s="1745"/>
      <c r="H72" s="757"/>
      <c r="I72" s="761"/>
      <c r="K72" s="37"/>
      <c r="L72" s="37"/>
      <c r="M72" s="37"/>
    </row>
    <row r="73" spans="2:13" ht="20.149999999999999" customHeight="1">
      <c r="B73" s="776"/>
      <c r="C73" s="777"/>
      <c r="D73" s="1734" t="s">
        <v>470</v>
      </c>
      <c r="E73" s="778" t="s">
        <v>1087</v>
      </c>
      <c r="F73" s="779" t="s">
        <v>470</v>
      </c>
      <c r="G73" s="780" t="s">
        <v>1088</v>
      </c>
      <c r="H73" s="334"/>
      <c r="I73" s="761"/>
      <c r="K73" s="37"/>
      <c r="L73" s="37"/>
      <c r="M73" s="37"/>
    </row>
    <row r="74" spans="2:13" ht="13.5" customHeight="1">
      <c r="B74" s="776"/>
      <c r="C74" s="777"/>
      <c r="D74" s="1757"/>
      <c r="E74" s="781" t="s">
        <v>479</v>
      </c>
      <c r="F74" s="781"/>
      <c r="G74" s="782"/>
      <c r="H74" s="345"/>
      <c r="I74" s="761"/>
      <c r="K74" s="37"/>
      <c r="L74" s="37"/>
      <c r="M74" s="37"/>
    </row>
    <row r="75" spans="2:13" ht="13.5" customHeight="1">
      <c r="B75" s="783"/>
      <c r="C75" s="777"/>
      <c r="D75" s="1758"/>
      <c r="E75" s="1759" t="s">
        <v>471</v>
      </c>
      <c r="F75" s="1760"/>
      <c r="G75" s="1761"/>
      <c r="H75" s="329"/>
      <c r="I75" s="761"/>
      <c r="K75" s="37"/>
      <c r="L75" s="37"/>
      <c r="M75" s="37"/>
    </row>
    <row r="76" spans="2:13" ht="10" customHeight="1">
      <c r="B76" s="776"/>
      <c r="C76" s="784"/>
      <c r="D76" s="784"/>
      <c r="E76" s="784"/>
      <c r="F76" s="784"/>
      <c r="G76" s="784"/>
      <c r="H76" s="766"/>
      <c r="I76" s="761"/>
      <c r="K76" s="37"/>
      <c r="L76" s="37"/>
      <c r="M76" s="37"/>
    </row>
    <row r="77" spans="2:13" ht="13.5" customHeight="1">
      <c r="B77" s="454" t="s">
        <v>1302</v>
      </c>
      <c r="C77" s="1745" t="s">
        <v>1090</v>
      </c>
      <c r="D77" s="1745"/>
      <c r="E77" s="1745"/>
      <c r="F77" s="1745"/>
      <c r="G77" s="1745"/>
      <c r="H77" s="757"/>
      <c r="I77" s="350"/>
      <c r="J77" s="351"/>
      <c r="K77" s="37"/>
      <c r="L77" s="37"/>
      <c r="M77" s="37"/>
    </row>
    <row r="78" spans="2:13" ht="20.149999999999999" customHeight="1">
      <c r="B78" s="785"/>
      <c r="C78" s="777"/>
      <c r="D78" s="1734" t="s">
        <v>470</v>
      </c>
      <c r="E78" s="778" t="s">
        <v>1087</v>
      </c>
      <c r="F78" s="779" t="s">
        <v>470</v>
      </c>
      <c r="G78" s="780" t="s">
        <v>1088</v>
      </c>
      <c r="H78" s="334"/>
      <c r="I78" s="761"/>
      <c r="K78" s="37"/>
      <c r="L78" s="37"/>
      <c r="M78" s="37"/>
    </row>
    <row r="79" spans="2:13" ht="13.5" customHeight="1">
      <c r="B79" s="785"/>
      <c r="C79" s="777"/>
      <c r="D79" s="1757"/>
      <c r="E79" s="781" t="s">
        <v>479</v>
      </c>
      <c r="F79" s="781"/>
      <c r="G79" s="782"/>
      <c r="H79" s="345"/>
      <c r="I79" s="350"/>
      <c r="J79" s="351"/>
      <c r="K79" s="37"/>
      <c r="L79" s="37"/>
      <c r="M79" s="37"/>
    </row>
    <row r="80" spans="2:13" ht="13.5" customHeight="1">
      <c r="B80" s="783"/>
      <c r="C80" s="777"/>
      <c r="D80" s="1758"/>
      <c r="E80" s="1759" t="s">
        <v>471</v>
      </c>
      <c r="F80" s="1760"/>
      <c r="G80" s="1761"/>
      <c r="H80" s="329"/>
      <c r="I80" s="761"/>
      <c r="K80" s="37"/>
      <c r="L80" s="37"/>
      <c r="M80" s="37"/>
    </row>
    <row r="81" spans="2:13" ht="10" customHeight="1">
      <c r="B81" s="776"/>
      <c r="C81" s="784"/>
      <c r="D81" s="784"/>
      <c r="E81" s="784"/>
      <c r="F81" s="784"/>
      <c r="G81" s="784"/>
      <c r="H81" s="766"/>
      <c r="I81" s="761"/>
      <c r="K81" s="37"/>
      <c r="L81" s="37"/>
      <c r="M81" s="37"/>
    </row>
    <row r="82" spans="2:13" ht="13.5" customHeight="1">
      <c r="B82" s="454" t="s">
        <v>1303</v>
      </c>
      <c r="C82" s="1745" t="s">
        <v>1091</v>
      </c>
      <c r="D82" s="1745"/>
      <c r="E82" s="1745"/>
      <c r="F82" s="1745"/>
      <c r="G82" s="1745"/>
      <c r="H82" s="757"/>
      <c r="I82" s="350"/>
      <c r="J82" s="351"/>
      <c r="K82" s="37"/>
      <c r="L82" s="37"/>
      <c r="M82" s="37"/>
    </row>
    <row r="83" spans="2:13" ht="20.149999999999999" customHeight="1">
      <c r="B83" s="785"/>
      <c r="C83" s="777"/>
      <c r="D83" s="1734" t="s">
        <v>470</v>
      </c>
      <c r="E83" s="778" t="s">
        <v>1087</v>
      </c>
      <c r="F83" s="779" t="s">
        <v>470</v>
      </c>
      <c r="G83" s="780" t="s">
        <v>1088</v>
      </c>
      <c r="H83" s="334"/>
      <c r="I83" s="761"/>
      <c r="K83" s="37"/>
      <c r="L83" s="37"/>
      <c r="M83" s="37"/>
    </row>
    <row r="84" spans="2:13" ht="13.5" customHeight="1">
      <c r="B84" s="785"/>
      <c r="C84" s="777"/>
      <c r="D84" s="1757"/>
      <c r="E84" s="781" t="s">
        <v>479</v>
      </c>
      <c r="F84" s="781"/>
      <c r="G84" s="782"/>
      <c r="H84" s="345"/>
      <c r="I84" s="350"/>
      <c r="J84" s="351"/>
      <c r="K84" s="37"/>
      <c r="L84" s="37"/>
      <c r="M84" s="37"/>
    </row>
    <row r="85" spans="2:13" ht="13.5" customHeight="1">
      <c r="B85" s="783"/>
      <c r="C85" s="777"/>
      <c r="D85" s="1758"/>
      <c r="E85" s="1759" t="s">
        <v>471</v>
      </c>
      <c r="F85" s="1760"/>
      <c r="G85" s="1761"/>
      <c r="H85" s="329"/>
      <c r="I85" s="761"/>
      <c r="K85" s="37"/>
      <c r="L85" s="37"/>
      <c r="M85" s="37"/>
    </row>
    <row r="86" spans="2:13" ht="10" customHeight="1">
      <c r="B86" s="776"/>
      <c r="C86" s="777"/>
      <c r="D86" s="784"/>
      <c r="E86" s="786"/>
      <c r="F86" s="787"/>
      <c r="G86" s="352"/>
      <c r="H86" s="352"/>
      <c r="I86" s="761"/>
      <c r="K86" s="37"/>
      <c r="L86" s="37"/>
      <c r="M86" s="37"/>
    </row>
    <row r="87" spans="2:13" ht="13.5" customHeight="1">
      <c r="B87" s="454" t="s">
        <v>1304</v>
      </c>
      <c r="C87" s="1745" t="s">
        <v>1305</v>
      </c>
      <c r="D87" s="1745"/>
      <c r="E87" s="1745"/>
      <c r="F87" s="1745"/>
      <c r="G87" s="1745"/>
      <c r="H87" s="757"/>
      <c r="I87" s="761"/>
      <c r="K87" s="37"/>
      <c r="L87" s="37"/>
      <c r="M87" s="37"/>
    </row>
    <row r="88" spans="2:13" ht="20.149999999999999" customHeight="1">
      <c r="B88" s="788"/>
      <c r="C88" s="777"/>
      <c r="D88" s="1734" t="s">
        <v>470</v>
      </c>
      <c r="E88" s="789" t="s">
        <v>480</v>
      </c>
      <c r="F88" s="1734" t="s">
        <v>470</v>
      </c>
      <c r="G88" s="789" t="s">
        <v>481</v>
      </c>
      <c r="H88" s="329"/>
      <c r="I88" s="761"/>
      <c r="K88" s="37"/>
      <c r="L88" s="37"/>
      <c r="M88" s="37"/>
    </row>
    <row r="89" spans="2:13" ht="13.5" customHeight="1">
      <c r="B89" s="783"/>
      <c r="C89" s="777"/>
      <c r="D89" s="1735"/>
      <c r="E89" s="335" t="s">
        <v>471</v>
      </c>
      <c r="F89" s="1735"/>
      <c r="G89" s="335" t="s">
        <v>471</v>
      </c>
      <c r="H89" s="329"/>
      <c r="I89" s="761"/>
      <c r="K89" s="37"/>
      <c r="L89" s="37"/>
      <c r="M89" s="37"/>
    </row>
    <row r="90" spans="2:13" ht="20.149999999999999" customHeight="1">
      <c r="B90" s="788"/>
      <c r="C90" s="777"/>
      <c r="D90" s="1734" t="s">
        <v>470</v>
      </c>
      <c r="E90" s="789" t="s">
        <v>482</v>
      </c>
      <c r="F90" s="1734" t="s">
        <v>470</v>
      </c>
      <c r="G90" s="789" t="s">
        <v>483</v>
      </c>
      <c r="H90" s="329"/>
      <c r="I90" s="761"/>
      <c r="K90" s="37"/>
      <c r="L90" s="37"/>
      <c r="M90" s="37"/>
    </row>
    <row r="91" spans="2:13" ht="13.5" customHeight="1">
      <c r="B91" s="783"/>
      <c r="C91" s="777"/>
      <c r="D91" s="1735"/>
      <c r="E91" s="335" t="s">
        <v>471</v>
      </c>
      <c r="F91" s="1735"/>
      <c r="G91" s="335" t="s">
        <v>471</v>
      </c>
      <c r="H91" s="329"/>
      <c r="I91" s="761"/>
      <c r="K91" s="37"/>
      <c r="L91" s="37"/>
      <c r="M91" s="37"/>
    </row>
    <row r="92" spans="2:13" ht="20.149999999999999" customHeight="1">
      <c r="B92" s="788"/>
      <c r="C92" s="777"/>
      <c r="D92" s="1734" t="s">
        <v>470</v>
      </c>
      <c r="E92" s="789" t="s">
        <v>484</v>
      </c>
      <c r="F92" s="1734" t="s">
        <v>470</v>
      </c>
      <c r="G92" s="789" t="s">
        <v>485</v>
      </c>
      <c r="H92" s="329"/>
      <c r="I92" s="761"/>
      <c r="K92" s="37"/>
      <c r="L92" s="37"/>
      <c r="M92" s="37"/>
    </row>
    <row r="93" spans="2:13" ht="13.5" customHeight="1">
      <c r="B93" s="783"/>
      <c r="C93" s="777"/>
      <c r="D93" s="1735"/>
      <c r="E93" s="335" t="s">
        <v>471</v>
      </c>
      <c r="F93" s="1735"/>
      <c r="G93" s="335" t="s">
        <v>471</v>
      </c>
      <c r="H93" s="329"/>
      <c r="I93" s="761"/>
      <c r="K93" s="37"/>
      <c r="L93" s="37"/>
      <c r="M93" s="37"/>
    </row>
    <row r="94" spans="2:13" ht="27" customHeight="1">
      <c r="B94" s="783"/>
      <c r="C94" s="777"/>
      <c r="D94" s="1734" t="s">
        <v>470</v>
      </c>
      <c r="E94" s="789" t="s">
        <v>1092</v>
      </c>
      <c r="F94" s="790"/>
      <c r="G94" s="337"/>
      <c r="H94" s="329"/>
      <c r="I94" s="761"/>
      <c r="K94" s="37"/>
      <c r="L94" s="37"/>
      <c r="M94" s="37"/>
    </row>
    <row r="95" spans="2:13" ht="13.5" customHeight="1">
      <c r="B95" s="336"/>
      <c r="C95" s="777"/>
      <c r="D95" s="1735"/>
      <c r="E95" s="335" t="s">
        <v>471</v>
      </c>
      <c r="F95" s="337"/>
      <c r="G95" s="337"/>
      <c r="H95" s="337"/>
      <c r="I95" s="761"/>
      <c r="J95" s="329"/>
      <c r="K95" s="37"/>
      <c r="L95" s="37"/>
      <c r="M95" s="37"/>
    </row>
    <row r="96" spans="2:13" ht="64.5" customHeight="1">
      <c r="B96" s="791"/>
      <c r="C96" s="777"/>
      <c r="D96" s="1736" t="s">
        <v>1316</v>
      </c>
      <c r="E96" s="1737"/>
      <c r="F96" s="1737"/>
      <c r="G96" s="1738"/>
      <c r="H96" s="337"/>
      <c r="I96" s="761"/>
      <c r="K96" s="37"/>
      <c r="L96" s="37"/>
      <c r="M96" s="37"/>
    </row>
    <row r="97" spans="2:13" ht="10.5" customHeight="1">
      <c r="B97" s="776"/>
      <c r="C97" s="777"/>
      <c r="D97" s="784"/>
      <c r="E97" s="786"/>
      <c r="F97" s="787"/>
      <c r="G97" s="352"/>
      <c r="H97" s="352"/>
      <c r="I97" s="761"/>
      <c r="K97" s="37"/>
      <c r="L97" s="37"/>
      <c r="M97" s="37"/>
    </row>
    <row r="98" spans="2:13" ht="19">
      <c r="B98" s="1739" t="str">
        <f>$B$1&amp;" "&amp;$B$2</f>
        <v>（様式-１５） 評価項目（４）-②</v>
      </c>
      <c r="C98" s="1740"/>
      <c r="D98" s="1740"/>
      <c r="E98" s="1740"/>
      <c r="F98" s="1741" t="str">
        <f>IF(F2="","",F2)</f>
        <v>□□建設</v>
      </c>
      <c r="G98" s="1741"/>
      <c r="H98" s="1741"/>
      <c r="I98" s="1741"/>
      <c r="J98" s="326"/>
      <c r="K98" s="37"/>
      <c r="L98" s="37"/>
      <c r="M98" s="37"/>
    </row>
    <row r="99" spans="2:13" ht="30" customHeight="1">
      <c r="B99" s="1742" t="s">
        <v>1306</v>
      </c>
      <c r="C99" s="1743"/>
      <c r="D99" s="1743"/>
      <c r="E99" s="1743"/>
      <c r="F99" s="1743"/>
      <c r="G99" s="1743"/>
      <c r="H99" s="1743"/>
      <c r="I99" s="1743"/>
      <c r="J99" s="328"/>
      <c r="K99" s="37"/>
      <c r="L99" s="37"/>
      <c r="M99" s="37"/>
    </row>
    <row r="100" spans="2:13" ht="10" customHeight="1">
      <c r="B100" s="1744"/>
      <c r="C100" s="1744"/>
      <c r="D100" s="1744"/>
      <c r="E100" s="1744"/>
      <c r="F100" s="1744"/>
      <c r="G100" s="1744"/>
      <c r="H100" s="1744"/>
      <c r="I100" s="1744"/>
      <c r="K100" s="37"/>
      <c r="L100" s="37"/>
      <c r="M100" s="37"/>
    </row>
    <row r="101" spans="2:13" ht="27" customHeight="1">
      <c r="B101" s="454" t="s">
        <v>1307</v>
      </c>
      <c r="C101" s="1745" t="s">
        <v>1308</v>
      </c>
      <c r="D101" s="1745"/>
      <c r="E101" s="1745"/>
      <c r="F101" s="1745"/>
      <c r="G101" s="1745"/>
      <c r="H101" s="757"/>
      <c r="I101" s="761"/>
      <c r="K101" s="37"/>
      <c r="L101" s="37"/>
      <c r="M101" s="37"/>
    </row>
    <row r="102" spans="2:13" ht="66" customHeight="1">
      <c r="B102" s="341"/>
      <c r="C102" s="353"/>
      <c r="D102" s="1746" t="s">
        <v>470</v>
      </c>
      <c r="E102" s="1747" t="s">
        <v>1272</v>
      </c>
      <c r="F102" s="1748"/>
      <c r="G102" s="1749"/>
      <c r="H102" s="334"/>
      <c r="K102" s="37"/>
      <c r="L102" s="37"/>
      <c r="M102" s="37"/>
    </row>
    <row r="103" spans="2:13" ht="67.5" customHeight="1">
      <c r="B103" s="341"/>
      <c r="C103" s="353"/>
      <c r="D103" s="879"/>
      <c r="E103" s="1750" t="s">
        <v>486</v>
      </c>
      <c r="F103" s="1751"/>
      <c r="G103" s="1752"/>
      <c r="H103" s="334"/>
      <c r="K103" s="37"/>
      <c r="L103" s="37"/>
      <c r="M103" s="37"/>
    </row>
    <row r="104" spans="2:13" ht="10" customHeight="1">
      <c r="B104" s="344"/>
      <c r="G104" s="345"/>
      <c r="H104" s="345"/>
      <c r="K104" s="37"/>
      <c r="L104" s="37"/>
      <c r="M104" s="37"/>
    </row>
    <row r="105" spans="2:13" ht="30" hidden="1" customHeight="1">
      <c r="B105" s="347"/>
      <c r="D105" s="231"/>
      <c r="E105" s="354" t="s">
        <v>1131</v>
      </c>
      <c r="F105" s="1753" t="s">
        <v>1126</v>
      </c>
      <c r="G105" s="1754"/>
      <c r="H105" s="355"/>
      <c r="K105" s="358"/>
      <c r="L105" s="358"/>
      <c r="M105" s="358"/>
    </row>
    <row r="106" spans="2:13" ht="10" customHeight="1" thickBot="1">
      <c r="B106" s="341"/>
      <c r="G106" s="345"/>
      <c r="H106" s="345"/>
      <c r="K106" s="37"/>
      <c r="L106" s="37"/>
      <c r="M106" s="37"/>
    </row>
    <row r="107" spans="2:13" ht="36" customHeight="1" thickBot="1">
      <c r="B107" s="341"/>
      <c r="D107" s="356" t="s">
        <v>1095</v>
      </c>
      <c r="E107" s="792" t="s">
        <v>1309</v>
      </c>
      <c r="F107" s="1755" t="str">
        <f>IF(F105="ＯＫ！",IF((COUNTIF(D10,"■")+COUNTIF(D17:F21,"■")+COUNTIF(D27,"■")+COUNTIF(D34:F48,"■")+COUNTIF(D55:F69,"■")+COUNTIF(D72:D83,"■")+COUNTIF(D88:F94,"■")+COUNTIF(D102,"■"))&gt;=1,"ＯＫ！","ＮＯ！"),"ＮＯ！")</f>
        <v>ＮＯ！</v>
      </c>
      <c r="G107" s="1756"/>
      <c r="H107" s="357"/>
      <c r="K107" s="37"/>
      <c r="L107" s="37"/>
      <c r="M107" s="37"/>
    </row>
    <row r="108" spans="2:13" ht="10" customHeight="1">
      <c r="B108" s="347"/>
      <c r="E108" s="1731" t="s">
        <v>1310</v>
      </c>
      <c r="F108" s="1732"/>
      <c r="G108" s="1732"/>
      <c r="J108" s="331"/>
      <c r="K108" s="37"/>
      <c r="L108" s="37"/>
      <c r="M108" s="37"/>
    </row>
    <row r="109" spans="2:13" ht="40.5" customHeight="1">
      <c r="B109" s="341"/>
      <c r="E109" s="1733"/>
      <c r="F109" s="1733"/>
      <c r="G109" s="1733"/>
      <c r="J109" s="331"/>
      <c r="K109" s="37"/>
      <c r="L109" s="37"/>
      <c r="M109" s="37"/>
    </row>
  </sheetData>
  <mergeCells count="88">
    <mergeCell ref="F1:I1"/>
    <mergeCell ref="F2:I2"/>
    <mergeCell ref="B3:I3"/>
    <mergeCell ref="F4:I4"/>
    <mergeCell ref="B5:I6"/>
    <mergeCell ref="C7:G7"/>
    <mergeCell ref="C9:G9"/>
    <mergeCell ref="D10:D12"/>
    <mergeCell ref="F10:F12"/>
    <mergeCell ref="G10:G12"/>
    <mergeCell ref="D14:G14"/>
    <mergeCell ref="C16:G16"/>
    <mergeCell ref="D17:D18"/>
    <mergeCell ref="F17:F18"/>
    <mergeCell ref="D19:D20"/>
    <mergeCell ref="F19:F20"/>
    <mergeCell ref="D38:D39"/>
    <mergeCell ref="E38:G38"/>
    <mergeCell ref="D21:D22"/>
    <mergeCell ref="F21:F22"/>
    <mergeCell ref="D24:G24"/>
    <mergeCell ref="C26:G26"/>
    <mergeCell ref="D27:D29"/>
    <mergeCell ref="F27:F29"/>
    <mergeCell ref="G27:G29"/>
    <mergeCell ref="D31:G31"/>
    <mergeCell ref="C33:G33"/>
    <mergeCell ref="D34:D35"/>
    <mergeCell ref="F34:F35"/>
    <mergeCell ref="D36:D37"/>
    <mergeCell ref="C41:G41"/>
    <mergeCell ref="D42:D43"/>
    <mergeCell ref="E42:G42"/>
    <mergeCell ref="E43:G43"/>
    <mergeCell ref="D44:D45"/>
    <mergeCell ref="E44:G44"/>
    <mergeCell ref="E45:G45"/>
    <mergeCell ref="D46:D47"/>
    <mergeCell ref="E46:G46"/>
    <mergeCell ref="E47:G47"/>
    <mergeCell ref="D48:D49"/>
    <mergeCell ref="E48:G48"/>
    <mergeCell ref="E49:G49"/>
    <mergeCell ref="C64:G64"/>
    <mergeCell ref="B51:E51"/>
    <mergeCell ref="F51:I51"/>
    <mergeCell ref="B52:I53"/>
    <mergeCell ref="C54:G54"/>
    <mergeCell ref="D55:D56"/>
    <mergeCell ref="F55:F56"/>
    <mergeCell ref="D57:D58"/>
    <mergeCell ref="F57:F58"/>
    <mergeCell ref="D59:D60"/>
    <mergeCell ref="F59:F60"/>
    <mergeCell ref="D61:D62"/>
    <mergeCell ref="D73:D75"/>
    <mergeCell ref="E75:G75"/>
    <mergeCell ref="D65:D66"/>
    <mergeCell ref="F65:F66"/>
    <mergeCell ref="C68:G68"/>
    <mergeCell ref="D69:D70"/>
    <mergeCell ref="F69:F70"/>
    <mergeCell ref="C72:G72"/>
    <mergeCell ref="D92:D93"/>
    <mergeCell ref="F92:F93"/>
    <mergeCell ref="C77:G77"/>
    <mergeCell ref="D78:D80"/>
    <mergeCell ref="E80:G80"/>
    <mergeCell ref="C82:G82"/>
    <mergeCell ref="D83:D85"/>
    <mergeCell ref="E85:G85"/>
    <mergeCell ref="C87:G87"/>
    <mergeCell ref="D88:D89"/>
    <mergeCell ref="F88:F89"/>
    <mergeCell ref="D90:D91"/>
    <mergeCell ref="F90:F91"/>
    <mergeCell ref="E108:G109"/>
    <mergeCell ref="D94:D95"/>
    <mergeCell ref="D96:G96"/>
    <mergeCell ref="B98:E98"/>
    <mergeCell ref="F98:I98"/>
    <mergeCell ref="B99:I100"/>
    <mergeCell ref="C101:G101"/>
    <mergeCell ref="D102:D103"/>
    <mergeCell ref="E102:G102"/>
    <mergeCell ref="E103:G103"/>
    <mergeCell ref="F105:G105"/>
    <mergeCell ref="F107:G107"/>
  </mergeCells>
  <phoneticPr fontId="2"/>
  <dataValidations count="4">
    <dataValidation type="list" allowBlank="1" showInputMessage="1" showErrorMessage="1" error="□：制度がない_x000a_■：制度がある　　のどちらかを選択して下さい。" prompt="制度がある場合は■を、制度がない場合は□を選択して下さい。" sqref="WBT94 IZ57 SV57 ACR57 AMN57 AWJ57 BGF57 BQB57 BZX57 CJT57 CTP57 DDL57 DNH57 DXD57 EGZ57 EQV57 FAR57 FKN57 FUJ57 GEF57 GOB57 GXX57 HHT57 HRP57 IBL57 ILH57 IVD57 JEZ57 JOV57 JYR57 KIN57 KSJ57 LCF57 LMB57 LVX57 MFT57 MPP57 MZL57 NJH57 NTD57 OCZ57 OMV57 OWR57 PGN57 PQJ57 QAF57 QKB57 QTX57 RDT57 RNP57 RXL57 SHH57 SRD57 TAZ57 TKV57 TUR57 UEN57 UOJ57 UYF57 VIB57 VRX57 WBT57 WLP57 WVL57 RDT94 IZ90 SV90 ACR90 AMN90 AWJ90 BGF90 BQB90 BZX90 CJT90 CTP90 DDL90 DNH90 DXD90 EGZ90 EQV90 FAR90 FKN90 FUJ90 GEF90 GOB90 GXX90 HHT90 HRP90 IBL90 ILH90 IVD90 JEZ90 JOV90 JYR90 KIN90 KSJ90 LCF90 LMB90 LVX90 MFT90 MPP90 MZL90 NJH90 NTD90 OCZ90 OMV90 OWR90 PGN90 PQJ90 QAF90 QKB90 QTX90 RDT90 RNP90 RXL90 SHH90 SRD90 TAZ90 TKV90 TUR90 UEN90 UOJ90 UYF90 VIB90 VRX90 WBT90 WLP90 WVL90 WVL94 TAZ94 JB65 SX65 ACT65 AMP65 AWL65 BGH65 BQD65 BZZ65 CJV65 CTR65 DDN65 DNJ65 DXF65 EHB65 EQX65 FAT65 FKP65 FUL65 GEH65 GOD65 GXZ65 HHV65 HRR65 IBN65 ILJ65 IVF65 JFB65 JOX65 JYT65 KIP65 KSL65 LCH65 LMD65 LVZ65 MFV65 MPR65 MZN65 NJJ65 NTF65 ODB65 OMX65 OWT65 PGP65 PQL65 QAH65 QKD65 QTZ65 RDV65 RNR65 RXN65 SHJ65 SRF65 TBB65 TKX65 TUT65 UEP65 UOL65 UYH65 VID65 VRZ65 WBV65 WLR65 WVN65 SHH94 JB69 SX69 ACT69 AMP69 AWL69 BGH69 BQD69 BZZ69 CJV69 CTR69 DDN69 DNJ69 DXF69 EHB69 EQX69 FAT69 FKP69 FUL69 GEH69 GOD69 GXZ69 HHV69 HRR69 IBN69 ILJ69 IVF69 JFB69 JOX69 JYT69 KIP69 KSL69 LCH69 LMD69 LVZ69 MFV69 MPR69 MZN69 NJJ69 NTF69 ODB69 OMX69 OWT69 PGP69 PQL69 QAH69 QKD69 QTZ69 RDV69 RNR69 RXN69 SHJ69 SRF69 TBB69 TKX69 TUT69 UEP69 UOL69 UYH69 VID69 VRZ69 WBV69 WLR69 WVN69 PGN94 IZ102 SV102 ACR102 AMN102 AWJ102 BGF102 BQB102 BZX102 CJT102 CTP102 DDL102 DNH102 DXD102 EGZ102 EQV102 FAR102 FKN102 FUJ102 GEF102 GOB102 GXX102 HHT102 HRP102 IBL102 ILH102 IVD102 JEZ102 JOV102 JYR102 KIN102 KSJ102 LCF102 LMB102 LVX102 MFT102 MPP102 MZL102 NJH102 NTD102 OCZ102 OMV102 OWR102 PGN102 PQJ102 QAF102 QKB102 QTX102 RDT102 RNP102 RXL102 SHH102 SRD102 TAZ102 TKV102 TUR102 UEN102 UOJ102 UYF102 VIB102 VRX102 WBT102 WLP102 WVL102 VIB94 IZ61 SV61 ACR61 AMN61 AWJ61 BGF61 BQB61 BZX61 CJT61 CTP61 DDL61 DNH61 DXD61 EGZ61 EQV61 FAR61 FKN61 FUJ61 GEF61 GOB61 GXX61 HHT61 HRP61 IBL61 ILH61 IVD61 JEZ61 JOV61 JYR61 KIN61 KSJ61 LCF61 LMB61 LVX61 MFT61 MPP61 MZL61 NJH61 NTD61 OCZ61 OMV61 OWR61 PGN61 PQJ61 QAF61 QKB61 QTX61 RDT61 RNP61 RXL61 SHH61 SRD61 TAZ61 TKV61 TUR61 UEN61 UOJ61 UYF61 VIB61 VRX61 WBT61 WLP61 WVL61 VRX94 IZ59 SV59 ACR59 AMN59 AWJ59 BGF59 BQB59 BZX59 CJT59 CTP59 DDL59 DNH59 DXD59 EGZ59 EQV59 FAR59 FKN59 FUJ59 GEF59 GOB59 GXX59 HHT59 HRP59 IBL59 ILH59 IVD59 JEZ59 JOV59 JYR59 KIN59 KSJ59 LCF59 LMB59 LVX59 MFT59 MPP59 MZL59 NJH59 NTD59 OCZ59 OMV59 OWR59 PGN59 PQJ59 QAF59 QKB59 QTX59 RDT59 RNP59 RXL59 SHH59 SRD59 TAZ59 TKV59 TUR59 UEN59 UOJ59 UYF59 VIB59 VRX59 WBT59 WLP59 WVL59 WLP94 IZ55 SV55 ACR55 AMN55 AWJ55 BGF55 BQB55 BZX55 CJT55 CTP55 DDL55 DNH55 DXD55 EGZ55 EQV55 FAR55 FKN55 FUJ55 GEF55 GOB55 GXX55 HHT55 HRP55 IBL55 ILH55 IVD55 JEZ55 JOV55 JYR55 KIN55 KSJ55 LCF55 LMB55 LVX55 MFT55 MPP55 MZL55 NJH55 NTD55 OCZ55 OMV55 OWR55 PGN55 PQJ55 QAF55 QKB55 QTX55 RDT55 RNP55 RXL55 SHH55 SRD55 TAZ55 TKV55 TUR55 UEN55 UOJ55 UYF55 VIB55 VRX55 WBT55 WLP55 WVL55 UOJ94 JB57 SX57 ACT57 AMP57 AWL57 BGH57 BQD57 BZZ57 CJV57 CTR57 DDN57 DNJ57 DXF57 EHB57 EQX57 FAT57 FKP57 FUL57 GEH57 GOD57 GXZ57 HHV57 HRR57 IBN57 ILJ57 IVF57 JFB57 JOX57 JYT57 KIP57 KSL57 LCH57 LMD57 LVZ57 MFV57 MPR57 MZN57 NJJ57 NTF57 ODB57 OMX57 OWT57 PGP57 PQL57 QAH57 QKD57 QTZ57 RDV57 RNR57 RXN57 SHJ57 SRF57 TBB57 TKX57 TUT57 UEP57 UOL57 UYH57 VID57 VRZ57 WBV57 WLR57 WVN57 UYF94 JB55 SX55 ACT55 AMP55 AWL55 BGH55 BQD55 BZZ55 CJV55 CTR55 DDN55 DNJ55 DXF55 EHB55 EQX55 FAT55 FKP55 FUL55 GEH55 GOD55 GXZ55 HHV55 HRR55 IBN55 ILJ55 IVF55 JFB55 JOX55 JYT55 KIP55 KSL55 LCH55 LMD55 LVZ55 MFV55 MPR55 MZN55 NJJ55 NTF55 ODB55 OMX55 OWT55 PGP55 PQL55 QAH55 QKD55 QTZ55 RDV55 RNR55 RXN55 SHJ55 SRF55 TBB55 TKX55 TUT55 UEP55 UOL55 UYH55 VID55 VRZ55 WBV55 WLR55 WVN55 UEN94 JB59 SX59 ACT59 AMP59 AWL59 BGH59 BQD59 BZZ59 CJV59 CTR59 DDN59 DNJ59 DXF59 EHB59 EQX59 FAT59 FKP59 FUL59 GEH59 GOD59 GXZ59 HHV59 HRR59 IBN59 ILJ59 IVF59 JFB59 JOX59 JYT59 KIP59 KSL59 LCH59 LMD59 LVZ59 MFV59 MPR59 MZN59 NJJ59 NTF59 ODB59 OMX59 OWT59 PGP59 PQL59 QAH59 QKD59 QTZ59 RDV59 RNR59 RXN59 SHJ59 SRF59 TBB59 TKX59 TUT59 UEP59 UOL59 UYH59 VID59 VRZ59 WBV59 WLR59 WVN59 TUR94 IZ65 SV65 ACR65 AMN65 AWJ65 BGF65 BQB65 BZX65 CJT65 CTP65 DDL65 DNH65 DXD65 EGZ65 EQV65 FAR65 FKN65 FUJ65 GEF65 GOB65 GXX65 HHT65 HRP65 IBL65 ILH65 IVD65 JEZ65 JOV65 JYR65 KIN65 KSJ65 LCF65 LMB65 LVX65 MFT65 MPP65 MZL65 NJH65 NTD65 OCZ65 OMV65 OWR65 PGN65 PQJ65 QAF65 QKB65 QTX65 RDT65 RNP65 RXL65 SHH65 SRD65 TAZ65 TKV65 TUR65 UEN65 UOJ65 UYF65 VIB65 VRX65 WBT65 WLP65 WVL65 TKV94 SRD94 IZ69 SV69 ACR69 AMN69 AWJ69 BGF69 BQB69 BZX69 CJT69 CTP69 DDL69 DNH69 DXD69 EGZ69 EQV69 FAR69 FKN69 FUJ69 GEF69 GOB69 GXX69 HHT69 HRP69 IBL69 ILH69 IVD69 JEZ69 JOV69 JYR69 KIN69 KSJ69 LCF69 LMB69 LVX69 MFT69 MPP69 MZL69 NJH69 NTD69 OCZ69 OMV69 OWR69 PGN69 PQJ69 QAF69 QKB69 QTX69 RDT69 RNP69 RXL69 SHH69 SRD69 TAZ69 TKV69 TUR69 UEN69 UOJ69 UYF69 VIB69 VRX69 WBT69 WLP69 WVL69 RNP94 JB88 SX88 ACT88 AMP88 AWL88 BGH88 BQD88 BZZ88 CJV88 CTR88 DDN88 DNJ88 DXF88 EHB88 EQX88 FAT88 FKP88 FUL88 GEH88 GOD88 GXZ88 HHV88 HRR88 IBN88 ILJ88 IVF88 JFB88 JOX88 JYT88 KIP88 KSL88 LCH88 LMD88 LVZ88 MFV88 MPR88 MZN88 NJJ88 NTF88 ODB88 OMX88 OWT88 PGP88 PQL88 QAH88 QKD88 QTZ88 RDV88 RNR88 RXN88 SHJ88 SRF88 TBB88 TKX88 TUT88 UEP88 UOL88 UYH88 VID88 VRZ88 WBV88 WLR88 WVN88 RXL94 IZ88 SV88 ACR88 AMN88 AWJ88 BGF88 BQB88 BZX88 CJT88 CTP88 DDL88 DNH88 DXD88 EGZ88 EQV88 FAR88 FKN88 FUJ88 GEF88 GOB88 GXX88 HHT88 HRP88 IBL88 ILH88 IVD88 JEZ88 JOV88 JYR88 KIN88 KSJ88 LCF88 LMB88 LVX88 MFT88 MPP88 MZL88 NJH88 NTD88 OCZ88 OMV88 OWR88 PGN88 PQJ88 QAF88 QKB88 QTX88 RDT88 RNP88 RXL88 SHH88 SRD88 TAZ88 TKV88 TUR88 UEN88 UOJ88 UYF88 VIB88 VRX88 WBT88 WLP88 WVL88 QAF94 JB90 SX90 ACT90 AMP90 AWL90 BGH90 BQD90 BZZ90 CJV90 CTR90 DDN90 DNJ90 DXF90 EHB90 EQX90 FAT90 FKP90 FUL90 GEH90 GOD90 GXZ90 HHV90 HRR90 IBN90 ILJ90 IVF90 JFB90 JOX90 JYT90 KIP90 KSL90 LCH90 LMD90 LVZ90 MFV90 MPR90 MZN90 NJJ90 NTF90 ODB90 OMX90 OWT90 PGP90 PQL90 QAH90 QKD90 QTZ90 RDV90 RNR90 RXN90 SHJ90 SRF90 TBB90 TKX90 TUT90 UEP90 UOL90 UYH90 VID90 VRZ90 WBV90 WLR90 WVN90 QTX94 IZ92 SV92 ACR92 AMN92 AWJ92 BGF92 BQB92 BZX92 CJT92 CTP92 DDL92 DNH92 DXD92 EGZ92 EQV92 FAR92 FKN92 FUJ92 GEF92 GOB92 GXX92 HHT92 HRP92 IBL92 ILH92 IVD92 JEZ92 JOV92 JYR92 KIN92 KSJ92 LCF92 LMB92 LVX92 MFT92 MPP92 MZL92 NJH92 NTD92 OCZ92 OMV92 OWR92 PGN92 PQJ92 QAF92 QKB92 QTX92 RDT92 RNP92 RXL92 SHH92 SRD92 TAZ92 TKV92 TUR92 UEN92 UOJ92 UYF92 VIB92 VRX92 WBT92 WLP92 WVL92 PQJ94 JB92 SX92 ACT92 AMP92 AWL92 BGH92 BQD92 BZZ92 CJV92 CTR92 DDN92 DNJ92 DXF92 EHB92 EQX92 FAT92 FKP92 FUL92 GEH92 GOD92 GXZ92 HHV92 HRR92 IBN92 ILJ92 IVF92 JFB92 JOX92 JYT92 KIP92 KSL92 LCH92 LMD92 LVZ92 MFV92 MPR92 MZN92 NJJ92 NTF92 ODB92 OMX92 OWT92 PGP92 PQL92 QAH92 QKD92 QTZ92 RDV92 RNR92 RXN92 SHJ92 SRF92 TBB92 TKX92 TUT92 UEP92 UOL92 UYH92 VID92 VRZ92 WBV92 WLR92 WVN92 QKB94 IZ94 SV94 ACR94 AMN94 AWJ94 BGF94 BQB94 BZX94 CJT94 CTP94 DDL94 DNH94 DXD94 EGZ94 EQV94 FAR94 FKN94 FUJ94 GEF94 GOB94 GXX94 HHT94 HRP94 IBL94 ILH94 IVD94 JEZ94 JOV94 JYR94 KIN94 KSJ94 LCF94 LMB94 LVX94 MFT94 MPP94 MZL94 NJH94 NTD94 OCZ94 OMV94 OWR94 IZ44 SV44 ACR44 AMN44 AWJ44 BGF44 BQB44 BZX44 CJT44 CTP44 DDL44 DNH44 DXD44 EGZ44 EQV44 FAR44 FKN44 FUJ44 GEF44 GOB44 GXX44 HHT44 HRP44 IBL44 ILH44 IVD44 JEZ44 JOV44 JYR44 KIN44 KSJ44 LCF44 LMB44 LVX44 MFT44 MPP44 MZL44 NJH44 NTD44 OCZ44 OMV44 OWR44 PGN44 PQJ44 QAF44 QKB44 QTX44 RDT44 RNP44 RXL44 SHH44 SRD44 TAZ44 TKV44 TUR44 UEN44 UOJ44 UYF44 VIB44 VRX44 WBT44 WLP44 WVL44 IZ48 SV48 ACR48 AMN48 AWJ48 BGF48 BQB48 BZX48 CJT48 CTP48 DDL48 DNH48 DXD48 EGZ48 EQV48 FAR48 FKN48 FUJ48 GEF48 GOB48 GXX48 HHT48 HRP48 IBL48 ILH48 IVD48 JEZ48 JOV48 JYR48 KIN48 KSJ48 LCF48 LMB48 LVX48 MFT48 MPP48 MZL48 NJH48 NTD48 OCZ48 OMV48 OWR48 PGN48 PQJ48 QAF48 QKB48 QTX48 RDT48 RNP48 RXL48 SHH48 SRD48 TAZ48 TKV48 TUR48 UEN48 UOJ48 UYF48 VIB48 VRX48 WBT48 WLP48 WVL48 IZ46 SV46 ACR46 AMN46 AWJ46 BGF46 BQB46 BZX46 CJT46 CTP46 DDL46 DNH46 DXD46 EGZ46 EQV46 FAR46 FKN46 FUJ46 GEF46 GOB46 GXX46 HHT46 HRP46 IBL46 ILH46 IVD46 JEZ46 JOV46 JYR46 KIN46 KSJ46 LCF46 LMB46 LVX46 MFT46 MPP46 MZL46 NJH46 NTD46 OCZ46 OMV46 OWR46 PGN46 PQJ46 QAF46 QKB46 QTX46 RDT46 RNP46 RXL46 SHH46 SRD46 TAZ46 TKV46 TUR46 UEN46 UOJ46 UYF46 VIB46 VRX46 WBT46 WLP46 WVL46 IZ42 SV42 ACR42 AMN42 AWJ42 BGF42 BQB42 BZX42 CJT42 CTP42 DDL42 DNH42 DXD42 EGZ42 EQV42 FAR42 FKN42 FUJ42 GEF42 GOB42 GXX42 HHT42 HRP42 IBL42 ILH42 IVD42 JEZ42 JOV42 JYR42 KIN42 KSJ42 LCF42 LMB42 LVX42 MFT42 MPP42 MZL42 NJH42 NTD42 OCZ42 OMV42 OWR42 PGN42 PQJ42 QAF42 QKB42 QTX42 RDT42 RNP42 RXL42 SHH42 SRD42 TAZ42 TKV42 TUR42 UEN42 UOJ42 UYF42 VIB42 VRX42 WBT42 WLP42 WVL42 JB44 SX44 ACT44 AMP44 AWL44 BGH44 BQD44 BZZ44 CJV44 CTR44 DDN44 DNJ44 DXF44 EHB44 EQX44 FAT44 FKP44 FUL44 GEH44 GOD44 GXZ44 HHV44 HRR44 IBN44 ILJ44 IVF44 JFB44 JOX44 JYT44 KIP44 KSL44 LCH44 LMD44 LVZ44 MFV44 MPR44 MZN44 NJJ44 NTF44 ODB44 OMX44 OWT44 PGP44 PQL44 QAH44 QKD44 QTZ44 RDV44 RNR44 RXN44 SHJ44 SRF44 TBB44 TKX44 TUT44 UEP44 UOL44 UYH44 VID44 VRZ44 WBV44 WLR44 WVN44 JB42 SX42 ACT42 AMP42 AWL42 BGH42 BQD42 BZZ42 CJV42 CTR42 DDN42 DNJ42 DXF42 EHB42 EQX42 FAT42 FKP42 FUL42 GEH42 GOD42 GXZ42 HHV42 HRR42 IBN42 ILJ42 IVF42 JFB42 JOX42 JYT42 KIP42 KSL42 LCH42 LMD42 LVZ42 MFV42 MPR42 MZN42 NJJ42 NTF42 ODB42 OMX42 OWT42 PGP42 PQL42 QAH42 QKD42 QTZ42 RDV42 RNR42 RXN42 SHJ42 SRF42 TBB42 TKX42 TUT42 UEP42 UOL42 UYH42 VID42 VRZ42 WBV42 WLR42 WVN42 JB46 SX46 ACT46 AMP46 AWL46 BGH46 BQD46 BZZ46 CJV46 CTR46 DDN46 DNJ46 DXF46 EHB46 EQX46 FAT46 FKP46 FUL46 GEH46 GOD46 GXZ46 HHV46 HRR46 IBN46 ILJ46 IVF46 JFB46 JOX46 JYT46 KIP46 KSL46 LCH46 LMD46 LVZ46 MFV46 MPR46 MZN46 NJJ46 NTF46 ODB46 OMX46 OWT46 PGP46 PQL46 QAH46 QKD46 QTZ46 RDV46 RNR46 RXN46 SHJ46 SRF46 TBB46 TKX46 TUT46 UEP46 UOL46 UYH46 VID46 VRZ46 WBV46 WLR46 WVN46 D42:D49 D55:D62 F55:F60 D65:D66 F65:F66 D69:D70 F69:F70 D88:D95 F88:F93 D102:D103" xr:uid="{00000000-0002-0000-2500-000000000000}">
      <formula1>"□,■"</formula1>
    </dataValidation>
    <dataValidation type="list" allowBlank="1" showInputMessage="1" showErrorMessage="1" error="□：該当しない_x000a_■：該当する　　のどちらかを選択して下さい。" prompt="該当する場合は■を、該当しない場合は□を選択して下さい。" sqref="JB36 SX36 ACT36 AMP36 AWL36 BGH36 BQD36 BZZ36 CJV36 CTR36 DDN36 DNJ36 DXF36 EHB36 EQX36 FAT36 FKP36 FUL36 GEH36 GOD36 GXZ36 HHV36 HRR36 IBN36 ILJ36 IVF36 JFB36 JOX36 JYT36 KIP36 KSL36 LCH36 LMD36 LVZ36 MFV36 MPR36 MZN36 NJJ36 NTF36 ODB36 OMX36 OWT36 PGP36 PQL36 QAH36 QKD36 QTZ36 RDV36 RNR36 RXN36 SHJ36 SRF36 TBB36 TKX36 TUT36 UEP36 UOL36 UYH36 VID36 VRZ36 WBV36 WLR36 WVN36 JB27 SX27 ACT27 AMP27 AWL27 BGH27 BQD27 BZZ27 CJV27 CTR27 DDN27 DNJ27 DXF27 EHB27 EQX27 FAT27 FKP27 FUL27 GEH27 GOD27 GXZ27 HHV27 HRR27 IBN27 ILJ27 IVF27 JFB27 JOX27 JYT27 KIP27 KSL27 LCH27 LMD27 LVZ27 MFV27 MPR27 MZN27 NJJ27 NTF27 ODB27 OMX27 OWT27 PGP27 PQL27 QAH27 QKD27 QTZ27 RDV27 RNR27 RXN27 SHJ27 SRF27 TBB27 TKX27 TUT27 UEP27 UOL27 UYH27 VID27 VRZ27 WBV27 WLR27 WVN27 IZ27 SV27 ACR27 AMN27 AWJ27 BGF27 BQB27 BZX27 CJT27 CTP27 DDL27 DNH27 DXD27 EGZ27 EQV27 FAR27 FKN27 FUJ27 GEF27 GOB27 GXX27 HHT27 HRP27 IBL27 ILH27 IVD27 JEZ27 JOV27 JYR27 KIN27 KSJ27 LCF27 LMB27 LVX27 MFT27 MPP27 MZL27 NJH27 NTD27 OCZ27 OMV27 OWR27 PGN27 PQJ27 QAF27 QKB27 QTX27 RDT27 RNP27 RXL27 SHH27 SRD27 TAZ27 TKV27 TUR27 UEN27 UOJ27 UYF27 VIB27 VRX27 WBT27 WLP27 WVL27 JB21 SX21 ACT21 AMP21 AWL21 BGH21 BQD21 BZZ21 CJV21 CTR21 DDN21 DNJ21 DXF21 EHB21 EQX21 FAT21 FKP21 FUL21 GEH21 GOD21 GXZ21 HHV21 HRR21 IBN21 ILJ21 IVF21 JFB21 JOX21 JYT21 KIP21 KSL21 LCH21 LMD21 LVZ21 MFV21 MPR21 MZN21 NJJ21 NTF21 ODB21 OMX21 OWT21 PGP21 PQL21 QAH21 QKD21 QTZ21 RDV21 RNR21 RXN21 SHJ21 SRF21 TBB21 TKX21 TUT21 UEP21 UOL21 UYH21 VID21 VRZ21 WBV21 WLR21 WVN21 IZ38 SV38 ACR38 AMN38 AWJ38 BGF38 BQB38 BZX38 CJT38 CTP38 DDL38 DNH38 DXD38 EGZ38 EQV38 FAR38 FKN38 FUJ38 GEF38 GOB38 GXX38 HHT38 HRP38 IBL38 ILH38 IVD38 JEZ38 JOV38 JYR38 KIN38 KSJ38 LCF38 LMB38 LVX38 MFT38 MPP38 MZL38 NJH38 NTD38 OCZ38 OMV38 OWR38 PGN38 PQJ38 QAF38 QKB38 QTX38 RDT38 RNP38 RXL38 SHH38 SRD38 TAZ38 TKV38 TUR38 UEN38 UOJ38 UYF38 VIB38 VRX38 WBT38 WLP38 WVL38 JB10 SX10 ACT10 AMP10 AWL10 BGH10 BQD10 BZZ10 CJV10 CTR10 DDN10 DNJ10 DXF10 EHB10 EQX10 FAT10 FKP10 FUL10 GEH10 GOD10 GXZ10 HHV10 HRR10 IBN10 ILJ10 IVF10 JFB10 JOX10 JYT10 KIP10 KSL10 LCH10 LMD10 LVZ10 MFV10 MPR10 MZN10 NJJ10 NTF10 ODB10 OMX10 OWT10 PGP10 PQL10 QAH10 QKD10 QTZ10 RDV10 RNR10 RXN10 SHJ10 SRF10 TBB10 TKX10 TUT10 UEP10 UOL10 UYH10 VID10 VRZ10 WBV10 WLR10 WVN10 IZ10 SV10 ACR10 AMN10 AWJ10 BGF10 BQB10 BZX10 CJT10 CTP10 DDL10 DNH10 DXD10 EGZ10 EQV10 FAR10 FKN10 FUJ10 GEF10 GOB10 GXX10 HHT10 HRP10 IBL10 ILH10 IVD10 JEZ10 JOV10 JYR10 KIN10 KSJ10 LCF10 LMB10 LVX10 MFT10 MPP10 MZL10 NJH10 NTD10 OCZ10 OMV10 OWR10 PGN10 PQJ10 QAF10 QKB10 QTX10 RDT10 RNP10 RXL10 SHH10 SRD10 TAZ10 TKV10 TUR10 UEN10 UOJ10 UYF10 VIB10 VRX10 WBT10 WLP10 WVL10 JB17 SX17 ACT17 AMP17 AWL17 BGH17 BQD17 BZZ17 CJV17 CTR17 DDN17 DNJ17 DXF17 EHB17 EQX17 FAT17 FKP17 FUL17 GEH17 GOD17 GXZ17 HHV17 HRR17 IBN17 ILJ17 IVF17 JFB17 JOX17 JYT17 KIP17 KSL17 LCH17 LMD17 LVZ17 MFV17 MPR17 MZN17 NJJ17 NTF17 ODB17 OMX17 OWT17 PGP17 PQL17 QAH17 QKD17 QTZ17 RDV17 RNR17 RXN17 SHJ17 SRF17 TBB17 TKX17 TUT17 UEP17 UOL17 UYH17 VID17 VRZ17 WBV17 WLR17 WVN17 IZ17 SV17 ACR17 AMN17 AWJ17 BGF17 BQB17 BZX17 CJT17 CTP17 DDL17 DNH17 DXD17 EGZ17 EQV17 FAR17 FKN17 FUJ17 GEF17 GOB17 GXX17 HHT17 HRP17 IBL17 ILH17 IVD17 JEZ17 JOV17 JYR17 KIN17 KSJ17 LCF17 LMB17 LVX17 MFT17 MPP17 MZL17 NJH17 NTD17 OCZ17 OMV17 OWR17 PGN17 PQJ17 QAF17 QKB17 QTX17 RDT17 RNP17 RXL17 SHH17 SRD17 TAZ17 TKV17 TUR17 UEN17 UOJ17 UYF17 VIB17 VRX17 WBT17 WLP17 WVL17 IZ19 SV19 ACR19 AMN19 AWJ19 BGF19 BQB19 BZX19 CJT19 CTP19 DDL19 DNH19 DXD19 EGZ19 EQV19 FAR19 FKN19 FUJ19 GEF19 GOB19 GXX19 HHT19 HRP19 IBL19 ILH19 IVD19 JEZ19 JOV19 JYR19 KIN19 KSJ19 LCF19 LMB19 LVX19 MFT19 MPP19 MZL19 NJH19 NTD19 OCZ19 OMV19 OWR19 PGN19 PQJ19 QAF19 QKB19 QTX19 RDT19 RNP19 RXL19 SHH19 SRD19 TAZ19 TKV19 TUR19 UEN19 UOJ19 UYF19 VIB19 VRX19 WBT19 WLP19 WVL19 IZ21 SV21 ACR21 AMN21 AWJ21 BGF21 BQB21 BZX21 CJT21 CTP21 DDL21 DNH21 DXD21 EGZ21 EQV21 FAR21 FKN21 FUJ21 GEF21 GOB21 GXX21 HHT21 HRP21 IBL21 ILH21 IVD21 JEZ21 JOV21 JYR21 KIN21 KSJ21 LCF21 LMB21 LVX21 MFT21 MPP21 MZL21 NJH21 NTD21 OCZ21 OMV21 OWR21 PGN21 PQJ21 QAF21 QKB21 QTX21 RDT21 RNP21 RXL21 SHH21 SRD21 TAZ21 TKV21 TUR21 UEN21 UOJ21 UYF21 VIB21 VRX21 WBT21 WLP21 WVL21 JB19 SX19 ACT19 AMP19 AWL19 BGH19 BQD19 BZZ19 CJV19 CTR19 DDN19 DNJ19 DXF19 EHB19 EQX19 FAT19 FKP19 FUL19 GEH19 GOD19 GXZ19 HHV19 HRR19 IBN19 ILJ19 IVF19 JFB19 JOX19 JYT19 KIP19 KSL19 LCH19 LMD19 LVZ19 MFV19 MPR19 MZN19 NJJ19 NTF19 ODB19 OMX19 OWT19 PGP19 PQL19 QAH19 QKD19 QTZ19 RDV19 RNR19 RXN19 SHJ19 SRF19 TBB19 TKX19 TUT19 UEP19 UOL19 UYH19 VID19 VRZ19 WBV19 WLR19 WVN19 JB34 SX34 ACT34 AMP34 AWL34 BGH34 BQD34 BZZ34 CJV34 CTR34 DDN34 DNJ34 DXF34 EHB34 EQX34 FAT34 FKP34 FUL34 GEH34 GOD34 GXZ34 HHV34 HRR34 IBN34 ILJ34 IVF34 JFB34 JOX34 JYT34 KIP34 KSL34 LCH34 LMD34 LVZ34 MFV34 MPR34 MZN34 NJJ34 NTF34 ODB34 OMX34 OWT34 PGP34 PQL34 QAH34 QKD34 QTZ34 RDV34 RNR34 RXN34 SHJ34 SRF34 TBB34 TKX34 TUT34 UEP34 UOL34 UYH34 VID34 VRZ34 WBV34 WLR34 WVN34 IZ36 SV36 ACR36 AMN36 AWJ36 BGF36 BQB36 BZX36 CJT36 CTP36 DDL36 DNH36 DXD36 EGZ36 EQV36 FAR36 FKN36 FUJ36 GEF36 GOB36 GXX36 HHT36 HRP36 IBL36 ILH36 IVD36 JEZ36 JOV36 JYR36 KIN36 KSJ36 LCF36 LMB36 LVX36 MFT36 MPP36 MZL36 NJH36 NTD36 OCZ36 OMV36 OWR36 PGN36 PQJ36 QAF36 QKB36 QTX36 RDT36 RNP36 RXL36 SHH36 SRD36 TAZ36 TKV36 TUR36 UEN36 UOJ36 UYF36 VIB36 VRX36 WBT36 WLP36 WVL36 IZ73 SV73 ACR73 AMN73 AWJ73 BGF73 BQB73 BZX73 CJT73 CTP73 DDL73 DNH73 DXD73 EGZ73 EQV73 FAR73 FKN73 FUJ73 GEF73 GOB73 GXX73 HHT73 HRP73 IBL73 ILH73 IVD73 JEZ73 JOV73 JYR73 KIN73 KSJ73 LCF73 LMB73 LVX73 MFT73 MPP73 MZL73 NJH73 NTD73 OCZ73 OMV73 OWR73 PGN73 PQJ73 QAF73 QKB73 QTX73 RDT73 RNP73 RXL73 SHH73 SRD73 TAZ73 TKV73 TUR73 UEN73 UOJ73 UYF73 VIB73 VRX73 WBT73 WLP73 WVL73 F73 JB73 SX73 ACT73 AMP73 AWL73 BGH73 BQD73 BZZ73 CJV73 CTR73 DDN73 DNJ73 DXF73 EHB73 EQX73 FAT73 FKP73 FUL73 GEH73 GOD73 GXZ73 HHV73 HRR73 IBN73 ILJ73 IVF73 JFB73 JOX73 JYT73 KIP73 KSL73 LCH73 LMD73 LVZ73 MFV73 MPR73 MZN73 NJJ73 NTF73 ODB73 OMX73 OWT73 PGP73 PQL73 QAH73 QKD73 QTZ73 RDV73 RNR73 RXN73 SHJ73 SRF73 TBB73 TKX73 TUT73 UEP73 UOL73 UYH73 VID73 VRZ73 WBV73 WLR73 WVN73 D34:D39 IZ78 SV78 ACR78 AMN78 AWJ78 BGF78 BQB78 BZX78 CJT78 CTP78 DDL78 DNH78 DXD78 EGZ78 EQV78 FAR78 FKN78 FUJ78 GEF78 GOB78 GXX78 HHT78 HRP78 IBL78 ILH78 IVD78 JEZ78 JOV78 JYR78 KIN78 KSJ78 LCF78 LMB78 LVX78 MFT78 MPP78 MZL78 NJH78 NTD78 OCZ78 OMV78 OWR78 PGN78 PQJ78 QAF78 QKB78 QTX78 RDT78 RNP78 RXL78 SHH78 SRD78 TAZ78 TKV78 TUR78 UEN78 UOJ78 UYF78 VIB78 VRX78 WBT78 WLP78 WVL78 F78 JB78 SX78 ACT78 AMP78 AWL78 BGH78 BQD78 BZZ78 CJV78 CTR78 DDN78 DNJ78 DXF78 EHB78 EQX78 FAT78 FKP78 FUL78 GEH78 GOD78 GXZ78 HHV78 HRR78 IBN78 ILJ78 IVF78 JFB78 JOX78 JYT78 KIP78 KSL78 LCH78 LMD78 LVZ78 MFV78 MPR78 MZN78 NJJ78 NTF78 ODB78 OMX78 OWT78 PGP78 PQL78 QAH78 QKD78 QTZ78 RDV78 RNR78 RXN78 SHJ78 SRF78 TBB78 TKX78 TUT78 UEP78 UOL78 UYH78 VID78 VRZ78 WBV78 WLR78 WVN78 IZ83 SV83 ACR83 AMN83 AWJ83 BGF83 BQB83 BZX83 CJT83 CTP83 DDL83 DNH83 DXD83 EGZ83 EQV83 FAR83 FKN83 FUJ83 GEF83 GOB83 GXX83 HHT83 HRP83 IBL83 ILH83 IVD83 JEZ83 JOV83 JYR83 KIN83 KSJ83 LCF83 LMB83 LVX83 MFT83 MPP83 MZL83 NJH83 NTD83 OCZ83 OMV83 OWR83 PGN83 PQJ83 QAF83 QKB83 QTX83 RDT83 RNP83 RXL83 SHH83 SRD83 TAZ83 TKV83 TUR83 UEN83 UOJ83 UYF83 VIB83 VRX83 WBT83 WLP83 WVL83 F83 JB83 SX83 ACT83 AMP83 AWL83 BGH83 BQD83 BZZ83 CJV83 CTR83 DDN83 DNJ83 DXF83 EHB83 EQX83 FAT83 FKP83 FUL83 GEH83 GOD83 GXZ83 HHV83 HRR83 IBN83 ILJ83 IVF83 JFB83 JOX83 JYT83 KIP83 KSL83 LCH83 LMD83 LVZ83 MFV83 MPR83 MZN83 NJJ83 NTF83 ODB83 OMX83 OWT83 PGP83 PQL83 QAH83 QKD83 QTZ83 RDV83 RNR83 RXN83 SHJ83 SRF83 TBB83 TKX83 TUT83 UEP83 UOL83 UYH83 VID83 VRZ83 WBV83 WLR83 WVN83 WVL34 WLP34 WBT34 VRX34 VIB34 UYF34 UOJ34 UEN34 TUR34 TKV34 TAZ34 SRD34 SHH34 RXL34 RNP34 RDT34 QTX34 QKB34 QAF34 PQJ34 PGN34 OWR34 OMV34 OCZ34 NTD34 NJH34 MZL34 MPP34 MFT34 LVX34 LMB34 LCF34 KSJ34 KIN34 JYR34 JOV34 JEZ34 IVD34 ILH34 IBL34 HRP34 HHT34 GXX34 GOB34 GEF34 FUJ34 FKN34 FAR34 EQV34 EGZ34 DXD34 DNH34 DDL34 CTP34 CJT34 BZX34 BQB34 BGF34 AWJ34 AMN34 ACR34 SV34 IZ34 D10:D12 F10:F12 D17:D22 F17:F22 D27:D29 F27:F29 F34:F35 D73:D75 D78:D80 D83:D85" xr:uid="{00000000-0002-0000-2500-000001000000}">
      <formula1>"□,■"</formula1>
    </dataValidation>
    <dataValidation imeMode="off" allowBlank="1" showInputMessage="1" showErrorMessage="1" sqref="E28 JA28 SW28 ACS28 AMO28 AWK28 BGG28 BQC28 BZY28 CJU28 CTQ28 DDM28 DNI28 DXE28 EHA28 EQW28 FAS28 FKO28 FUK28 GEG28 GOC28 GXY28 HHU28 HRQ28 IBM28 ILI28 IVE28 JFA28 JOW28 JYS28 KIO28 KSK28 LCG28 LMC28 LVY28 MFU28 MPQ28 MZM28 NJI28 NTE28 ODA28 OMW28 OWS28 PGO28 PQK28 QAG28 QKC28 QTY28 RDU28 RNQ28 RXM28 SHI28 SRE28 TBA28 TKW28 TUS28 UEO28 UOK28 UYG28 VIC28 VRY28 WBU28 WLQ28 WVM28 E11 JA11 SW11 ACS11 AMO11 AWK11 BGG11 BQC11 BZY11 CJU11 CTQ11 DDM11 DNI11 DXE11 EHA11 EQW11 FAS11 FKO11 FUK11 GEG11 GOC11 GXY11 HHU11 HRQ11 IBM11 ILI11 IVE11 JFA11 JOW11 JYS11 KIO11 KSK11 LCG11 LMC11 LVY11 MFU11 MPQ11 MZM11 NJI11 NTE11 ODA11 OMW11 OWS11 PGO11 PQK11 QAG11 QKC11 QTY11 RDU11 RNQ11 RXM11 SHI11 SRE11 TBA11 TKW11 TUS11 UEO11 UOK11 UYG11 VIC11 VRY11 WBU11 WLQ11 WVM11" xr:uid="{00000000-0002-0000-2500-000002000000}"/>
    <dataValidation imeMode="on" allowBlank="1" showInputMessage="1" showErrorMessage="1" sqref="G90 JC90 SY90 ACU90 AMQ90 AWM90 BGI90 BQE90 CAA90 CJW90 CTS90 DDO90 DNK90 DXG90 EHC90 EQY90 FAU90 FKQ90 FUM90 GEI90 GOE90 GYA90 HHW90 HRS90 IBO90 ILK90 IVG90 JFC90 JOY90 JYU90 KIQ90 KSM90 LCI90 LME90 LWA90 MFW90 MPS90 MZO90 NJK90 NTG90 ODC90 OMY90 OWU90 PGQ90 PQM90 QAI90 QKE90 QUA90 RDW90 RNS90 RXO90 SHK90 SRG90 TBC90 TKY90 TUU90 UEQ90 UOM90 UYI90 VIE90 VSA90 WBW90 WLS90 WVO90 E92 JA92 SW92 ACS92 AMO92 AWK92 BGG92 BQC92 BZY92 CJU92 CTQ92 DDM92 DNI92 DXE92 EHA92 EQW92 FAS92 FKO92 FUK92 GEG92 GOC92 GXY92 HHU92 HRQ92 IBM92 ILI92 IVE92 JFA92 JOW92 JYS92 KIO92 KSK92 LCG92 LMC92 LVY92 MFU92 MPQ92 MZM92 NJI92 NTE92 ODA92 OMW92 OWS92 PGO92 PQK92 QAG92 QKC92 QTY92 RDU92 RNQ92 RXM92 SHI92 SRE92 TBA92 TKW92 TUS92 UEO92 UOK92 UYG92 VIC92 VRY92 WBU92 WLQ92 WVM92 E38:G38 JA38:JC38 SW38:SY38 ACS38:ACU38 AMO38:AMQ38 AWK38:AWM38 BGG38:BGI38 BQC38:BQE38 BZY38:CAA38 CJU38:CJW38 CTQ38:CTS38 DDM38:DDO38 DNI38:DNK38 DXE38:DXG38 EHA38:EHC38 EQW38:EQY38 FAS38:FAU38 FKO38:FKQ38 FUK38:FUM38 GEG38:GEI38 GOC38:GOE38 GXY38:GYA38 HHU38:HHW38 HRQ38:HRS38 IBM38:IBO38 ILI38:ILK38 IVE38:IVG38 JFA38:JFC38 JOW38:JOY38 JYS38:JYU38 KIO38:KIQ38 KSK38:KSM38 LCG38:LCI38 LMC38:LME38 LVY38:LWA38 MFU38:MFW38 MPQ38:MPS38 MZM38:MZO38 NJI38:NJK38 NTE38:NTG38 ODA38:ODC38 OMW38:OMY38 OWS38:OWU38 PGO38:PGQ38 PQK38:PQM38 QAG38:QAI38 QKC38:QKE38 QTY38:QUA38 RDU38:RDW38 RNQ38:RNS38 RXM38:RXO38 SHI38:SHK38 SRE38:SRG38 TBA38:TBC38 TKW38:TKY38 TUS38:TUU38 UEO38:UEQ38 UOK38:UOM38 UYG38:UYI38 VIC38:VIE38 VRY38:VSA38 WBU38:WBW38 WLQ38:WLS38 WVM38:WVO38 WVM84:WVO84 JA102:JA103 SW102:SW103 ACS102:ACS103 AMO102:AMO103 AWK102:AWK103 BGG102:BGG103 BQC102:BQC103 BZY102:BZY103 CJU102:CJU103 CTQ102:CTQ103 DDM102:DDM103 DNI102:DNI103 DXE102:DXE103 EHA102:EHA103 EQW102:EQW103 FAS102:FAS103 FKO102:FKO103 FUK102:FUK103 GEG102:GEG103 GOC102:GOC103 GXY102:GXY103 HHU102:HHU103 HRQ102:HRQ103 IBM102:IBM103 ILI102:ILI103 IVE102:IVE103 JFA102:JFA103 JOW102:JOW103 JYS102:JYS103 KIO102:KIO103 KSK102:KSK103 LCG102:LCG103 LMC102:LMC103 LVY102:LVY103 MFU102:MFU103 MPQ102:MPQ103 MZM102:MZM103 NJI102:NJI103 NTE102:NTE103 ODA102:ODA103 OMW102:OMW103 OWS102:OWS103 PGO102:PGO103 PQK102:PQK103 QAG102:QAG103 QKC102:QKC103 QTY102:QTY103 RDU102:RDU103 RNQ102:RNQ103 RXM102:RXM103 SHI102:SHI103 SRE102:SRE103 TBA102:TBA103 TKW102:TKW103 TUS102:TUS103 UEO102:UEO103 UOK102:UOK103 UYG102:UYG103 VIC102:VIC103 VRY102:VRY103 WBU102:WBU103 WLQ102:WLQ103 WVM102:WVM103 E88 JA88 SW88 ACS88 AMO88 AWK88 BGG88 BQC88 BZY88 CJU88 CTQ88 DDM88 DNI88 DXE88 EHA88 EQW88 FAS88 FKO88 FUK88 GEG88 GOC88 GXY88 HHU88 HRQ88 IBM88 ILI88 IVE88 JFA88 JOW88 JYS88 KIO88 KSK88 LCG88 LMC88 LVY88 MFU88 MPQ88 MZM88 NJI88 NTE88 ODA88 OMW88 OWS88 PGO88 PQK88 QAG88 QKC88 QTY88 RDU88 RNQ88 RXM88 SHI88 SRE88 TBA88 TKW88 TUS88 UEO88 UOK88 UYG88 VIC88 VRY88 WBU88 WLQ88 WVM88 G88 JC88 SY88 ACU88 AMQ88 AWM88 BGI88 BQE88 CAA88 CJW88 CTS88 DDO88 DNK88 DXG88 EHC88 EQY88 FAU88 FKQ88 FUM88 GEI88 GOE88 GYA88 HHW88 HRS88 IBO88 ILK88 IVG88 JFC88 JOY88 JYU88 KIQ88 KSM88 LCI88 LME88 LWA88 MFW88 MPS88 MZO88 NJK88 NTG88 ODC88 OMY88 OWU88 PGQ88 PQM88 QAI88 QKE88 QUA88 RDW88 RNS88 RXO88 SHK88 SRG88 TBC88 TKY88 TUU88 UEQ88 UOM88 UYI88 VIE88 VSA88 WBW88 WLS88 WVO88 E90 JA90 SW90 ACS90 AMO90 AWK90 BGG90 BQC90 BZY90 CJU90 CTQ90 DDM90 DNI90 DXE90 EHA90 EQW90 FAS90 FKO90 FUK90 GEG90 GOC90 GXY90 HHU90 HRQ90 IBM90 ILI90 IVE90 JFA90 JOW90 JYS90 KIO90 KSK90 LCG90 LMC90 LVY90 MFU90 MPQ90 MZM90 NJI90 NTE90 ODA90 OMW90 OWS90 PGO90 PQK90 QAG90 QKC90 QTY90 RDU90 RNQ90 RXM90 SHI90 SRE90 TBA90 TKW90 TUS90 UEO90 UOK90 UYG90 VIC90 VRY90 WBU90 WLQ90 WVM90 G92 JC92 SY92 ACU92 AMQ92 AWM92 BGI92 BQE92 CAA92 CJW92 CTS92 DDO92 DNK92 DXG92 EHC92 EQY92 FAU92 FKQ92 FUM92 GEI92 GOE92 GYA92 HHW92 HRS92 IBO92 ILK92 IVG92 JFC92 JOY92 JYU92 KIQ92 KSM92 LCI92 LME92 LWA92 MFW92 MPS92 MZO92 NJK92 NTG92 ODC92 OMY92 OWU92 PGQ92 PQM92 QAI92 QKE92 QUA92 RDW92 RNS92 RXO92 SHK92 SRG92 TBC92 TKY92 TUU92 UEQ92 UOM92 UYI92 VIE92 VSA92 WBW92 WLS92 WVO92 E94 JA94 SW94 ACS94 AMO94 AWK94 BGG94 BQC94 BZY94 CJU94 CTQ94 DDM94 DNI94 DXE94 EHA94 EQW94 FAS94 FKO94 FUK94 GEG94 GOC94 GXY94 HHU94 HRQ94 IBM94 ILI94 IVE94 JFA94 JOW94 JYS94 KIO94 KSK94 LCG94 LMC94 LVY94 MFU94 MPQ94 MZM94 NJI94 NTE94 ODA94 OMW94 OWS94 PGO94 PQK94 QAG94 QKC94 QTY94 RDU94 RNQ94 RXM94 SHI94 SRE94 TBA94 TKW94 TUS94 UEO94 UOK94 UYG94 VIC94 VRY94 WBU94 WLQ94 WVM94 E74:G74 JA74:JC74 SW74:SY74 ACS74:ACU74 AMO74:AMQ74 AWK74:AWM74 BGG74:BGI74 BQC74:BQE74 BZY74:CAA74 CJU74:CJW74 CTQ74:CTS74 DDM74:DDO74 DNI74:DNK74 DXE74:DXG74 EHA74:EHC74 EQW74:EQY74 FAS74:FAU74 FKO74:FKQ74 FUK74:FUM74 GEG74:GEI74 GOC74:GOE74 GXY74:GYA74 HHU74:HHW74 HRQ74:HRS74 IBM74:IBO74 ILI74:ILK74 IVE74:IVG74 JFA74:JFC74 JOW74:JOY74 JYS74:JYU74 KIO74:KIQ74 KSK74:KSM74 LCG74:LCI74 LMC74:LME74 LVY74:LWA74 MFU74:MFW74 MPQ74:MPS74 MZM74:MZO74 NJI74:NJK74 NTE74:NTG74 ODA74:ODC74 OMW74:OMY74 OWS74:OWU74 PGO74:PGQ74 PQK74:PQM74 QAG74:QAI74 QKC74:QKE74 QTY74:QUA74 RDU74:RDW74 RNQ74:RNS74 RXM74:RXO74 SHI74:SHK74 SRE74:SRG74 TBA74:TBC74 TKW74:TKY74 TUS74:TUU74 UEO74:UEQ74 UOK74:UOM74 UYG74:UYI74 VIC74:VIE74 VRY74:VSA74 WBU74:WBW74 WLQ74:WLS74 WVM74:WVO74 E79:G79 JA79:JC79 SW79:SY79 ACS79:ACU79 AMO79:AMQ79 AWK79:AWM79 BGG79:BGI79 BQC79:BQE79 BZY79:CAA79 CJU79:CJW79 CTQ79:CTS79 DDM79:DDO79 DNI79:DNK79 DXE79:DXG79 EHA79:EHC79 EQW79:EQY79 FAS79:FAU79 FKO79:FKQ79 FUK79:FUM79 GEG79:GEI79 GOC79:GOE79 GXY79:GYA79 HHU79:HHW79 HRQ79:HRS79 IBM79:IBO79 ILI79:ILK79 IVE79:IVG79 JFA79:JFC79 JOW79:JOY79 JYS79:JYU79 KIO79:KIQ79 KSK79:KSM79 LCG79:LCI79 LMC79:LME79 LVY79:LWA79 MFU79:MFW79 MPQ79:MPS79 MZM79:MZO79 NJI79:NJK79 NTE79:NTG79 ODA79:ODC79 OMW79:OMY79 OWS79:OWU79 PGO79:PGQ79 PQK79:PQM79 QAG79:QAI79 QKC79:QKE79 QTY79:QUA79 RDU79:RDW79 RNQ79:RNS79 RXM79:RXO79 SHI79:SHK79 SRE79:SRG79 TBA79:TBC79 TKW79:TKY79 TUS79:TUU79 UEO79:UEQ79 UOK79:UOM79 UYG79:UYI79 VIC79:VIE79 VRY79:VSA79 WBU79:WBW79 WLQ79:WLS79 WVM79:WVO79 E84:G84 JA84:JC84 SW84:SY84 ACS84:ACU84 AMO84:AMQ84 AWK84:AWM84 BGG84:BGI84 BQC84:BQE84 BZY84:CAA84 CJU84:CJW84 CTQ84:CTS84 DDM84:DDO84 DNI84:DNK84 DXE84:DXG84 EHA84:EHC84 EQW84:EQY84 FAS84:FAU84 FKO84:FKQ84 FUK84:FUM84 GEG84:GEI84 GOC84:GOE84 GXY84:GYA84 HHU84:HHW84 HRQ84:HRS84 IBM84:IBO84 ILI84:ILK84 IVE84:IVG84 JFA84:JFC84 JOW84:JOY84 JYS84:JYU84 KIO84:KIQ84 KSK84:KSM84 LCG84:LCI84 LMC84:LME84 LVY84:LWA84 MFU84:MFW84 MPQ84:MPS84 MZM84:MZO84 NJI84:NJK84 NTE84:NTG84 ODA84:ODC84 OMW84:OMY84 OWS84:OWU84 PGO84:PGQ84 PQK84:PQM84 QAG84:QAI84 QKC84:QKE84 QTY84:QUA84 RDU84:RDW84 RNQ84:RNS84 RXM84:RXO84 SHI84:SHK84 SRE84:SRG84 TBA84:TBC84 TKW84:TKY84 TUS84:TUU84 UEO84:UEQ84 UOK84:UOM84 UYG84:UYI84 VIC84:VIE84 VRY84:VSA84 WBU84:WBW84 WLQ84:WLS84 E102:E103" xr:uid="{00000000-0002-0000-2500-000003000000}"/>
  </dataValidations>
  <printOptions horizontalCentered="1"/>
  <pageMargins left="0.70866141732283472" right="0.70866141732283472" top="0.74803149606299213" bottom="0.55118110236220474" header="0.31496062992125984" footer="0.31496062992125984"/>
  <pageSetup paperSize="9" scale="78" fitToHeight="3" orientation="portrait" blackAndWhite="1" r:id="rId1"/>
  <rowBreaks count="2" manualBreakCount="2">
    <brk id="50" min="1" max="8" man="1"/>
    <brk id="97" min="1" max="8" man="1"/>
  </rowBreaks>
  <drawing r:id="rId2"/>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8"/>
    <pageSetUpPr fitToPage="1"/>
  </sheetPr>
  <dimension ref="A1:T55"/>
  <sheetViews>
    <sheetView view="pageBreakPreview" zoomScaleNormal="100" zoomScaleSheetLayoutView="100" workbookViewId="0">
      <selection sqref="A1:F1"/>
    </sheetView>
  </sheetViews>
  <sheetFormatPr defaultColWidth="9" defaultRowHeight="13"/>
  <cols>
    <col min="1" max="18" width="5.08984375" style="3" customWidth="1"/>
    <col min="19" max="16384" width="9" style="3"/>
  </cols>
  <sheetData>
    <row r="1" spans="1:20" ht="15.75" customHeight="1">
      <c r="A1" s="857" t="e">
        <f>CONCATENATE("（様式-",INDEX(発注者入力シート!$B$37:$G$46,MATCH(発注者入力シート!N14,発注者入力シート!$C$37:$C$46,0),4),"）")</f>
        <v>#N/A</v>
      </c>
      <c r="B1" s="857"/>
      <c r="C1" s="857"/>
      <c r="D1" s="857"/>
      <c r="E1" s="857"/>
      <c r="F1" s="857"/>
      <c r="G1" s="2"/>
      <c r="S1" s="3" t="s">
        <v>402</v>
      </c>
    </row>
    <row r="2" spans="1:20" ht="15.75" customHeight="1">
      <c r="A2" s="857" t="e">
        <f>CONCATENATE("評価項目",INDEX(発注者入力シート!$B$37:$G$46,MATCH(発注者入力シート!N14,発注者入力シート!$C$37:$C$46,0),5),"-",INDEX(発注者入力シート!$B$37:$G$46,MATCH(発注者入力シート!N14,発注者入力シート!$C$37:$C$46,0),6))</f>
        <v>#N/A</v>
      </c>
      <c r="B2" s="857"/>
      <c r="C2" s="857"/>
      <c r="D2" s="857"/>
      <c r="E2" s="857"/>
      <c r="S2" s="3" t="s">
        <v>403</v>
      </c>
    </row>
    <row r="3" spans="1:20" ht="15.75" customHeight="1">
      <c r="S3" s="103"/>
      <c r="T3" s="3" t="s">
        <v>410</v>
      </c>
    </row>
    <row r="4" spans="1:20" ht="15.75" customHeight="1">
      <c r="A4" s="858" t="s">
        <v>790</v>
      </c>
      <c r="B4" s="858"/>
      <c r="C4" s="858"/>
      <c r="D4" s="858"/>
      <c r="E4" s="858"/>
      <c r="F4" s="858"/>
      <c r="G4" s="858"/>
      <c r="H4" s="858"/>
      <c r="I4" s="858"/>
      <c r="J4" s="858"/>
      <c r="K4" s="858"/>
      <c r="L4" s="858"/>
      <c r="M4" s="858"/>
      <c r="N4" s="858"/>
      <c r="O4" s="858"/>
      <c r="P4" s="858"/>
      <c r="Q4" s="858"/>
      <c r="R4" s="128"/>
      <c r="S4" s="98"/>
      <c r="T4" s="3" t="s">
        <v>872</v>
      </c>
    </row>
    <row r="5" spans="1:20" ht="15.75" customHeight="1"/>
    <row r="6" spans="1:20" ht="15.75" customHeight="1">
      <c r="D6" s="854" t="s">
        <v>811</v>
      </c>
      <c r="E6" s="854"/>
      <c r="F6" s="855" t="str">
        <f>IF(企業入力シート!C5="","",企業入力シート!C5)</f>
        <v/>
      </c>
      <c r="G6" s="855"/>
      <c r="H6" s="855"/>
      <c r="I6" s="855"/>
      <c r="J6" s="855"/>
      <c r="K6" s="855"/>
      <c r="L6" s="855"/>
      <c r="M6" s="855"/>
      <c r="N6" s="855"/>
      <c r="O6" s="855"/>
      <c r="P6" s="855"/>
      <c r="Q6" s="855"/>
      <c r="R6" s="2"/>
      <c r="S6" s="3" t="s">
        <v>406</v>
      </c>
    </row>
    <row r="7" spans="1:20" ht="15.75" customHeight="1">
      <c r="J7" s="6"/>
      <c r="K7" s="2"/>
      <c r="L7" s="2"/>
      <c r="M7" s="2"/>
      <c r="N7" s="2"/>
      <c r="O7" s="2"/>
      <c r="P7" s="2"/>
      <c r="Q7" s="2"/>
      <c r="R7" s="2"/>
      <c r="S7" s="100"/>
      <c r="T7" s="3" t="s">
        <v>407</v>
      </c>
    </row>
    <row r="8" spans="1:20" ht="15.75" customHeight="1">
      <c r="J8" s="6"/>
      <c r="K8" s="2"/>
      <c r="L8" s="2"/>
      <c r="M8" s="2"/>
      <c r="N8" s="2"/>
      <c r="O8" s="2"/>
      <c r="P8" s="2"/>
      <c r="Q8" s="2"/>
      <c r="R8" s="2"/>
      <c r="S8" s="101"/>
      <c r="T8" s="3" t="s">
        <v>405</v>
      </c>
    </row>
    <row r="9" spans="1:20" ht="15.75" customHeight="1">
      <c r="A9" s="135" t="s">
        <v>299</v>
      </c>
      <c r="B9" s="853" t="s">
        <v>761</v>
      </c>
      <c r="C9" s="853"/>
      <c r="D9" s="853"/>
      <c r="E9" s="853"/>
      <c r="F9" s="853"/>
      <c r="G9" s="853"/>
      <c r="H9" s="853"/>
      <c r="I9" s="853"/>
      <c r="J9" s="853"/>
      <c r="K9" s="853"/>
      <c r="L9" s="853"/>
      <c r="M9" s="853"/>
      <c r="N9" s="853"/>
      <c r="O9" s="853"/>
      <c r="P9" s="853"/>
      <c r="Q9" s="853"/>
    </row>
    <row r="10" spans="1:20" ht="41.25" customHeight="1">
      <c r="A10" s="1175" t="s">
        <v>762</v>
      </c>
      <c r="B10" s="1175"/>
      <c r="C10" s="1175"/>
      <c r="D10" s="1175"/>
      <c r="E10" s="1792"/>
      <c r="F10" s="1792"/>
      <c r="G10" s="1792"/>
      <c r="H10" s="1792"/>
      <c r="I10" s="1792"/>
      <c r="S10" s="105" t="s">
        <v>408</v>
      </c>
    </row>
    <row r="11" spans="1:20">
      <c r="A11" s="134" t="s">
        <v>114</v>
      </c>
      <c r="B11" s="1165" t="s">
        <v>1280</v>
      </c>
      <c r="C11" s="1165"/>
      <c r="D11" s="1165"/>
      <c r="E11" s="1165"/>
      <c r="F11" s="1165"/>
      <c r="G11" s="1165"/>
      <c r="H11" s="1165"/>
      <c r="I11" s="1165"/>
      <c r="J11" s="1165"/>
      <c r="K11" s="1165"/>
      <c r="L11" s="1165"/>
      <c r="M11" s="1165"/>
      <c r="N11" s="1165"/>
      <c r="O11" s="1165"/>
      <c r="P11" s="1165"/>
      <c r="Q11" s="1165"/>
      <c r="R11" s="77"/>
      <c r="S11" s="105" t="s">
        <v>409</v>
      </c>
    </row>
    <row r="12" spans="1:20">
      <c r="A12" s="134"/>
      <c r="B12" s="1165"/>
      <c r="C12" s="1165"/>
      <c r="D12" s="1165"/>
      <c r="E12" s="1165"/>
      <c r="F12" s="1165"/>
      <c r="G12" s="1165"/>
      <c r="H12" s="1165"/>
      <c r="I12" s="1165"/>
      <c r="J12" s="1165"/>
      <c r="K12" s="1165"/>
      <c r="L12" s="1165"/>
      <c r="M12" s="1165"/>
      <c r="N12" s="1165"/>
      <c r="O12" s="1165"/>
      <c r="P12" s="1165"/>
      <c r="Q12" s="1165"/>
      <c r="R12" s="196"/>
      <c r="S12" s="105" t="s">
        <v>873</v>
      </c>
    </row>
    <row r="13" spans="1:20" ht="15.75" customHeight="1">
      <c r="A13" s="134"/>
      <c r="B13" s="135"/>
      <c r="C13" s="135"/>
      <c r="D13" s="135"/>
      <c r="E13" s="135"/>
      <c r="F13" s="135"/>
      <c r="G13" s="135"/>
      <c r="H13" s="135"/>
      <c r="I13" s="135"/>
      <c r="J13" s="135"/>
      <c r="K13" s="135"/>
      <c r="L13" s="135"/>
      <c r="M13" s="135"/>
      <c r="N13" s="135"/>
      <c r="O13" s="135"/>
      <c r="P13" s="135"/>
      <c r="Q13" s="135"/>
      <c r="R13" s="138"/>
    </row>
    <row r="14" spans="1:20" ht="15.75" customHeight="1">
      <c r="A14" s="134"/>
      <c r="C14" s="158"/>
      <c r="D14" s="158"/>
      <c r="E14" s="158"/>
      <c r="F14" s="158"/>
      <c r="G14" s="158"/>
      <c r="H14" s="158"/>
      <c r="I14" s="158"/>
      <c r="J14" s="158"/>
      <c r="K14" s="158"/>
      <c r="L14" s="158"/>
      <c r="M14" s="158"/>
      <c r="N14" s="158"/>
      <c r="O14" s="158"/>
      <c r="P14" s="158"/>
      <c r="Q14" s="158"/>
      <c r="R14" s="135"/>
    </row>
    <row r="15" spans="1:20" ht="15.75" customHeight="1">
      <c r="A15" s="134"/>
      <c r="B15" s="135"/>
      <c r="C15" s="135"/>
      <c r="D15" s="135"/>
      <c r="E15" s="135"/>
      <c r="F15" s="135"/>
      <c r="G15" s="135"/>
      <c r="H15" s="135"/>
      <c r="I15" s="135"/>
      <c r="J15" s="135"/>
      <c r="K15" s="135"/>
      <c r="L15" s="135"/>
      <c r="M15" s="135"/>
      <c r="N15" s="135"/>
      <c r="O15" s="135"/>
      <c r="P15" s="135"/>
      <c r="Q15" s="135"/>
      <c r="R15" s="138"/>
    </row>
    <row r="16" spans="1:20" ht="15.75" customHeight="1">
      <c r="A16" s="134"/>
      <c r="B16" s="135"/>
      <c r="C16" s="135"/>
      <c r="D16" s="135"/>
      <c r="E16" s="135"/>
      <c r="F16" s="135"/>
      <c r="G16" s="135"/>
      <c r="H16" s="135"/>
      <c r="I16" s="135"/>
      <c r="J16" s="135"/>
      <c r="K16" s="135"/>
      <c r="L16" s="135"/>
      <c r="M16" s="135"/>
      <c r="N16" s="135"/>
      <c r="O16" s="135"/>
      <c r="P16" s="135"/>
      <c r="Q16" s="135"/>
      <c r="R16" s="158"/>
    </row>
    <row r="17" spans="1:18" ht="15.75" customHeight="1">
      <c r="A17" s="134"/>
      <c r="R17" s="135"/>
    </row>
    <row r="18" spans="1:18" ht="15.75" customHeight="1">
      <c r="R18" s="135"/>
    </row>
    <row r="20" spans="1:18" ht="15.75" customHeight="1"/>
    <row r="21" spans="1:18" ht="15.75" customHeight="1"/>
    <row r="22" spans="1:18" ht="15.75" customHeight="1"/>
    <row r="23" spans="1:18" ht="15.75" customHeight="1"/>
    <row r="24" spans="1:18" ht="15.75" customHeight="1"/>
    <row r="25" spans="1:18" ht="15.75" customHeight="1"/>
    <row r="26" spans="1:18" ht="15.75" customHeight="1"/>
    <row r="27" spans="1:18" ht="15.75" customHeight="1"/>
    <row r="28" spans="1:18" ht="15.75" customHeight="1"/>
    <row r="29" spans="1:18" ht="15.75" customHeight="1"/>
    <row r="30" spans="1:18" ht="15.75" customHeight="1"/>
    <row r="31" spans="1:18" ht="15.75" customHeight="1"/>
    <row r="32" spans="1:18"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sheetData>
  <mergeCells count="9">
    <mergeCell ref="B11:Q12"/>
    <mergeCell ref="E10:I10"/>
    <mergeCell ref="A10:D10"/>
    <mergeCell ref="A1:F1"/>
    <mergeCell ref="A2:E2"/>
    <mergeCell ref="A4:Q4"/>
    <mergeCell ref="B9:Q9"/>
    <mergeCell ref="D6:E6"/>
    <mergeCell ref="F6:Q6"/>
  </mergeCells>
  <phoneticPr fontId="2"/>
  <dataValidations count="1">
    <dataValidation type="list" showInputMessage="1" showErrorMessage="1" sqref="E10:I10" xr:uid="{00000000-0002-0000-2A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legacyDrawing r:id="rId2"/>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8"/>
  </sheetPr>
  <dimension ref="A1:T95"/>
  <sheetViews>
    <sheetView view="pageBreakPreview" zoomScaleNormal="100" zoomScaleSheetLayoutView="100" workbookViewId="0">
      <selection activeCell="U22" sqref="U22"/>
    </sheetView>
  </sheetViews>
  <sheetFormatPr defaultColWidth="9" defaultRowHeight="13"/>
  <cols>
    <col min="1" max="1" width="5.6328125" style="3" customWidth="1"/>
    <col min="2" max="18" width="5.08984375" style="3" customWidth="1"/>
    <col min="19" max="16384" width="9" style="3"/>
  </cols>
  <sheetData>
    <row r="1" spans="1:20">
      <c r="A1" s="857" t="str">
        <f>CONCATENATE("（様式-",INDEX(発注者入力シート!$B$37:$G$46,MATCH(発注者入力シート!N15,発注者入力シート!$C$37:$C$46,0),4),"）")</f>
        <v>（様式-１６）</v>
      </c>
      <c r="B1" s="857"/>
      <c r="C1" s="857"/>
      <c r="D1" s="857"/>
      <c r="E1" s="857"/>
      <c r="F1" s="857"/>
      <c r="S1" s="3" t="s">
        <v>402</v>
      </c>
    </row>
    <row r="2" spans="1:20">
      <c r="A2" s="857" t="str">
        <f>CONCATENATE("評価項目",INDEX(発注者入力シート!$B$37:$G$46,MATCH(発注者入力シート!N15,発注者入力シート!$C$37:$C$46,0),5),"-",INDEX(発注者入力シート!$B$37:$G$46,MATCH(発注者入力シート!N15,発注者入力シート!$C$37:$C$46,0),6))</f>
        <v>評価項目（４）-③</v>
      </c>
      <c r="B2" s="857"/>
      <c r="C2" s="857"/>
      <c r="D2" s="857"/>
      <c r="E2" s="857"/>
      <c r="S2" s="3" t="s">
        <v>403</v>
      </c>
    </row>
    <row r="3" spans="1:20" ht="14">
      <c r="A3" s="858" t="s">
        <v>1026</v>
      </c>
      <c r="B3" s="858"/>
      <c r="C3" s="858"/>
      <c r="D3" s="858"/>
      <c r="E3" s="858"/>
      <c r="F3" s="858"/>
      <c r="G3" s="858"/>
      <c r="H3" s="858"/>
      <c r="I3" s="858"/>
      <c r="J3" s="858"/>
      <c r="K3" s="858"/>
      <c r="L3" s="858"/>
      <c r="M3" s="858"/>
      <c r="N3" s="858"/>
      <c r="O3" s="858"/>
      <c r="P3" s="858"/>
      <c r="Q3" s="858"/>
      <c r="R3" s="128"/>
      <c r="S3" s="103"/>
      <c r="T3" s="3" t="s">
        <v>414</v>
      </c>
    </row>
    <row r="4" spans="1:20">
      <c r="S4" s="98"/>
      <c r="T4" s="3" t="s">
        <v>521</v>
      </c>
    </row>
    <row r="5" spans="1:20">
      <c r="D5" s="854" t="s">
        <v>708</v>
      </c>
      <c r="E5" s="854"/>
      <c r="F5" s="855" t="str">
        <f>IF(企業入力シート!C5="","",企業入力シート!C5)</f>
        <v/>
      </c>
      <c r="G5" s="855"/>
      <c r="H5" s="855"/>
      <c r="I5" s="855"/>
      <c r="J5" s="855"/>
      <c r="K5" s="855"/>
      <c r="L5" s="855"/>
      <c r="M5" s="855"/>
      <c r="N5" s="855"/>
      <c r="O5" s="855"/>
      <c r="P5" s="855"/>
      <c r="Q5" s="855"/>
      <c r="R5" s="2"/>
    </row>
    <row r="6" spans="1:20">
      <c r="S6" s="3" t="s">
        <v>406</v>
      </c>
    </row>
    <row r="7" spans="1:20" ht="13.5" customHeight="1">
      <c r="A7" s="274" t="s">
        <v>299</v>
      </c>
      <c r="B7" s="1179" t="s">
        <v>1362</v>
      </c>
      <c r="C7" s="1179"/>
      <c r="D7" s="1179"/>
      <c r="E7" s="1179"/>
      <c r="F7" s="1179"/>
      <c r="G7" s="1179"/>
      <c r="H7" s="1179"/>
      <c r="I7" s="1179"/>
      <c r="J7" s="1179"/>
      <c r="K7" s="1179"/>
      <c r="L7" s="1179"/>
      <c r="M7" s="1179"/>
      <c r="N7" s="1179"/>
      <c r="O7" s="1179"/>
      <c r="P7" s="1179"/>
      <c r="Q7" s="1179"/>
      <c r="S7" s="100"/>
      <c r="T7" s="3" t="s">
        <v>407</v>
      </c>
    </row>
    <row r="8" spans="1:20" ht="13.5" customHeight="1">
      <c r="A8" s="142"/>
      <c r="B8" s="1179"/>
      <c r="C8" s="1179"/>
      <c r="D8" s="1179"/>
      <c r="E8" s="1179"/>
      <c r="F8" s="1179"/>
      <c r="G8" s="1179"/>
      <c r="H8" s="1179"/>
      <c r="I8" s="1179"/>
      <c r="J8" s="1179"/>
      <c r="K8" s="1179"/>
      <c r="L8" s="1179"/>
      <c r="M8" s="1179"/>
      <c r="N8" s="1179"/>
      <c r="O8" s="1179"/>
      <c r="P8" s="1179"/>
      <c r="Q8" s="1179"/>
      <c r="S8" s="101"/>
      <c r="T8" s="3" t="s">
        <v>405</v>
      </c>
    </row>
    <row r="9" spans="1:20">
      <c r="A9" s="142"/>
      <c r="B9" s="434" t="s">
        <v>1028</v>
      </c>
      <c r="C9" s="434"/>
      <c r="D9" s="434"/>
      <c r="E9" s="434"/>
      <c r="F9" s="434"/>
      <c r="G9" s="434"/>
      <c r="H9" s="434"/>
      <c r="I9" s="434"/>
      <c r="J9" s="434"/>
      <c r="K9" s="434"/>
      <c r="L9" s="434"/>
      <c r="M9" s="434"/>
      <c r="N9" s="434"/>
      <c r="O9" s="434"/>
      <c r="P9" s="434"/>
      <c r="Q9" s="434"/>
      <c r="S9" s="105" t="s">
        <v>408</v>
      </c>
    </row>
    <row r="10" spans="1:20">
      <c r="A10" s="104"/>
      <c r="B10" s="104"/>
      <c r="C10" s="104"/>
      <c r="D10" s="104"/>
      <c r="E10" s="104"/>
      <c r="F10" s="104"/>
      <c r="G10" s="104"/>
      <c r="H10" s="104"/>
      <c r="I10" s="104"/>
      <c r="J10" s="104"/>
      <c r="K10" s="104"/>
      <c r="L10" s="104"/>
      <c r="M10" s="104"/>
      <c r="N10" s="104"/>
      <c r="O10" s="104"/>
      <c r="P10" s="104"/>
      <c r="Q10" s="104"/>
      <c r="S10" s="105" t="s">
        <v>409</v>
      </c>
    </row>
    <row r="11" spans="1:20">
      <c r="A11" s="3" t="s">
        <v>1027</v>
      </c>
      <c r="S11" s="105" t="s">
        <v>873</v>
      </c>
    </row>
    <row r="12" spans="1:20">
      <c r="A12" s="160" t="s">
        <v>754</v>
      </c>
      <c r="K12" s="1234" t="str">
        <f>IF(企業入力シート!C14="","",企業入力シート!C14)</f>
        <v>○○建設</v>
      </c>
      <c r="L12" s="1234"/>
      <c r="M12" s="1234"/>
      <c r="N12" s="1234"/>
      <c r="O12" s="1234"/>
      <c r="P12" s="1234"/>
      <c r="Q12" s="1234"/>
      <c r="R12" s="77"/>
    </row>
    <row r="13" spans="1:20">
      <c r="A13" s="1448" t="s">
        <v>920</v>
      </c>
      <c r="B13" s="1448"/>
      <c r="C13" s="1448"/>
      <c r="D13" s="1448"/>
      <c r="E13" s="1448"/>
      <c r="F13" s="1448"/>
      <c r="G13" s="1448"/>
      <c r="H13" s="1175" t="s">
        <v>1030</v>
      </c>
      <c r="I13" s="1175"/>
      <c r="J13" s="1175"/>
      <c r="K13" s="1175"/>
      <c r="L13" s="1175"/>
      <c r="M13" s="1175" t="s">
        <v>1031</v>
      </c>
      <c r="N13" s="1175"/>
      <c r="O13" s="1175"/>
      <c r="P13" s="1175"/>
      <c r="Q13" s="1175"/>
      <c r="R13" s="142"/>
    </row>
    <row r="14" spans="1:20">
      <c r="A14" s="1448" t="s">
        <v>1029</v>
      </c>
      <c r="B14" s="1448"/>
      <c r="C14" s="1448"/>
      <c r="D14" s="1448"/>
      <c r="E14" s="1448"/>
      <c r="F14" s="1448"/>
      <c r="G14" s="1448"/>
      <c r="H14" s="1800"/>
      <c r="I14" s="1800"/>
      <c r="J14" s="1800"/>
      <c r="K14" s="1800"/>
      <c r="L14" s="1800"/>
      <c r="M14" s="1800"/>
      <c r="N14" s="1800"/>
      <c r="O14" s="1800"/>
      <c r="P14" s="1800"/>
      <c r="Q14" s="1800"/>
      <c r="R14" s="142"/>
    </row>
    <row r="15" spans="1:20">
      <c r="A15" s="1448" t="s">
        <v>579</v>
      </c>
      <c r="B15" s="1448"/>
      <c r="C15" s="1448"/>
      <c r="D15" s="1448"/>
      <c r="E15" s="1448"/>
      <c r="F15" s="1448"/>
      <c r="G15" s="1448"/>
      <c r="H15" s="1798"/>
      <c r="I15" s="1798"/>
      <c r="J15" s="1798"/>
      <c r="K15" s="1798"/>
      <c r="L15" s="1798"/>
      <c r="M15" s="1798"/>
      <c r="N15" s="1798"/>
      <c r="O15" s="1798"/>
      <c r="P15" s="1798"/>
      <c r="Q15" s="1798"/>
      <c r="R15" s="142"/>
    </row>
    <row r="16" spans="1:20">
      <c r="A16" s="1448" t="s">
        <v>922</v>
      </c>
      <c r="B16" s="1448"/>
      <c r="C16" s="1448"/>
      <c r="D16" s="1448"/>
      <c r="E16" s="1448"/>
      <c r="F16" s="1448"/>
      <c r="G16" s="1448"/>
      <c r="H16" s="1645"/>
      <c r="I16" s="1645"/>
      <c r="J16" s="1645"/>
      <c r="K16" s="1645"/>
      <c r="L16" s="1645"/>
      <c r="M16" s="1645"/>
      <c r="N16" s="1645"/>
      <c r="O16" s="1645"/>
      <c r="P16" s="1645"/>
      <c r="Q16" s="1645"/>
      <c r="R16" s="142"/>
    </row>
    <row r="17" spans="1:18">
      <c r="A17" s="1793" t="s">
        <v>1326</v>
      </c>
      <c r="B17" s="1793"/>
      <c r="C17" s="1793"/>
      <c r="D17" s="1793"/>
      <c r="E17" s="1793"/>
      <c r="F17" s="1793"/>
      <c r="G17" s="1793"/>
      <c r="H17" s="1794" t="str">
        <f>IF(OR(H15="",H16=""),"-",DATEDIF(H15,H16,"Y"))</f>
        <v>-</v>
      </c>
      <c r="I17" s="1794"/>
      <c r="J17" s="1794"/>
      <c r="K17" s="1794"/>
      <c r="L17" s="1794"/>
      <c r="M17" s="1794" t="str">
        <f>IF(OR(M15="",M16=""),"-",DATEDIF(M15,M16,"Y"))</f>
        <v>-</v>
      </c>
      <c r="N17" s="1794"/>
      <c r="O17" s="1794"/>
      <c r="P17" s="1794"/>
      <c r="Q17" s="1794"/>
      <c r="R17" s="142"/>
    </row>
    <row r="18" spans="1:18" ht="13.5" customHeight="1">
      <c r="A18" s="1716" t="s">
        <v>1281</v>
      </c>
      <c r="B18" s="1717"/>
      <c r="C18" s="1717"/>
      <c r="D18" s="1717"/>
      <c r="E18" s="1717"/>
      <c r="F18" s="1717"/>
      <c r="G18" s="1718"/>
      <c r="H18" s="850"/>
      <c r="I18" s="851"/>
      <c r="J18" s="851"/>
      <c r="K18" s="851"/>
      <c r="L18" s="852"/>
      <c r="M18" s="850"/>
      <c r="N18" s="851"/>
      <c r="O18" s="851"/>
      <c r="P18" s="851"/>
      <c r="Q18" s="852"/>
      <c r="R18" s="142"/>
    </row>
    <row r="19" spans="1:18">
      <c r="A19" s="1719"/>
      <c r="B19" s="1720"/>
      <c r="C19" s="1720"/>
      <c r="D19" s="1720"/>
      <c r="E19" s="1720"/>
      <c r="F19" s="1720"/>
      <c r="G19" s="1721"/>
      <c r="H19" s="1167"/>
      <c r="I19" s="1168"/>
      <c r="J19" s="1168"/>
      <c r="K19" s="1168"/>
      <c r="L19" s="1801"/>
      <c r="M19" s="1167"/>
      <c r="N19" s="1168"/>
      <c r="O19" s="1168"/>
      <c r="P19" s="1168"/>
      <c r="Q19" s="1801"/>
      <c r="R19" s="142"/>
    </row>
    <row r="20" spans="1:18">
      <c r="A20" s="1719"/>
      <c r="B20" s="1720"/>
      <c r="C20" s="1720"/>
      <c r="D20" s="1720"/>
      <c r="E20" s="1720"/>
      <c r="F20" s="1720"/>
      <c r="G20" s="1721"/>
      <c r="H20" s="1167"/>
      <c r="I20" s="1168"/>
      <c r="J20" s="1168"/>
      <c r="K20" s="1168"/>
      <c r="L20" s="1801"/>
      <c r="M20" s="1167"/>
      <c r="N20" s="1168"/>
      <c r="O20" s="1168"/>
      <c r="P20" s="1168"/>
      <c r="Q20" s="1801"/>
      <c r="R20" s="142"/>
    </row>
    <row r="21" spans="1:18">
      <c r="A21" s="1719"/>
      <c r="B21" s="1720"/>
      <c r="C21" s="1720"/>
      <c r="D21" s="1720"/>
      <c r="E21" s="1720"/>
      <c r="F21" s="1720"/>
      <c r="G21" s="1721"/>
      <c r="H21" s="1167"/>
      <c r="I21" s="1168"/>
      <c r="J21" s="1168"/>
      <c r="K21" s="1168"/>
      <c r="L21" s="1801"/>
      <c r="M21" s="1167"/>
      <c r="N21" s="1168"/>
      <c r="O21" s="1168"/>
      <c r="P21" s="1168"/>
      <c r="Q21" s="1801"/>
      <c r="R21" s="142"/>
    </row>
    <row r="22" spans="1:18">
      <c r="A22" s="1719"/>
      <c r="B22" s="1720"/>
      <c r="C22" s="1720"/>
      <c r="D22" s="1720"/>
      <c r="E22" s="1720"/>
      <c r="F22" s="1720"/>
      <c r="G22" s="1721"/>
      <c r="H22" s="1167"/>
      <c r="I22" s="1168"/>
      <c r="J22" s="1168"/>
      <c r="K22" s="1168"/>
      <c r="L22" s="1801"/>
      <c r="M22" s="1167"/>
      <c r="N22" s="1168"/>
      <c r="O22" s="1168"/>
      <c r="P22" s="1168"/>
      <c r="Q22" s="1801"/>
      <c r="R22" s="142"/>
    </row>
    <row r="23" spans="1:18">
      <c r="A23" s="1719"/>
      <c r="B23" s="1720"/>
      <c r="C23" s="1720"/>
      <c r="D23" s="1720"/>
      <c r="E23" s="1720"/>
      <c r="F23" s="1720"/>
      <c r="G23" s="1721"/>
      <c r="H23" s="1167"/>
      <c r="I23" s="1168"/>
      <c r="J23" s="1168"/>
      <c r="K23" s="1168"/>
      <c r="L23" s="1801"/>
      <c r="M23" s="1167"/>
      <c r="N23" s="1168"/>
      <c r="O23" s="1168"/>
      <c r="P23" s="1168"/>
      <c r="Q23" s="1801"/>
      <c r="R23" s="142"/>
    </row>
    <row r="24" spans="1:18">
      <c r="A24" s="1719"/>
      <c r="B24" s="1720"/>
      <c r="C24" s="1720"/>
      <c r="D24" s="1720"/>
      <c r="E24" s="1720"/>
      <c r="F24" s="1720"/>
      <c r="G24" s="1721"/>
      <c r="H24" s="1167"/>
      <c r="I24" s="1168"/>
      <c r="J24" s="1168"/>
      <c r="K24" s="1168"/>
      <c r="L24" s="1801"/>
      <c r="M24" s="1167"/>
      <c r="N24" s="1168"/>
      <c r="O24" s="1168"/>
      <c r="P24" s="1168"/>
      <c r="Q24" s="1801"/>
      <c r="R24" s="142"/>
    </row>
    <row r="25" spans="1:18">
      <c r="A25" s="1719"/>
      <c r="B25" s="1720"/>
      <c r="C25" s="1720"/>
      <c r="D25" s="1720"/>
      <c r="E25" s="1720"/>
      <c r="F25" s="1720"/>
      <c r="G25" s="1721"/>
      <c r="H25" s="1167"/>
      <c r="I25" s="1168"/>
      <c r="J25" s="1168"/>
      <c r="K25" s="1168"/>
      <c r="L25" s="1801"/>
      <c r="M25" s="1167"/>
      <c r="N25" s="1168"/>
      <c r="O25" s="1168"/>
      <c r="P25" s="1168"/>
      <c r="Q25" s="1801"/>
      <c r="R25" s="142"/>
    </row>
    <row r="26" spans="1:18">
      <c r="A26" s="1719"/>
      <c r="B26" s="1720"/>
      <c r="C26" s="1720"/>
      <c r="D26" s="1720"/>
      <c r="E26" s="1720"/>
      <c r="F26" s="1720"/>
      <c r="G26" s="1721"/>
      <c r="H26" s="1167"/>
      <c r="I26" s="1168"/>
      <c r="J26" s="1168"/>
      <c r="K26" s="1168"/>
      <c r="L26" s="1801"/>
      <c r="M26" s="1167"/>
      <c r="N26" s="1168"/>
      <c r="O26" s="1168"/>
      <c r="P26" s="1168"/>
      <c r="Q26" s="1801"/>
      <c r="R26" s="142"/>
    </row>
    <row r="27" spans="1:18">
      <c r="A27" s="1719"/>
      <c r="B27" s="1720"/>
      <c r="C27" s="1720"/>
      <c r="D27" s="1720"/>
      <c r="E27" s="1720"/>
      <c r="F27" s="1720"/>
      <c r="G27" s="1721"/>
      <c r="H27" s="1167"/>
      <c r="I27" s="1168"/>
      <c r="J27" s="1168"/>
      <c r="K27" s="1168"/>
      <c r="L27" s="1801"/>
      <c r="M27" s="1167"/>
      <c r="N27" s="1168"/>
      <c r="O27" s="1168"/>
      <c r="P27" s="1168"/>
      <c r="Q27" s="1801"/>
      <c r="R27" s="142"/>
    </row>
    <row r="28" spans="1:18">
      <c r="A28" s="1719"/>
      <c r="B28" s="1720"/>
      <c r="C28" s="1720"/>
      <c r="D28" s="1720"/>
      <c r="E28" s="1720"/>
      <c r="F28" s="1720"/>
      <c r="G28" s="1721"/>
      <c r="H28" s="1167"/>
      <c r="I28" s="1168"/>
      <c r="J28" s="1168"/>
      <c r="K28" s="1168"/>
      <c r="L28" s="1801"/>
      <c r="M28" s="1167"/>
      <c r="N28" s="1168"/>
      <c r="O28" s="1168"/>
      <c r="P28" s="1168"/>
      <c r="Q28" s="1801"/>
      <c r="R28" s="142"/>
    </row>
    <row r="29" spans="1:18">
      <c r="A29" s="1795"/>
      <c r="B29" s="1796"/>
      <c r="C29" s="1796"/>
      <c r="D29" s="1796"/>
      <c r="E29" s="1796"/>
      <c r="F29" s="1796"/>
      <c r="G29" s="1797"/>
      <c r="H29" s="1120"/>
      <c r="I29" s="1121"/>
      <c r="J29" s="1121"/>
      <c r="K29" s="1121"/>
      <c r="L29" s="1802"/>
      <c r="M29" s="1120"/>
      <c r="N29" s="1121"/>
      <c r="O29" s="1121"/>
      <c r="P29" s="1121"/>
      <c r="Q29" s="1802"/>
      <c r="R29" s="142"/>
    </row>
    <row r="30" spans="1:18" ht="13.5" customHeight="1">
      <c r="A30" s="1716" t="s">
        <v>1241</v>
      </c>
      <c r="B30" s="1717"/>
      <c r="C30" s="1717"/>
      <c r="D30" s="1717"/>
      <c r="E30" s="1717"/>
      <c r="F30" s="1717"/>
      <c r="G30" s="1718"/>
      <c r="H30" s="850"/>
      <c r="I30" s="851"/>
      <c r="J30" s="851"/>
      <c r="K30" s="851"/>
      <c r="L30" s="852"/>
      <c r="M30" s="850"/>
      <c r="N30" s="851"/>
      <c r="O30" s="851"/>
      <c r="P30" s="851"/>
      <c r="Q30" s="852"/>
      <c r="R30" s="142"/>
    </row>
    <row r="31" spans="1:18">
      <c r="A31" s="1795"/>
      <c r="B31" s="1796"/>
      <c r="C31" s="1796"/>
      <c r="D31" s="1796"/>
      <c r="E31" s="1796"/>
      <c r="F31" s="1796"/>
      <c r="G31" s="1797"/>
      <c r="H31" s="1120"/>
      <c r="I31" s="1121"/>
      <c r="J31" s="1121"/>
      <c r="K31" s="1121"/>
      <c r="L31" s="1802"/>
      <c r="M31" s="1120"/>
      <c r="N31" s="1121"/>
      <c r="O31" s="1121"/>
      <c r="P31" s="1121"/>
      <c r="Q31" s="1802"/>
      <c r="R31" s="142"/>
    </row>
    <row r="32" spans="1:18">
      <c r="A32" s="1379" t="s">
        <v>1032</v>
      </c>
      <c r="B32" s="1379"/>
      <c r="C32" s="1379"/>
      <c r="D32" s="1379"/>
      <c r="E32" s="1379"/>
      <c r="F32" s="1379"/>
      <c r="G32" s="1379"/>
      <c r="H32" s="850"/>
      <c r="I32" s="851"/>
      <c r="J32" s="851"/>
      <c r="K32" s="851"/>
      <c r="L32" s="852"/>
      <c r="M32" s="850"/>
      <c r="N32" s="851"/>
      <c r="O32" s="851"/>
      <c r="P32" s="851"/>
      <c r="Q32" s="852"/>
      <c r="R32" s="142"/>
    </row>
    <row r="33" spans="1:18">
      <c r="A33" s="1379"/>
      <c r="B33" s="1379"/>
      <c r="C33" s="1379"/>
      <c r="D33" s="1379"/>
      <c r="E33" s="1379"/>
      <c r="F33" s="1379"/>
      <c r="G33" s="1379"/>
      <c r="H33" s="1120"/>
      <c r="I33" s="1121"/>
      <c r="J33" s="1121"/>
      <c r="K33" s="1121"/>
      <c r="L33" s="1802"/>
      <c r="M33" s="1120"/>
      <c r="N33" s="1121"/>
      <c r="O33" s="1121"/>
      <c r="P33" s="1121"/>
      <c r="Q33" s="1802"/>
      <c r="R33" s="142"/>
    </row>
    <row r="34" spans="1:18">
      <c r="R34" s="142"/>
    </row>
    <row r="35" spans="1:18">
      <c r="A35" s="1210" t="s">
        <v>755</v>
      </c>
      <c r="B35" s="1210"/>
      <c r="C35" s="1210"/>
      <c r="D35" s="1210"/>
      <c r="E35" s="1210"/>
      <c r="F35" s="1210"/>
      <c r="G35" s="1210"/>
      <c r="H35" s="1210"/>
      <c r="I35" s="1210"/>
      <c r="J35" s="1210"/>
      <c r="K35" s="1234" t="str">
        <f>IF(企業入力シート!C48="","",企業入力シート!C48)</f>
        <v>△△建設</v>
      </c>
      <c r="L35" s="1234"/>
      <c r="M35" s="1234"/>
      <c r="N35" s="1234"/>
      <c r="O35" s="1234"/>
      <c r="P35" s="1234"/>
      <c r="Q35" s="1234"/>
      <c r="R35" s="142"/>
    </row>
    <row r="36" spans="1:18">
      <c r="A36" s="1448" t="s">
        <v>920</v>
      </c>
      <c r="B36" s="1448"/>
      <c r="C36" s="1448"/>
      <c r="D36" s="1448"/>
      <c r="E36" s="1448"/>
      <c r="F36" s="1448"/>
      <c r="G36" s="1448"/>
      <c r="H36" s="1175" t="s">
        <v>1030</v>
      </c>
      <c r="I36" s="1175"/>
      <c r="J36" s="1175"/>
      <c r="K36" s="1175"/>
      <c r="L36" s="1175"/>
      <c r="M36" s="1175" t="s">
        <v>1031</v>
      </c>
      <c r="N36" s="1175"/>
      <c r="O36" s="1175"/>
      <c r="P36" s="1175"/>
      <c r="Q36" s="1175"/>
    </row>
    <row r="37" spans="1:18">
      <c r="A37" s="1448" t="s">
        <v>921</v>
      </c>
      <c r="B37" s="1448"/>
      <c r="C37" s="1448"/>
      <c r="D37" s="1448"/>
      <c r="E37" s="1448"/>
      <c r="F37" s="1448"/>
      <c r="G37" s="1448"/>
      <c r="H37" s="1800"/>
      <c r="I37" s="1800"/>
      <c r="J37" s="1800"/>
      <c r="K37" s="1800"/>
      <c r="L37" s="1800"/>
      <c r="M37" s="1800"/>
      <c r="N37" s="1800"/>
      <c r="O37" s="1800"/>
      <c r="P37" s="1800"/>
      <c r="Q37" s="1800"/>
    </row>
    <row r="38" spans="1:18">
      <c r="A38" s="1448" t="s">
        <v>579</v>
      </c>
      <c r="B38" s="1448"/>
      <c r="C38" s="1448"/>
      <c r="D38" s="1448"/>
      <c r="E38" s="1448"/>
      <c r="F38" s="1448"/>
      <c r="G38" s="1448"/>
      <c r="H38" s="1798"/>
      <c r="I38" s="1798"/>
      <c r="J38" s="1798"/>
      <c r="K38" s="1798"/>
      <c r="L38" s="1798"/>
      <c r="M38" s="1798"/>
      <c r="N38" s="1798"/>
      <c r="O38" s="1798"/>
      <c r="P38" s="1798"/>
      <c r="Q38" s="1798"/>
    </row>
    <row r="39" spans="1:18">
      <c r="A39" s="1448" t="s">
        <v>922</v>
      </c>
      <c r="B39" s="1448"/>
      <c r="C39" s="1448"/>
      <c r="D39" s="1448"/>
      <c r="E39" s="1448"/>
      <c r="F39" s="1448"/>
      <c r="G39" s="1448"/>
      <c r="H39" s="1645"/>
      <c r="I39" s="1645"/>
      <c r="J39" s="1645"/>
      <c r="K39" s="1645"/>
      <c r="L39" s="1645"/>
      <c r="M39" s="1645"/>
      <c r="N39" s="1645"/>
      <c r="O39" s="1645"/>
      <c r="P39" s="1645"/>
      <c r="Q39" s="1645"/>
    </row>
    <row r="40" spans="1:18">
      <c r="A40" s="1793" t="s">
        <v>1326</v>
      </c>
      <c r="B40" s="1793"/>
      <c r="C40" s="1793"/>
      <c r="D40" s="1793"/>
      <c r="E40" s="1793"/>
      <c r="F40" s="1793"/>
      <c r="G40" s="1793"/>
      <c r="H40" s="1794" t="str">
        <f>IF(OR(H38="",H39=""),"-",DATEDIF(H38,H39,"Y"))</f>
        <v>-</v>
      </c>
      <c r="I40" s="1794"/>
      <c r="J40" s="1794"/>
      <c r="K40" s="1794"/>
      <c r="L40" s="1794"/>
      <c r="M40" s="1794" t="str">
        <f>IF(OR(M38="",M39=""),"-",DATEDIF(M38,M39,"Y"))</f>
        <v>-</v>
      </c>
      <c r="N40" s="1794"/>
      <c r="O40" s="1794"/>
      <c r="P40" s="1794"/>
      <c r="Q40" s="1794"/>
    </row>
    <row r="41" spans="1:18" ht="13.5" customHeight="1">
      <c r="A41" s="1722" t="s">
        <v>1281</v>
      </c>
      <c r="B41" s="1723"/>
      <c r="C41" s="1723"/>
      <c r="D41" s="1723"/>
      <c r="E41" s="1723"/>
      <c r="F41" s="1723"/>
      <c r="G41" s="1724"/>
      <c r="H41" s="850"/>
      <c r="I41" s="851"/>
      <c r="J41" s="851"/>
      <c r="K41" s="851"/>
      <c r="L41" s="852"/>
      <c r="M41" s="850"/>
      <c r="N41" s="851"/>
      <c r="O41" s="851"/>
      <c r="P41" s="851"/>
      <c r="Q41" s="852"/>
    </row>
    <row r="42" spans="1:18" ht="13.5" customHeight="1">
      <c r="A42" s="1725"/>
      <c r="B42" s="1726"/>
      <c r="C42" s="1726"/>
      <c r="D42" s="1726"/>
      <c r="E42" s="1726"/>
      <c r="F42" s="1726"/>
      <c r="G42" s="1727"/>
      <c r="H42" s="1167"/>
      <c r="I42" s="1168"/>
      <c r="J42" s="1168"/>
      <c r="K42" s="1168"/>
      <c r="L42" s="1801"/>
      <c r="M42" s="1167"/>
      <c r="N42" s="1168"/>
      <c r="O42" s="1168"/>
      <c r="P42" s="1168"/>
      <c r="Q42" s="1801"/>
    </row>
    <row r="43" spans="1:18" ht="13.5" customHeight="1">
      <c r="A43" s="1725"/>
      <c r="B43" s="1726"/>
      <c r="C43" s="1726"/>
      <c r="D43" s="1726"/>
      <c r="E43" s="1726"/>
      <c r="F43" s="1726"/>
      <c r="G43" s="1727"/>
      <c r="H43" s="1167"/>
      <c r="I43" s="1168"/>
      <c r="J43" s="1168"/>
      <c r="K43" s="1168"/>
      <c r="L43" s="1801"/>
      <c r="M43" s="1167"/>
      <c r="N43" s="1168"/>
      <c r="O43" s="1168"/>
      <c r="P43" s="1168"/>
      <c r="Q43" s="1801"/>
    </row>
    <row r="44" spans="1:18" ht="13.5" customHeight="1">
      <c r="A44" s="1725"/>
      <c r="B44" s="1726"/>
      <c r="C44" s="1726"/>
      <c r="D44" s="1726"/>
      <c r="E44" s="1726"/>
      <c r="F44" s="1726"/>
      <c r="G44" s="1727"/>
      <c r="H44" s="1167"/>
      <c r="I44" s="1168"/>
      <c r="J44" s="1168"/>
      <c r="K44" s="1168"/>
      <c r="L44" s="1801"/>
      <c r="M44" s="1167"/>
      <c r="N44" s="1168"/>
      <c r="O44" s="1168"/>
      <c r="P44" s="1168"/>
      <c r="Q44" s="1801"/>
    </row>
    <row r="45" spans="1:18" ht="13.5" customHeight="1">
      <c r="A45" s="1725"/>
      <c r="B45" s="1726"/>
      <c r="C45" s="1726"/>
      <c r="D45" s="1726"/>
      <c r="E45" s="1726"/>
      <c r="F45" s="1726"/>
      <c r="G45" s="1727"/>
      <c r="H45" s="1167"/>
      <c r="I45" s="1168"/>
      <c r="J45" s="1168"/>
      <c r="K45" s="1168"/>
      <c r="L45" s="1801"/>
      <c r="M45" s="1167"/>
      <c r="N45" s="1168"/>
      <c r="O45" s="1168"/>
      <c r="P45" s="1168"/>
      <c r="Q45" s="1801"/>
    </row>
    <row r="46" spans="1:18" ht="13.5" customHeight="1">
      <c r="A46" s="1725"/>
      <c r="B46" s="1726"/>
      <c r="C46" s="1726"/>
      <c r="D46" s="1726"/>
      <c r="E46" s="1726"/>
      <c r="F46" s="1726"/>
      <c r="G46" s="1727"/>
      <c r="H46" s="1167"/>
      <c r="I46" s="1168"/>
      <c r="J46" s="1168"/>
      <c r="K46" s="1168"/>
      <c r="L46" s="1801"/>
      <c r="M46" s="1167"/>
      <c r="N46" s="1168"/>
      <c r="O46" s="1168"/>
      <c r="P46" s="1168"/>
      <c r="Q46" s="1801"/>
    </row>
    <row r="47" spans="1:18" ht="13.5" customHeight="1">
      <c r="A47" s="1725"/>
      <c r="B47" s="1726"/>
      <c r="C47" s="1726"/>
      <c r="D47" s="1726"/>
      <c r="E47" s="1726"/>
      <c r="F47" s="1726"/>
      <c r="G47" s="1727"/>
      <c r="H47" s="1167"/>
      <c r="I47" s="1168"/>
      <c r="J47" s="1168"/>
      <c r="K47" s="1168"/>
      <c r="L47" s="1801"/>
      <c r="M47" s="1167"/>
      <c r="N47" s="1168"/>
      <c r="O47" s="1168"/>
      <c r="P47" s="1168"/>
      <c r="Q47" s="1801"/>
    </row>
    <row r="48" spans="1:18" ht="13.5" customHeight="1">
      <c r="A48" s="1725"/>
      <c r="B48" s="1726"/>
      <c r="C48" s="1726"/>
      <c r="D48" s="1726"/>
      <c r="E48" s="1726"/>
      <c r="F48" s="1726"/>
      <c r="G48" s="1727"/>
      <c r="H48" s="1167"/>
      <c r="I48" s="1168"/>
      <c r="J48" s="1168"/>
      <c r="K48" s="1168"/>
      <c r="L48" s="1801"/>
      <c r="M48" s="1167"/>
      <c r="N48" s="1168"/>
      <c r="O48" s="1168"/>
      <c r="P48" s="1168"/>
      <c r="Q48" s="1801"/>
    </row>
    <row r="49" spans="1:17" ht="13.5" customHeight="1">
      <c r="A49" s="1725"/>
      <c r="B49" s="1726"/>
      <c r="C49" s="1726"/>
      <c r="D49" s="1726"/>
      <c r="E49" s="1726"/>
      <c r="F49" s="1726"/>
      <c r="G49" s="1727"/>
      <c r="H49" s="1167"/>
      <c r="I49" s="1168"/>
      <c r="J49" s="1168"/>
      <c r="K49" s="1168"/>
      <c r="L49" s="1801"/>
      <c r="M49" s="1167"/>
      <c r="N49" s="1168"/>
      <c r="O49" s="1168"/>
      <c r="P49" s="1168"/>
      <c r="Q49" s="1801"/>
    </row>
    <row r="50" spans="1:17">
      <c r="A50" s="1725"/>
      <c r="B50" s="1726"/>
      <c r="C50" s="1726"/>
      <c r="D50" s="1726"/>
      <c r="E50" s="1726"/>
      <c r="F50" s="1726"/>
      <c r="G50" s="1727"/>
      <c r="H50" s="1167"/>
      <c r="I50" s="1168"/>
      <c r="J50" s="1168"/>
      <c r="K50" s="1168"/>
      <c r="L50" s="1801"/>
      <c r="M50" s="1167"/>
      <c r="N50" s="1168"/>
      <c r="O50" s="1168"/>
      <c r="P50" s="1168"/>
      <c r="Q50" s="1801"/>
    </row>
    <row r="51" spans="1:17">
      <c r="A51" s="1725"/>
      <c r="B51" s="1726"/>
      <c r="C51" s="1726"/>
      <c r="D51" s="1726"/>
      <c r="E51" s="1726"/>
      <c r="F51" s="1726"/>
      <c r="G51" s="1727"/>
      <c r="H51" s="1167"/>
      <c r="I51" s="1168"/>
      <c r="J51" s="1168"/>
      <c r="K51" s="1168"/>
      <c r="L51" s="1801"/>
      <c r="M51" s="1167"/>
      <c r="N51" s="1168"/>
      <c r="O51" s="1168"/>
      <c r="P51" s="1168"/>
      <c r="Q51" s="1801"/>
    </row>
    <row r="52" spans="1:17">
      <c r="A52" s="1728"/>
      <c r="B52" s="1729"/>
      <c r="C52" s="1729"/>
      <c r="D52" s="1729"/>
      <c r="E52" s="1729"/>
      <c r="F52" s="1729"/>
      <c r="G52" s="1730"/>
      <c r="H52" s="1120"/>
      <c r="I52" s="1121"/>
      <c r="J52" s="1121"/>
      <c r="K52" s="1121"/>
      <c r="L52" s="1802"/>
      <c r="M52" s="1120"/>
      <c r="N52" s="1121"/>
      <c r="O52" s="1121"/>
      <c r="P52" s="1121"/>
      <c r="Q52" s="1802"/>
    </row>
    <row r="53" spans="1:17" ht="13.5" customHeight="1">
      <c r="A53" s="1716" t="s">
        <v>1241</v>
      </c>
      <c r="B53" s="1717"/>
      <c r="C53" s="1717"/>
      <c r="D53" s="1717"/>
      <c r="E53" s="1717"/>
      <c r="F53" s="1717"/>
      <c r="G53" s="1718"/>
      <c r="H53" s="850"/>
      <c r="I53" s="851"/>
      <c r="J53" s="851"/>
      <c r="K53" s="851"/>
      <c r="L53" s="852"/>
      <c r="M53" s="850"/>
      <c r="N53" s="851"/>
      <c r="O53" s="851"/>
      <c r="P53" s="851"/>
      <c r="Q53" s="852"/>
    </row>
    <row r="54" spans="1:17">
      <c r="A54" s="1795"/>
      <c r="B54" s="1796"/>
      <c r="C54" s="1796"/>
      <c r="D54" s="1796"/>
      <c r="E54" s="1796"/>
      <c r="F54" s="1796"/>
      <c r="G54" s="1797"/>
      <c r="H54" s="1120"/>
      <c r="I54" s="1121"/>
      <c r="J54" s="1121"/>
      <c r="K54" s="1121"/>
      <c r="L54" s="1802"/>
      <c r="M54" s="1120"/>
      <c r="N54" s="1121"/>
      <c r="O54" s="1121"/>
      <c r="P54" s="1121"/>
      <c r="Q54" s="1802"/>
    </row>
    <row r="55" spans="1:17">
      <c r="A55" s="1379" t="s">
        <v>1032</v>
      </c>
      <c r="B55" s="1379"/>
      <c r="C55" s="1379"/>
      <c r="D55" s="1379"/>
      <c r="E55" s="1379"/>
      <c r="F55" s="1379"/>
      <c r="G55" s="1379"/>
      <c r="H55" s="850"/>
      <c r="I55" s="851"/>
      <c r="J55" s="851"/>
      <c r="K55" s="851"/>
      <c r="L55" s="852"/>
      <c r="M55" s="850"/>
      <c r="N55" s="851"/>
      <c r="O55" s="851"/>
      <c r="P55" s="851"/>
      <c r="Q55" s="852"/>
    </row>
    <row r="56" spans="1:17">
      <c r="A56" s="1379"/>
      <c r="B56" s="1379"/>
      <c r="C56" s="1379"/>
      <c r="D56" s="1379"/>
      <c r="E56" s="1379"/>
      <c r="F56" s="1379"/>
      <c r="G56" s="1379"/>
      <c r="H56" s="1120"/>
      <c r="I56" s="1121"/>
      <c r="J56" s="1121"/>
      <c r="K56" s="1121"/>
      <c r="L56" s="1802"/>
      <c r="M56" s="1120"/>
      <c r="N56" s="1121"/>
      <c r="O56" s="1121"/>
      <c r="P56" s="1121"/>
      <c r="Q56" s="1802"/>
    </row>
    <row r="57" spans="1:17">
      <c r="A57" s="77"/>
      <c r="B57" s="269"/>
      <c r="C57" s="269"/>
      <c r="D57" s="269"/>
      <c r="E57" s="269"/>
      <c r="F57" s="77"/>
      <c r="G57" s="77"/>
      <c r="H57" s="77"/>
      <c r="I57" s="77"/>
      <c r="J57" s="77"/>
      <c r="L57" s="77"/>
      <c r="M57" s="77"/>
      <c r="N57" s="77"/>
      <c r="O57" s="77"/>
      <c r="P57" s="77"/>
    </row>
    <row r="58" spans="1:17">
      <c r="A58" s="1591" t="s">
        <v>756</v>
      </c>
      <c r="B58" s="1591"/>
      <c r="C58" s="1591"/>
      <c r="D58" s="1591"/>
      <c r="E58" s="1591"/>
      <c r="F58" s="1591"/>
      <c r="G58" s="1591"/>
      <c r="H58" s="1591"/>
      <c r="I58" s="1591"/>
      <c r="J58" s="1591"/>
      <c r="K58" s="1234" t="str">
        <f>IF(企業入力シート!C77="","",企業入力シート!C77)</f>
        <v>□□建設</v>
      </c>
      <c r="L58" s="1234"/>
      <c r="M58" s="1234"/>
      <c r="N58" s="1234"/>
      <c r="O58" s="1234"/>
      <c r="P58" s="1234"/>
      <c r="Q58" s="1234"/>
    </row>
    <row r="59" spans="1:17">
      <c r="A59" s="1448" t="s">
        <v>920</v>
      </c>
      <c r="B59" s="1448"/>
      <c r="C59" s="1448"/>
      <c r="D59" s="1448"/>
      <c r="E59" s="1448"/>
      <c r="F59" s="1448"/>
      <c r="G59" s="1448"/>
      <c r="H59" s="1175" t="s">
        <v>1030</v>
      </c>
      <c r="I59" s="1175"/>
      <c r="J59" s="1175"/>
      <c r="K59" s="1175"/>
      <c r="L59" s="1175"/>
      <c r="M59" s="1175" t="s">
        <v>1031</v>
      </c>
      <c r="N59" s="1175"/>
      <c r="O59" s="1175"/>
      <c r="P59" s="1175"/>
      <c r="Q59" s="1175"/>
    </row>
    <row r="60" spans="1:17">
      <c r="A60" s="1448" t="s">
        <v>921</v>
      </c>
      <c r="B60" s="1448"/>
      <c r="C60" s="1448"/>
      <c r="D60" s="1448"/>
      <c r="E60" s="1448"/>
      <c r="F60" s="1448"/>
      <c r="G60" s="1448"/>
      <c r="H60" s="1800"/>
      <c r="I60" s="1800"/>
      <c r="J60" s="1800"/>
      <c r="K60" s="1800"/>
      <c r="L60" s="1800"/>
      <c r="M60" s="1800"/>
      <c r="N60" s="1800"/>
      <c r="O60" s="1800"/>
      <c r="P60" s="1800"/>
      <c r="Q60" s="1800"/>
    </row>
    <row r="61" spans="1:17">
      <c r="A61" s="1448" t="s">
        <v>579</v>
      </c>
      <c r="B61" s="1448"/>
      <c r="C61" s="1448"/>
      <c r="D61" s="1448"/>
      <c r="E61" s="1448"/>
      <c r="F61" s="1448"/>
      <c r="G61" s="1448"/>
      <c r="H61" s="1798"/>
      <c r="I61" s="1798"/>
      <c r="J61" s="1798"/>
      <c r="K61" s="1798"/>
      <c r="L61" s="1798"/>
      <c r="M61" s="1798"/>
      <c r="N61" s="1798"/>
      <c r="O61" s="1798"/>
      <c r="P61" s="1798"/>
      <c r="Q61" s="1798"/>
    </row>
    <row r="62" spans="1:17">
      <c r="A62" s="1448" t="s">
        <v>922</v>
      </c>
      <c r="B62" s="1448"/>
      <c r="C62" s="1448"/>
      <c r="D62" s="1448"/>
      <c r="E62" s="1448"/>
      <c r="F62" s="1448"/>
      <c r="G62" s="1448"/>
      <c r="H62" s="1645"/>
      <c r="I62" s="1645"/>
      <c r="J62" s="1645"/>
      <c r="K62" s="1645"/>
      <c r="L62" s="1645"/>
      <c r="M62" s="1645"/>
      <c r="N62" s="1645"/>
      <c r="O62" s="1645"/>
      <c r="P62" s="1645"/>
      <c r="Q62" s="1645"/>
    </row>
    <row r="63" spans="1:17">
      <c r="A63" s="1793" t="s">
        <v>1326</v>
      </c>
      <c r="B63" s="1793"/>
      <c r="C63" s="1793"/>
      <c r="D63" s="1793"/>
      <c r="E63" s="1793"/>
      <c r="F63" s="1793"/>
      <c r="G63" s="1793"/>
      <c r="H63" s="1794" t="str">
        <f>IF(OR(H61="",H62=""),"-",DATEDIF(H61,H62,"Y"))</f>
        <v>-</v>
      </c>
      <c r="I63" s="1794"/>
      <c r="J63" s="1794"/>
      <c r="K63" s="1794"/>
      <c r="L63" s="1794"/>
      <c r="M63" s="1794" t="str">
        <f>IF(OR(M61="",M62=""),"-",DATEDIF(M61,M62,"Y"))</f>
        <v>-</v>
      </c>
      <c r="N63" s="1794"/>
      <c r="O63" s="1794"/>
      <c r="P63" s="1794"/>
      <c r="Q63" s="1794"/>
    </row>
    <row r="64" spans="1:17" ht="13.5" customHeight="1">
      <c r="A64" s="1722" t="s">
        <v>1281</v>
      </c>
      <c r="B64" s="1723"/>
      <c r="C64" s="1723"/>
      <c r="D64" s="1723"/>
      <c r="E64" s="1723"/>
      <c r="F64" s="1723"/>
      <c r="G64" s="1724"/>
      <c r="H64" s="850"/>
      <c r="I64" s="851"/>
      <c r="J64" s="851"/>
      <c r="K64" s="851"/>
      <c r="L64" s="852"/>
      <c r="M64" s="850"/>
      <c r="N64" s="851"/>
      <c r="O64" s="851"/>
      <c r="P64" s="851"/>
      <c r="Q64" s="852"/>
    </row>
    <row r="65" spans="1:17" ht="13.5" customHeight="1">
      <c r="A65" s="1725"/>
      <c r="B65" s="1726"/>
      <c r="C65" s="1726"/>
      <c r="D65" s="1726"/>
      <c r="E65" s="1726"/>
      <c r="F65" s="1726"/>
      <c r="G65" s="1727"/>
      <c r="H65" s="1167"/>
      <c r="I65" s="1168"/>
      <c r="J65" s="1168"/>
      <c r="K65" s="1168"/>
      <c r="L65" s="1801"/>
      <c r="M65" s="1167"/>
      <c r="N65" s="1168"/>
      <c r="O65" s="1168"/>
      <c r="P65" s="1168"/>
      <c r="Q65" s="1801"/>
    </row>
    <row r="66" spans="1:17" ht="13.5" customHeight="1">
      <c r="A66" s="1725"/>
      <c r="B66" s="1726"/>
      <c r="C66" s="1726"/>
      <c r="D66" s="1726"/>
      <c r="E66" s="1726"/>
      <c r="F66" s="1726"/>
      <c r="G66" s="1727"/>
      <c r="H66" s="1167"/>
      <c r="I66" s="1168"/>
      <c r="J66" s="1168"/>
      <c r="K66" s="1168"/>
      <c r="L66" s="1801"/>
      <c r="M66" s="1167"/>
      <c r="N66" s="1168"/>
      <c r="O66" s="1168"/>
      <c r="P66" s="1168"/>
      <c r="Q66" s="1801"/>
    </row>
    <row r="67" spans="1:17" ht="13.5" customHeight="1">
      <c r="A67" s="1725"/>
      <c r="B67" s="1726"/>
      <c r="C67" s="1726"/>
      <c r="D67" s="1726"/>
      <c r="E67" s="1726"/>
      <c r="F67" s="1726"/>
      <c r="G67" s="1727"/>
      <c r="H67" s="1167"/>
      <c r="I67" s="1168"/>
      <c r="J67" s="1168"/>
      <c r="K67" s="1168"/>
      <c r="L67" s="1801"/>
      <c r="M67" s="1167"/>
      <c r="N67" s="1168"/>
      <c r="O67" s="1168"/>
      <c r="P67" s="1168"/>
      <c r="Q67" s="1801"/>
    </row>
    <row r="68" spans="1:17" ht="13.5" customHeight="1">
      <c r="A68" s="1725"/>
      <c r="B68" s="1726"/>
      <c r="C68" s="1726"/>
      <c r="D68" s="1726"/>
      <c r="E68" s="1726"/>
      <c r="F68" s="1726"/>
      <c r="G68" s="1727"/>
      <c r="H68" s="1167"/>
      <c r="I68" s="1168"/>
      <c r="J68" s="1168"/>
      <c r="K68" s="1168"/>
      <c r="L68" s="1801"/>
      <c r="M68" s="1167"/>
      <c r="N68" s="1168"/>
      <c r="O68" s="1168"/>
      <c r="P68" s="1168"/>
      <c r="Q68" s="1801"/>
    </row>
    <row r="69" spans="1:17" ht="13.5" customHeight="1">
      <c r="A69" s="1725"/>
      <c r="B69" s="1726"/>
      <c r="C69" s="1726"/>
      <c r="D69" s="1726"/>
      <c r="E69" s="1726"/>
      <c r="F69" s="1726"/>
      <c r="G69" s="1727"/>
      <c r="H69" s="1167"/>
      <c r="I69" s="1168"/>
      <c r="J69" s="1168"/>
      <c r="K69" s="1168"/>
      <c r="L69" s="1801"/>
      <c r="M69" s="1167"/>
      <c r="N69" s="1168"/>
      <c r="O69" s="1168"/>
      <c r="P69" s="1168"/>
      <c r="Q69" s="1801"/>
    </row>
    <row r="70" spans="1:17" ht="13.5" customHeight="1">
      <c r="A70" s="1725"/>
      <c r="B70" s="1726"/>
      <c r="C70" s="1726"/>
      <c r="D70" s="1726"/>
      <c r="E70" s="1726"/>
      <c r="F70" s="1726"/>
      <c r="G70" s="1727"/>
      <c r="H70" s="1167"/>
      <c r="I70" s="1168"/>
      <c r="J70" s="1168"/>
      <c r="K70" s="1168"/>
      <c r="L70" s="1801"/>
      <c r="M70" s="1167"/>
      <c r="N70" s="1168"/>
      <c r="O70" s="1168"/>
      <c r="P70" s="1168"/>
      <c r="Q70" s="1801"/>
    </row>
    <row r="71" spans="1:17" ht="13.5" customHeight="1">
      <c r="A71" s="1725"/>
      <c r="B71" s="1726"/>
      <c r="C71" s="1726"/>
      <c r="D71" s="1726"/>
      <c r="E71" s="1726"/>
      <c r="F71" s="1726"/>
      <c r="G71" s="1727"/>
      <c r="H71" s="1167"/>
      <c r="I71" s="1168"/>
      <c r="J71" s="1168"/>
      <c r="K71" s="1168"/>
      <c r="L71" s="1801"/>
      <c r="M71" s="1167"/>
      <c r="N71" s="1168"/>
      <c r="O71" s="1168"/>
      <c r="P71" s="1168"/>
      <c r="Q71" s="1801"/>
    </row>
    <row r="72" spans="1:17" ht="13.5" customHeight="1">
      <c r="A72" s="1725"/>
      <c r="B72" s="1726"/>
      <c r="C72" s="1726"/>
      <c r="D72" s="1726"/>
      <c r="E72" s="1726"/>
      <c r="F72" s="1726"/>
      <c r="G72" s="1727"/>
      <c r="H72" s="1167"/>
      <c r="I72" s="1168"/>
      <c r="J72" s="1168"/>
      <c r="K72" s="1168"/>
      <c r="L72" s="1801"/>
      <c r="M72" s="1167"/>
      <c r="N72" s="1168"/>
      <c r="O72" s="1168"/>
      <c r="P72" s="1168"/>
      <c r="Q72" s="1801"/>
    </row>
    <row r="73" spans="1:17">
      <c r="A73" s="1725"/>
      <c r="B73" s="1726"/>
      <c r="C73" s="1726"/>
      <c r="D73" s="1726"/>
      <c r="E73" s="1726"/>
      <c r="F73" s="1726"/>
      <c r="G73" s="1727"/>
      <c r="H73" s="1167"/>
      <c r="I73" s="1168"/>
      <c r="J73" s="1168"/>
      <c r="K73" s="1168"/>
      <c r="L73" s="1801"/>
      <c r="M73" s="1167"/>
      <c r="N73" s="1168"/>
      <c r="O73" s="1168"/>
      <c r="P73" s="1168"/>
      <c r="Q73" s="1801"/>
    </row>
    <row r="74" spans="1:17">
      <c r="A74" s="1725"/>
      <c r="B74" s="1726"/>
      <c r="C74" s="1726"/>
      <c r="D74" s="1726"/>
      <c r="E74" s="1726"/>
      <c r="F74" s="1726"/>
      <c r="G74" s="1727"/>
      <c r="H74" s="1167"/>
      <c r="I74" s="1168"/>
      <c r="J74" s="1168"/>
      <c r="K74" s="1168"/>
      <c r="L74" s="1801"/>
      <c r="M74" s="1167"/>
      <c r="N74" s="1168"/>
      <c r="O74" s="1168"/>
      <c r="P74" s="1168"/>
      <c r="Q74" s="1801"/>
    </row>
    <row r="75" spans="1:17">
      <c r="A75" s="1728"/>
      <c r="B75" s="1729"/>
      <c r="C75" s="1729"/>
      <c r="D75" s="1729"/>
      <c r="E75" s="1729"/>
      <c r="F75" s="1729"/>
      <c r="G75" s="1730"/>
      <c r="H75" s="1120"/>
      <c r="I75" s="1121"/>
      <c r="J75" s="1121"/>
      <c r="K75" s="1121"/>
      <c r="L75" s="1802"/>
      <c r="M75" s="1120"/>
      <c r="N75" s="1121"/>
      <c r="O75" s="1121"/>
      <c r="P75" s="1121"/>
      <c r="Q75" s="1802"/>
    </row>
    <row r="76" spans="1:17" ht="13.5" customHeight="1">
      <c r="A76" s="1716" t="s">
        <v>1241</v>
      </c>
      <c r="B76" s="1717"/>
      <c r="C76" s="1717"/>
      <c r="D76" s="1717"/>
      <c r="E76" s="1717"/>
      <c r="F76" s="1717"/>
      <c r="G76" s="1718"/>
      <c r="H76" s="850"/>
      <c r="I76" s="851"/>
      <c r="J76" s="851"/>
      <c r="K76" s="851"/>
      <c r="L76" s="852"/>
      <c r="M76" s="850"/>
      <c r="N76" s="851"/>
      <c r="O76" s="851"/>
      <c r="P76" s="851"/>
      <c r="Q76" s="852"/>
    </row>
    <row r="77" spans="1:17">
      <c r="A77" s="1795"/>
      <c r="B77" s="1796"/>
      <c r="C77" s="1796"/>
      <c r="D77" s="1796"/>
      <c r="E77" s="1796"/>
      <c r="F77" s="1796"/>
      <c r="G77" s="1797"/>
      <c r="H77" s="1120"/>
      <c r="I77" s="1121"/>
      <c r="J77" s="1121"/>
      <c r="K77" s="1121"/>
      <c r="L77" s="1802"/>
      <c r="M77" s="1120"/>
      <c r="N77" s="1121"/>
      <c r="O77" s="1121"/>
      <c r="P77" s="1121"/>
      <c r="Q77" s="1802"/>
    </row>
    <row r="78" spans="1:17">
      <c r="A78" s="1379" t="s">
        <v>1032</v>
      </c>
      <c r="B78" s="1379"/>
      <c r="C78" s="1379"/>
      <c r="D78" s="1379"/>
      <c r="E78" s="1379"/>
      <c r="F78" s="1379"/>
      <c r="G78" s="1379"/>
      <c r="H78" s="850"/>
      <c r="I78" s="851"/>
      <c r="J78" s="851"/>
      <c r="K78" s="851"/>
      <c r="L78" s="852"/>
      <c r="M78" s="850"/>
      <c r="N78" s="851"/>
      <c r="O78" s="851"/>
      <c r="P78" s="851"/>
      <c r="Q78" s="852"/>
    </row>
    <row r="79" spans="1:17">
      <c r="A79" s="1379"/>
      <c r="B79" s="1379"/>
      <c r="C79" s="1379"/>
      <c r="D79" s="1379"/>
      <c r="E79" s="1379"/>
      <c r="F79" s="1379"/>
      <c r="G79" s="1379"/>
      <c r="H79" s="1120"/>
      <c r="I79" s="1121"/>
      <c r="J79" s="1121"/>
      <c r="K79" s="1121"/>
      <c r="L79" s="1802"/>
      <c r="M79" s="1120"/>
      <c r="N79" s="1121"/>
      <c r="O79" s="1121"/>
      <c r="P79" s="1121"/>
      <c r="Q79" s="1802"/>
    </row>
    <row r="80" spans="1:17" s="135" customFormat="1">
      <c r="A80" s="134" t="s">
        <v>709</v>
      </c>
      <c r="B80" s="135" t="s">
        <v>1273</v>
      </c>
    </row>
    <row r="81" spans="1:17" s="135" customFormat="1">
      <c r="A81" s="134" t="s">
        <v>710</v>
      </c>
      <c r="B81" s="1306" t="s">
        <v>1274</v>
      </c>
      <c r="C81" s="1306"/>
      <c r="D81" s="1306"/>
      <c r="E81" s="1306"/>
      <c r="F81" s="1306"/>
      <c r="G81" s="1306"/>
      <c r="H81" s="1306"/>
      <c r="I81" s="1306"/>
      <c r="J81" s="1306"/>
      <c r="K81" s="1306"/>
      <c r="L81" s="1306"/>
      <c r="M81" s="1306"/>
      <c r="N81" s="1306"/>
      <c r="O81" s="1306"/>
      <c r="P81" s="1306"/>
      <c r="Q81" s="1306"/>
    </row>
    <row r="82" spans="1:17" s="135" customFormat="1">
      <c r="A82" s="134" t="s">
        <v>711</v>
      </c>
      <c r="B82" s="1799" t="s">
        <v>1239</v>
      </c>
      <c r="C82" s="1799"/>
      <c r="D82" s="1799"/>
      <c r="E82" s="1799"/>
      <c r="F82" s="1799"/>
      <c r="G82" s="1799"/>
      <c r="H82" s="1799"/>
      <c r="I82" s="1799"/>
      <c r="J82" s="1799"/>
      <c r="K82" s="1799"/>
      <c r="L82" s="1799"/>
      <c r="M82" s="1799"/>
      <c r="N82" s="1799"/>
      <c r="O82" s="1799"/>
      <c r="P82" s="1799"/>
      <c r="Q82" s="1799"/>
    </row>
    <row r="83" spans="1:17" s="135" customFormat="1">
      <c r="A83" s="134"/>
      <c r="B83" s="704" t="s">
        <v>1240</v>
      </c>
      <c r="C83" s="740"/>
      <c r="D83" s="740"/>
      <c r="E83" s="740"/>
      <c r="F83" s="740"/>
      <c r="G83" s="740"/>
      <c r="H83" s="740"/>
      <c r="I83" s="740"/>
      <c r="J83" s="740"/>
      <c r="K83" s="740"/>
      <c r="L83" s="740"/>
      <c r="M83" s="740"/>
      <c r="N83" s="740"/>
      <c r="O83" s="740"/>
      <c r="P83" s="740"/>
      <c r="Q83" s="740"/>
    </row>
    <row r="84" spans="1:17" s="135" customFormat="1">
      <c r="A84" s="134" t="s">
        <v>712</v>
      </c>
      <c r="B84" s="135" t="s">
        <v>1033</v>
      </c>
    </row>
    <row r="85" spans="1:17" s="135" customFormat="1">
      <c r="A85" s="134" t="s">
        <v>121</v>
      </c>
      <c r="B85" s="856" t="str">
        <f>CONCATENATE("入札公告日前日時点（令和",(YEAR(発注者入力シート!H7)-2018),"年",MONTH(発注者入力シート!H7),"月",DAY(発注者入力シート!H7),"日時点）での状況について記載すること。")</f>
        <v>入札公告日前日時点（令和8年10月14日時点）での状況について記載すること。</v>
      </c>
      <c r="C85" s="856"/>
      <c r="D85" s="856"/>
      <c r="E85" s="856"/>
      <c r="F85" s="856"/>
      <c r="G85" s="856"/>
      <c r="H85" s="856"/>
      <c r="I85" s="856"/>
      <c r="J85" s="856"/>
      <c r="K85" s="856"/>
      <c r="L85" s="856"/>
      <c r="M85" s="856"/>
      <c r="N85" s="856"/>
      <c r="O85" s="856"/>
      <c r="P85" s="856"/>
      <c r="Q85" s="856"/>
    </row>
    <row r="87" spans="1:17">
      <c r="A87" s="794" t="s">
        <v>1275</v>
      </c>
      <c r="B87" s="795" t="s">
        <v>1318</v>
      </c>
      <c r="C87" s="707"/>
      <c r="D87" s="707"/>
      <c r="E87" s="707"/>
      <c r="F87" s="707"/>
      <c r="G87" s="707"/>
      <c r="H87" s="707"/>
      <c r="I87" s="707"/>
      <c r="J87" s="707"/>
      <c r="K87" s="707"/>
      <c r="L87" s="707"/>
      <c r="M87" s="707"/>
      <c r="N87" s="707"/>
      <c r="O87" s="707"/>
      <c r="P87" s="707"/>
      <c r="Q87" s="707"/>
    </row>
    <row r="88" spans="1:17">
      <c r="A88" s="707"/>
      <c r="B88" s="707" t="s">
        <v>1325</v>
      </c>
      <c r="C88" s="707"/>
      <c r="D88" s="707"/>
      <c r="E88" s="707"/>
      <c r="F88" s="707"/>
      <c r="G88" s="707"/>
      <c r="H88" s="707"/>
      <c r="I88" s="707"/>
      <c r="J88" s="707"/>
      <c r="K88" s="707"/>
      <c r="L88" s="707"/>
      <c r="M88" s="707"/>
      <c r="N88" s="707"/>
      <c r="O88" s="707"/>
      <c r="P88" s="707"/>
      <c r="Q88" s="707"/>
    </row>
    <row r="89" spans="1:17">
      <c r="A89" s="707"/>
      <c r="B89" s="707" t="s">
        <v>1319</v>
      </c>
      <c r="C89" s="707"/>
      <c r="D89" s="707"/>
      <c r="E89" s="707"/>
      <c r="F89" s="707"/>
      <c r="G89" s="707"/>
      <c r="H89" s="707"/>
      <c r="I89" s="707"/>
      <c r="J89" s="707"/>
      <c r="K89" s="707"/>
      <c r="L89" s="707"/>
      <c r="M89" s="707"/>
      <c r="N89" s="707"/>
      <c r="O89" s="707"/>
      <c r="P89" s="707"/>
      <c r="Q89" s="707"/>
    </row>
    <row r="90" spans="1:17">
      <c r="A90" s="707"/>
      <c r="B90" s="707" t="s">
        <v>1320</v>
      </c>
      <c r="C90" s="707"/>
      <c r="D90" s="707"/>
      <c r="E90" s="707"/>
      <c r="F90" s="707"/>
      <c r="G90" s="707"/>
      <c r="H90" s="707"/>
      <c r="I90" s="707"/>
      <c r="J90" s="707"/>
      <c r="K90" s="707"/>
      <c r="L90" s="707"/>
      <c r="M90" s="707"/>
      <c r="N90" s="707"/>
      <c r="O90" s="707"/>
      <c r="P90" s="707"/>
      <c r="Q90" s="707"/>
    </row>
    <row r="91" spans="1:17">
      <c r="A91" s="707"/>
      <c r="B91" s="707" t="s">
        <v>1321</v>
      </c>
      <c r="C91" s="707"/>
      <c r="D91" s="707"/>
      <c r="E91" s="707"/>
      <c r="F91" s="707"/>
      <c r="G91" s="707"/>
      <c r="H91" s="707"/>
      <c r="I91" s="707"/>
      <c r="J91" s="707"/>
      <c r="K91" s="707"/>
      <c r="L91" s="707"/>
      <c r="M91" s="707"/>
      <c r="N91" s="707"/>
      <c r="O91" s="707"/>
      <c r="P91" s="707"/>
      <c r="Q91" s="707"/>
    </row>
    <row r="92" spans="1:17">
      <c r="A92" s="707"/>
      <c r="B92" s="707" t="s">
        <v>1322</v>
      </c>
      <c r="C92" s="707"/>
      <c r="D92" s="707"/>
      <c r="E92" s="707"/>
      <c r="F92" s="707"/>
      <c r="G92" s="707"/>
      <c r="H92" s="707"/>
      <c r="I92" s="707"/>
      <c r="J92" s="707"/>
      <c r="K92" s="707"/>
      <c r="L92" s="707"/>
      <c r="M92" s="707"/>
      <c r="N92" s="707"/>
      <c r="O92" s="707"/>
      <c r="P92" s="707"/>
      <c r="Q92" s="707"/>
    </row>
    <row r="93" spans="1:17">
      <c r="A93" s="707"/>
      <c r="B93" s="796" t="s">
        <v>1323</v>
      </c>
      <c r="C93" s="1803" t="s">
        <v>1324</v>
      </c>
      <c r="D93" s="1803"/>
      <c r="E93" s="1803"/>
      <c r="F93" s="1803"/>
      <c r="G93" s="1803"/>
      <c r="H93" s="1803"/>
      <c r="I93" s="1803"/>
      <c r="J93" s="1803"/>
      <c r="K93" s="1803"/>
      <c r="L93" s="1803"/>
      <c r="M93" s="1803"/>
      <c r="N93" s="1803"/>
      <c r="O93" s="1803"/>
      <c r="P93" s="1803"/>
      <c r="Q93" s="1803"/>
    </row>
    <row r="94" spans="1:17">
      <c r="A94" s="707"/>
      <c r="B94" s="707"/>
      <c r="C94" s="1803"/>
      <c r="D94" s="1803"/>
      <c r="E94" s="1803"/>
      <c r="F94" s="1803"/>
      <c r="G94" s="1803"/>
      <c r="H94" s="1803"/>
      <c r="I94" s="1803"/>
      <c r="J94" s="1803"/>
      <c r="K94" s="1803"/>
      <c r="L94" s="1803"/>
      <c r="M94" s="1803"/>
      <c r="N94" s="1803"/>
      <c r="O94" s="1803"/>
      <c r="P94" s="1803"/>
      <c r="Q94" s="1803"/>
    </row>
    <row r="95" spans="1:17">
      <c r="A95" s="707"/>
      <c r="B95" s="707"/>
      <c r="C95" s="707"/>
      <c r="D95" s="707"/>
      <c r="E95" s="707"/>
      <c r="F95" s="707"/>
      <c r="G95" s="707"/>
      <c r="H95" s="707"/>
      <c r="I95" s="707"/>
      <c r="J95" s="707"/>
      <c r="K95" s="707"/>
      <c r="L95" s="707"/>
      <c r="M95" s="707"/>
      <c r="N95" s="707"/>
      <c r="O95" s="707"/>
      <c r="P95" s="707"/>
      <c r="Q95" s="707"/>
    </row>
  </sheetData>
  <mergeCells count="87">
    <mergeCell ref="C93:Q94"/>
    <mergeCell ref="M32:Q33"/>
    <mergeCell ref="H32:L33"/>
    <mergeCell ref="M78:Q79"/>
    <mergeCell ref="H64:L75"/>
    <mergeCell ref="H76:L77"/>
    <mergeCell ref="H78:L79"/>
    <mergeCell ref="M41:Q52"/>
    <mergeCell ref="M53:Q54"/>
    <mergeCell ref="M55:Q56"/>
    <mergeCell ref="H41:L52"/>
    <mergeCell ref="H53:L54"/>
    <mergeCell ref="H55:L56"/>
    <mergeCell ref="A39:G39"/>
    <mergeCell ref="A41:G52"/>
    <mergeCell ref="A53:G54"/>
    <mergeCell ref="A76:G77"/>
    <mergeCell ref="M64:Q75"/>
    <mergeCell ref="M76:Q77"/>
    <mergeCell ref="A61:G61"/>
    <mergeCell ref="H61:L61"/>
    <mergeCell ref="M61:Q61"/>
    <mergeCell ref="A62:G62"/>
    <mergeCell ref="H62:L62"/>
    <mergeCell ref="M62:Q62"/>
    <mergeCell ref="A63:G63"/>
    <mergeCell ref="H63:L63"/>
    <mergeCell ref="M63:Q63"/>
    <mergeCell ref="B7:Q8"/>
    <mergeCell ref="H36:L36"/>
    <mergeCell ref="M36:Q36"/>
    <mergeCell ref="H37:L37"/>
    <mergeCell ref="M37:Q37"/>
    <mergeCell ref="M16:Q16"/>
    <mergeCell ref="H14:L14"/>
    <mergeCell ref="H18:L29"/>
    <mergeCell ref="M18:Q29"/>
    <mergeCell ref="H30:L31"/>
    <mergeCell ref="M30:Q31"/>
    <mergeCell ref="M14:Q14"/>
    <mergeCell ref="M15:Q15"/>
    <mergeCell ref="A13:G13"/>
    <mergeCell ref="A14:G14"/>
    <mergeCell ref="A15:G15"/>
    <mergeCell ref="A1:F1"/>
    <mergeCell ref="A2:E2"/>
    <mergeCell ref="A3:Q3"/>
    <mergeCell ref="D5:E5"/>
    <mergeCell ref="F5:Q5"/>
    <mergeCell ref="B85:Q85"/>
    <mergeCell ref="B81:Q81"/>
    <mergeCell ref="B82:Q82"/>
    <mergeCell ref="K35:Q35"/>
    <mergeCell ref="A78:G79"/>
    <mergeCell ref="A59:G59"/>
    <mergeCell ref="H59:L59"/>
    <mergeCell ref="M59:Q59"/>
    <mergeCell ref="A60:G60"/>
    <mergeCell ref="H60:L60"/>
    <mergeCell ref="M60:Q60"/>
    <mergeCell ref="H39:L39"/>
    <mergeCell ref="M39:Q39"/>
    <mergeCell ref="H38:L38"/>
    <mergeCell ref="M38:Q38"/>
    <mergeCell ref="A64:G75"/>
    <mergeCell ref="K12:Q12"/>
    <mergeCell ref="K58:Q58"/>
    <mergeCell ref="A35:J35"/>
    <mergeCell ref="A36:G36"/>
    <mergeCell ref="A18:G29"/>
    <mergeCell ref="A30:G31"/>
    <mergeCell ref="A37:G37"/>
    <mergeCell ref="A38:G38"/>
    <mergeCell ref="A32:G33"/>
    <mergeCell ref="A55:G56"/>
    <mergeCell ref="A58:J58"/>
    <mergeCell ref="M13:Q13"/>
    <mergeCell ref="H16:L16"/>
    <mergeCell ref="A16:G16"/>
    <mergeCell ref="H13:L13"/>
    <mergeCell ref="H15:L15"/>
    <mergeCell ref="A17:G17"/>
    <mergeCell ref="H17:L17"/>
    <mergeCell ref="M17:Q17"/>
    <mergeCell ref="A40:G40"/>
    <mergeCell ref="H40:L40"/>
    <mergeCell ref="M40:Q40"/>
  </mergeCells>
  <phoneticPr fontId="2"/>
  <dataValidations disablePrompts="1" count="1">
    <dataValidation type="list" showInputMessage="1" showErrorMessage="1" sqref="L57:P57 H30 M64 H18 M18 M32 M30 M55 H32 F57:J57 M53 H55 H53 M41 H41 M78 M76 H78 H76 H64" xr:uid="{00000000-0002-0000-2600-000000000000}">
      <formula1>企業回答1</formula1>
    </dataValidation>
  </dataValidations>
  <hyperlinks>
    <hyperlink ref="C93" r:id="rId1" xr:uid="{209C45BB-824A-4578-8AC4-B954C413568D}"/>
  </hyperlinks>
  <printOptions horizontalCentered="1"/>
  <pageMargins left="0.70866141732283472" right="0.70866141732283472" top="0.74803149606299213" bottom="0.55118110236220474" header="0.31496062992125984" footer="0.31496062992125984"/>
  <pageSetup paperSize="9" fitToHeight="2" orientation="portrait" blackAndWhite="1" r:id="rId2"/>
  <rowBreaks count="1" manualBreakCount="1">
    <brk id="57" max="16" man="1"/>
  </rowBreaks>
  <legacyDrawing r:id="rId3"/>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8"/>
    <pageSetUpPr fitToPage="1"/>
  </sheetPr>
  <dimension ref="A1:T53"/>
  <sheetViews>
    <sheetView view="pageBreakPreview" zoomScaleNormal="100" zoomScaleSheetLayoutView="100" workbookViewId="0">
      <selection activeCell="A2" sqref="A2:E2"/>
    </sheetView>
  </sheetViews>
  <sheetFormatPr defaultColWidth="9" defaultRowHeight="13"/>
  <cols>
    <col min="1" max="1" width="5.6328125" style="3" customWidth="1"/>
    <col min="2" max="18" width="5.08984375" style="3" customWidth="1"/>
    <col min="19" max="16384" width="9" style="3"/>
  </cols>
  <sheetData>
    <row r="1" spans="1:20" ht="15.75" customHeight="1">
      <c r="A1" s="857" t="e">
        <f>CONCATENATE("（様式-",INDEX(発注者入力シート!$B$37:$G$46,MATCH(発注者入力シート!N16,発注者入力シート!$C$37:$C$46,0),4),"）")</f>
        <v>#N/A</v>
      </c>
      <c r="B1" s="857"/>
      <c r="C1" s="857"/>
      <c r="D1" s="857"/>
      <c r="E1" s="857"/>
      <c r="F1" s="857"/>
      <c r="S1" s="3" t="s">
        <v>402</v>
      </c>
    </row>
    <row r="2" spans="1:20" ht="15.75" customHeight="1">
      <c r="A2" s="857" t="e">
        <f>CONCATENATE("評価項目",INDEX(発注者入力シート!$B$37:$G$46,MATCH(発注者入力シート!N16,発注者入力シート!$C$37:$C$46,0),5),"-",INDEX(発注者入力シート!$B$37:$G$46,MATCH(発注者入力シート!N16,発注者入力シート!$C$37:$C$46,0),6))</f>
        <v>#N/A</v>
      </c>
      <c r="B2" s="857"/>
      <c r="C2" s="857"/>
      <c r="D2" s="857"/>
      <c r="E2" s="857"/>
      <c r="S2" s="3" t="s">
        <v>403</v>
      </c>
    </row>
    <row r="3" spans="1:20" ht="15.75" customHeight="1">
      <c r="S3" s="103"/>
      <c r="T3" s="3" t="s">
        <v>414</v>
      </c>
    </row>
    <row r="4" spans="1:20" ht="15.75" customHeight="1">
      <c r="A4" s="858" t="s">
        <v>391</v>
      </c>
      <c r="B4" s="858"/>
      <c r="C4" s="858"/>
      <c r="D4" s="858"/>
      <c r="E4" s="858"/>
      <c r="F4" s="858"/>
      <c r="G4" s="858"/>
      <c r="H4" s="858"/>
      <c r="I4" s="858"/>
      <c r="J4" s="858"/>
      <c r="K4" s="858"/>
      <c r="L4" s="858"/>
      <c r="M4" s="858"/>
      <c r="N4" s="858"/>
      <c r="O4" s="858"/>
      <c r="P4" s="858"/>
      <c r="Q4" s="858"/>
      <c r="R4" s="128"/>
      <c r="S4" s="98"/>
      <c r="T4" s="3" t="s">
        <v>872</v>
      </c>
    </row>
    <row r="5" spans="1:20" ht="15.75" customHeight="1"/>
    <row r="6" spans="1:20" ht="15.75" customHeight="1">
      <c r="D6" s="854" t="s">
        <v>811</v>
      </c>
      <c r="E6" s="854"/>
      <c r="F6" s="855" t="str">
        <f>IF(企業入力シート!C5="","",企業入力シート!C5)</f>
        <v/>
      </c>
      <c r="G6" s="855"/>
      <c r="H6" s="855"/>
      <c r="I6" s="855"/>
      <c r="J6" s="855"/>
      <c r="K6" s="855"/>
      <c r="L6" s="855"/>
      <c r="M6" s="855"/>
      <c r="N6" s="855"/>
      <c r="O6" s="855"/>
      <c r="P6" s="855"/>
      <c r="Q6" s="855"/>
      <c r="R6" s="2"/>
      <c r="S6" s="3" t="s">
        <v>406</v>
      </c>
    </row>
    <row r="7" spans="1:20" ht="15.75" customHeight="1">
      <c r="S7" s="100"/>
      <c r="T7" s="3" t="s">
        <v>407</v>
      </c>
    </row>
    <row r="8" spans="1:20" ht="15.75" customHeight="1">
      <c r="S8" s="101"/>
      <c r="T8" s="3" t="s">
        <v>405</v>
      </c>
    </row>
    <row r="9" spans="1:20" ht="15.75" customHeight="1">
      <c r="A9" s="274" t="s">
        <v>299</v>
      </c>
      <c r="B9" s="1804" t="str">
        <f>CONCATENATE("入札公告日前日時点（令和",(YEAR(発注者入力シート!H7)-2018),"年",MONTH(発注者入力シート!H7),"月",DAY(発注者入力シート!H7),"日時点）での消防団協力事業所の認定状況")</f>
        <v>入札公告日前日時点（令和8年10月14日時点）での消防団協力事業所の認定状況</v>
      </c>
      <c r="C9" s="1804"/>
      <c r="D9" s="1804"/>
      <c r="E9" s="1804"/>
      <c r="F9" s="1804"/>
      <c r="G9" s="1804"/>
      <c r="H9" s="1804"/>
      <c r="I9" s="1804"/>
      <c r="J9" s="1804"/>
      <c r="K9" s="1804"/>
      <c r="L9" s="1804"/>
      <c r="M9" s="1804"/>
      <c r="N9" s="1804"/>
      <c r="O9" s="1804"/>
      <c r="P9" s="1804"/>
      <c r="Q9" s="1804"/>
    </row>
    <row r="10" spans="1:20" ht="15.75" customHeight="1">
      <c r="A10" s="1441" t="s">
        <v>901</v>
      </c>
      <c r="B10" s="1441"/>
      <c r="C10" s="1441"/>
      <c r="D10" s="1441"/>
      <c r="E10" s="1441"/>
      <c r="F10" s="1441"/>
      <c r="G10" s="1441"/>
      <c r="H10" s="1441"/>
      <c r="I10" s="1441"/>
      <c r="J10" s="1441"/>
      <c r="K10" s="1441"/>
      <c r="L10" s="850"/>
      <c r="M10" s="851"/>
      <c r="N10" s="851"/>
      <c r="O10" s="851"/>
      <c r="P10" s="851"/>
      <c r="Q10" s="110"/>
      <c r="S10" s="105" t="s">
        <v>408</v>
      </c>
    </row>
    <row r="11" spans="1:20" ht="15.75" customHeight="1">
      <c r="A11" s="1442"/>
      <c r="B11" s="1442"/>
      <c r="C11" s="1442"/>
      <c r="D11" s="1442"/>
      <c r="E11" s="1442"/>
      <c r="F11" s="1442"/>
      <c r="G11" s="1442"/>
      <c r="H11" s="1442"/>
      <c r="I11" s="1442"/>
      <c r="J11" s="1442"/>
      <c r="K11" s="1442"/>
      <c r="L11" s="1120"/>
      <c r="M11" s="1121"/>
      <c r="N11" s="1121"/>
      <c r="O11" s="1121"/>
      <c r="P11" s="1121"/>
      <c r="Q11" s="112"/>
      <c r="S11" s="105" t="s">
        <v>409</v>
      </c>
    </row>
    <row r="12" spans="1:20" ht="15.75" customHeight="1">
      <c r="A12" s="134" t="s">
        <v>902</v>
      </c>
      <c r="B12" s="1618" t="s">
        <v>1072</v>
      </c>
      <c r="C12" s="1618"/>
      <c r="D12" s="1618"/>
      <c r="E12" s="1618"/>
      <c r="F12" s="1618"/>
      <c r="G12" s="1618"/>
      <c r="H12" s="1618"/>
      <c r="I12" s="1618"/>
      <c r="J12" s="1618"/>
      <c r="K12" s="1618"/>
      <c r="L12" s="1618"/>
      <c r="M12" s="1618"/>
      <c r="N12" s="1618"/>
      <c r="O12" s="1618"/>
      <c r="P12" s="1618"/>
      <c r="Q12" s="1618"/>
      <c r="S12" s="105" t="s">
        <v>873</v>
      </c>
    </row>
    <row r="13" spans="1:20" ht="15.75" customHeight="1">
      <c r="B13" s="1306"/>
      <c r="C13" s="1306"/>
      <c r="D13" s="1306"/>
      <c r="E13" s="1306"/>
      <c r="F13" s="1306"/>
      <c r="G13" s="1306"/>
      <c r="H13" s="1306"/>
      <c r="I13" s="1306"/>
      <c r="J13" s="1306"/>
      <c r="K13" s="1306"/>
      <c r="L13" s="1306"/>
      <c r="M13" s="1306"/>
      <c r="N13" s="1306"/>
      <c r="O13" s="1306"/>
      <c r="P13" s="1306"/>
      <c r="Q13" s="1306"/>
    </row>
    <row r="14" spans="1:20" ht="15.75" customHeight="1">
      <c r="B14" s="1306"/>
      <c r="C14" s="1306"/>
      <c r="D14" s="1306"/>
      <c r="E14" s="1306"/>
      <c r="F14" s="1306"/>
      <c r="G14" s="1306"/>
      <c r="H14" s="1306"/>
      <c r="I14" s="1306"/>
      <c r="J14" s="1306"/>
      <c r="K14" s="1306"/>
      <c r="L14" s="1306"/>
      <c r="M14" s="1306"/>
      <c r="N14" s="1306"/>
      <c r="O14" s="1306"/>
      <c r="P14" s="1306"/>
      <c r="Q14" s="1306"/>
    </row>
    <row r="15" spans="1:20" ht="15.75" customHeight="1"/>
    <row r="16" spans="1:20"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sheetData>
  <mergeCells count="9">
    <mergeCell ref="B12:Q14"/>
    <mergeCell ref="A1:F1"/>
    <mergeCell ref="A2:E2"/>
    <mergeCell ref="A4:Q4"/>
    <mergeCell ref="A10:K11"/>
    <mergeCell ref="L10:P11"/>
    <mergeCell ref="B9:Q9"/>
    <mergeCell ref="D6:E6"/>
    <mergeCell ref="F6:Q6"/>
  </mergeCells>
  <phoneticPr fontId="2"/>
  <dataValidations count="1">
    <dataValidation type="list" showInputMessage="1" showErrorMessage="1" sqref="L10:P11" xr:uid="{00000000-0002-0000-27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legacy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8"/>
    <pageSetUpPr fitToPage="1"/>
  </sheetPr>
  <dimension ref="A1:AB53"/>
  <sheetViews>
    <sheetView view="pageBreakPreview" topLeftCell="A24" zoomScaleNormal="100" zoomScaleSheetLayoutView="100" workbookViewId="0">
      <selection activeCell="T36" sqref="T36"/>
    </sheetView>
  </sheetViews>
  <sheetFormatPr defaultColWidth="9" defaultRowHeight="13"/>
  <cols>
    <col min="1" max="18" width="5.08984375" style="3" customWidth="1"/>
    <col min="19" max="16384" width="9" style="3"/>
  </cols>
  <sheetData>
    <row r="1" spans="1:20" ht="15.75" customHeight="1">
      <c r="A1" s="857" t="str">
        <f>CONCATENATE("（様式-",INDEX(発注者入力シート!$B$37:$G$46,MATCH(発注者入力シート!N17,発注者入力シート!$C$37:$C$46,0),4),"）")</f>
        <v>（様式-１７）</v>
      </c>
      <c r="B1" s="857"/>
      <c r="C1" s="857"/>
      <c r="D1" s="857"/>
      <c r="E1" s="857"/>
      <c r="F1" s="857"/>
      <c r="S1" s="3" t="s">
        <v>402</v>
      </c>
    </row>
    <row r="2" spans="1:20" ht="15.75" customHeight="1">
      <c r="A2" s="857" t="str">
        <f>CONCATENATE("評価項目",INDEX(発注者入力シート!$B$37:$G$46,MATCH(発注者入力シート!N17,発注者入力シート!$C$37:$C$46,0),5),"-",INDEX(発注者入力シート!$B$37:$G$46,MATCH(発注者入力シート!N17,発注者入力シート!$C$37:$C$46,0),6))</f>
        <v>評価項目（４）-④</v>
      </c>
      <c r="B2" s="857"/>
      <c r="C2" s="857"/>
      <c r="D2" s="857"/>
      <c r="E2" s="857"/>
      <c r="S2" s="3" t="s">
        <v>403</v>
      </c>
    </row>
    <row r="3" spans="1:20" ht="15.75" customHeight="1">
      <c r="S3" s="103"/>
      <c r="T3" s="3" t="s">
        <v>414</v>
      </c>
    </row>
    <row r="4" spans="1:20" ht="15.75" customHeight="1">
      <c r="A4" s="858" t="s">
        <v>303</v>
      </c>
      <c r="B4" s="858"/>
      <c r="C4" s="858"/>
      <c r="D4" s="858"/>
      <c r="E4" s="858"/>
      <c r="F4" s="858"/>
      <c r="G4" s="858"/>
      <c r="H4" s="858"/>
      <c r="I4" s="858"/>
      <c r="J4" s="858"/>
      <c r="K4" s="858"/>
      <c r="L4" s="858"/>
      <c r="M4" s="858"/>
      <c r="N4" s="858"/>
      <c r="O4" s="858"/>
      <c r="P4" s="858"/>
      <c r="Q4" s="858"/>
      <c r="R4" s="128"/>
      <c r="S4" s="98"/>
      <c r="T4" s="3" t="s">
        <v>405</v>
      </c>
    </row>
    <row r="5" spans="1:20" ht="15.75" customHeight="1"/>
    <row r="6" spans="1:20" ht="15.75" customHeight="1">
      <c r="D6" s="854" t="s">
        <v>811</v>
      </c>
      <c r="E6" s="854"/>
      <c r="F6" s="855" t="str">
        <f>IF(企業入力シート!C5="","",企業入力シート!C5)</f>
        <v/>
      </c>
      <c r="G6" s="855"/>
      <c r="H6" s="855"/>
      <c r="I6" s="855"/>
      <c r="J6" s="855"/>
      <c r="K6" s="855"/>
      <c r="L6" s="855"/>
      <c r="M6" s="855"/>
      <c r="N6" s="855"/>
      <c r="O6" s="855"/>
      <c r="P6" s="855"/>
      <c r="Q6" s="855"/>
      <c r="R6" s="2"/>
      <c r="S6" s="3" t="s">
        <v>406</v>
      </c>
    </row>
    <row r="7" spans="1:20" ht="15.75" customHeight="1">
      <c r="J7" s="6"/>
      <c r="K7" s="2"/>
      <c r="L7" s="2"/>
      <c r="M7" s="2"/>
      <c r="N7" s="2"/>
      <c r="O7" s="2"/>
      <c r="P7" s="2"/>
      <c r="Q7" s="2"/>
      <c r="R7" s="2"/>
      <c r="S7" s="100"/>
      <c r="T7" s="3" t="s">
        <v>407</v>
      </c>
    </row>
    <row r="8" spans="1:20" ht="15.75" customHeight="1">
      <c r="S8" s="101"/>
      <c r="T8" s="3" t="s">
        <v>405</v>
      </c>
    </row>
    <row r="9" spans="1:20" ht="15.75" customHeight="1">
      <c r="A9" s="859" t="s">
        <v>304</v>
      </c>
      <c r="B9" s="860"/>
      <c r="C9" s="860"/>
      <c r="D9" s="860"/>
      <c r="E9" s="860"/>
      <c r="F9" s="861"/>
      <c r="G9" s="859" t="s">
        <v>848</v>
      </c>
      <c r="H9" s="860"/>
      <c r="I9" s="860"/>
      <c r="J9" s="860"/>
      <c r="K9" s="861"/>
      <c r="L9" s="859" t="s">
        <v>273</v>
      </c>
      <c r="M9" s="860"/>
      <c r="N9" s="860"/>
      <c r="O9" s="860"/>
      <c r="P9" s="860"/>
      <c r="Q9" s="861"/>
      <c r="R9" s="77"/>
    </row>
    <row r="10" spans="1:20" ht="15.75" customHeight="1">
      <c r="A10" s="862"/>
      <c r="B10" s="863"/>
      <c r="C10" s="863"/>
      <c r="D10" s="863"/>
      <c r="E10" s="863"/>
      <c r="F10" s="864"/>
      <c r="G10" s="862"/>
      <c r="H10" s="863"/>
      <c r="I10" s="863"/>
      <c r="J10" s="863"/>
      <c r="K10" s="864"/>
      <c r="L10" s="862"/>
      <c r="M10" s="863"/>
      <c r="N10" s="863"/>
      <c r="O10" s="863"/>
      <c r="P10" s="863"/>
      <c r="Q10" s="864"/>
      <c r="R10" s="77"/>
      <c r="S10" s="105" t="s">
        <v>408</v>
      </c>
    </row>
    <row r="11" spans="1:20" ht="15.75" customHeight="1">
      <c r="A11" s="865"/>
      <c r="B11" s="866"/>
      <c r="C11" s="866"/>
      <c r="D11" s="866"/>
      <c r="E11" s="866"/>
      <c r="F11" s="867"/>
      <c r="G11" s="865"/>
      <c r="H11" s="866"/>
      <c r="I11" s="866"/>
      <c r="J11" s="866"/>
      <c r="K11" s="867"/>
      <c r="L11" s="865"/>
      <c r="M11" s="866"/>
      <c r="N11" s="866"/>
      <c r="O11" s="866"/>
      <c r="P11" s="866"/>
      <c r="Q11" s="867"/>
      <c r="R11" s="77"/>
      <c r="S11" s="105" t="s">
        <v>409</v>
      </c>
    </row>
    <row r="12" spans="1:20" ht="31.5" customHeight="1">
      <c r="A12" s="108">
        <v>1</v>
      </c>
      <c r="B12" s="841"/>
      <c r="C12" s="842"/>
      <c r="D12" s="842"/>
      <c r="E12" s="842"/>
      <c r="F12" s="843"/>
      <c r="G12" s="847"/>
      <c r="H12" s="848"/>
      <c r="I12" s="848"/>
      <c r="J12" s="848"/>
      <c r="K12" s="849"/>
      <c r="L12" s="850"/>
      <c r="M12" s="851"/>
      <c r="N12" s="851"/>
      <c r="O12" s="851"/>
      <c r="P12" s="851"/>
      <c r="Q12" s="852"/>
      <c r="R12" s="77"/>
    </row>
    <row r="13" spans="1:20" ht="31.5" customHeight="1">
      <c r="A13" s="108">
        <v>2</v>
      </c>
      <c r="B13" s="841"/>
      <c r="C13" s="842"/>
      <c r="D13" s="842"/>
      <c r="E13" s="842"/>
      <c r="F13" s="843"/>
      <c r="G13" s="847"/>
      <c r="H13" s="848"/>
      <c r="I13" s="848"/>
      <c r="J13" s="848"/>
      <c r="K13" s="849"/>
      <c r="L13" s="850"/>
      <c r="M13" s="851"/>
      <c r="N13" s="851"/>
      <c r="O13" s="851"/>
      <c r="P13" s="851"/>
      <c r="Q13" s="852"/>
      <c r="R13" s="77"/>
    </row>
    <row r="14" spans="1:20" ht="31.5" customHeight="1">
      <c r="A14" s="108">
        <v>3</v>
      </c>
      <c r="B14" s="841"/>
      <c r="C14" s="842"/>
      <c r="D14" s="842"/>
      <c r="E14" s="842"/>
      <c r="F14" s="843"/>
      <c r="G14" s="847"/>
      <c r="H14" s="848"/>
      <c r="I14" s="848"/>
      <c r="J14" s="848"/>
      <c r="K14" s="849"/>
      <c r="L14" s="850"/>
      <c r="M14" s="851"/>
      <c r="N14" s="851"/>
      <c r="O14" s="851"/>
      <c r="P14" s="851"/>
      <c r="Q14" s="852"/>
      <c r="R14" s="77"/>
    </row>
    <row r="15" spans="1:20" ht="31.5" customHeight="1">
      <c r="A15" s="108">
        <v>4</v>
      </c>
      <c r="B15" s="841"/>
      <c r="C15" s="842"/>
      <c r="D15" s="842"/>
      <c r="E15" s="842"/>
      <c r="F15" s="843"/>
      <c r="G15" s="847"/>
      <c r="H15" s="848"/>
      <c r="I15" s="848"/>
      <c r="J15" s="848"/>
      <c r="K15" s="849"/>
      <c r="L15" s="850"/>
      <c r="M15" s="851"/>
      <c r="N15" s="851"/>
      <c r="O15" s="851"/>
      <c r="P15" s="851"/>
      <c r="Q15" s="852"/>
      <c r="R15" s="77"/>
    </row>
    <row r="16" spans="1:20" ht="31.5" customHeight="1">
      <c r="A16" s="108">
        <v>5</v>
      </c>
      <c r="B16" s="841"/>
      <c r="C16" s="842"/>
      <c r="D16" s="842"/>
      <c r="E16" s="842"/>
      <c r="F16" s="843"/>
      <c r="G16" s="847"/>
      <c r="H16" s="848"/>
      <c r="I16" s="848"/>
      <c r="J16" s="848"/>
      <c r="K16" s="849"/>
      <c r="L16" s="850"/>
      <c r="M16" s="851"/>
      <c r="N16" s="851"/>
      <c r="O16" s="851"/>
      <c r="P16" s="851"/>
      <c r="Q16" s="852"/>
      <c r="R16" s="77"/>
    </row>
    <row r="17" spans="1:18" ht="31.5" customHeight="1">
      <c r="A17" s="108">
        <v>6</v>
      </c>
      <c r="B17" s="841"/>
      <c r="C17" s="842"/>
      <c r="D17" s="842"/>
      <c r="E17" s="842"/>
      <c r="F17" s="843"/>
      <c r="G17" s="847"/>
      <c r="H17" s="848"/>
      <c r="I17" s="848"/>
      <c r="J17" s="848"/>
      <c r="K17" s="849"/>
      <c r="L17" s="850"/>
      <c r="M17" s="851"/>
      <c r="N17" s="851"/>
      <c r="O17" s="851"/>
      <c r="P17" s="851"/>
      <c r="Q17" s="852"/>
      <c r="R17" s="77"/>
    </row>
    <row r="18" spans="1:18" ht="31.5" customHeight="1">
      <c r="A18" s="108">
        <v>7</v>
      </c>
      <c r="B18" s="841"/>
      <c r="C18" s="842"/>
      <c r="D18" s="842"/>
      <c r="E18" s="842"/>
      <c r="F18" s="843"/>
      <c r="G18" s="847"/>
      <c r="H18" s="848"/>
      <c r="I18" s="848"/>
      <c r="J18" s="848"/>
      <c r="K18" s="849"/>
      <c r="L18" s="850"/>
      <c r="M18" s="851"/>
      <c r="N18" s="851"/>
      <c r="O18" s="851"/>
      <c r="P18" s="851"/>
      <c r="Q18" s="852"/>
      <c r="R18" s="77"/>
    </row>
    <row r="19" spans="1:18" ht="31.5" customHeight="1">
      <c r="A19" s="108">
        <v>8</v>
      </c>
      <c r="B19" s="841"/>
      <c r="C19" s="842"/>
      <c r="D19" s="842"/>
      <c r="E19" s="842"/>
      <c r="F19" s="843"/>
      <c r="G19" s="847"/>
      <c r="H19" s="848"/>
      <c r="I19" s="848"/>
      <c r="J19" s="848"/>
      <c r="K19" s="849"/>
      <c r="L19" s="850"/>
      <c r="M19" s="851"/>
      <c r="N19" s="851"/>
      <c r="O19" s="851"/>
      <c r="P19" s="851"/>
      <c r="Q19" s="852"/>
      <c r="R19" s="77"/>
    </row>
    <row r="20" spans="1:18" ht="31.5" customHeight="1">
      <c r="A20" s="108">
        <v>9</v>
      </c>
      <c r="B20" s="841"/>
      <c r="C20" s="842"/>
      <c r="D20" s="842"/>
      <c r="E20" s="842"/>
      <c r="F20" s="843"/>
      <c r="G20" s="847"/>
      <c r="H20" s="848"/>
      <c r="I20" s="848"/>
      <c r="J20" s="848"/>
      <c r="K20" s="849"/>
      <c r="L20" s="850"/>
      <c r="M20" s="851"/>
      <c r="N20" s="851"/>
      <c r="O20" s="851"/>
      <c r="P20" s="851"/>
      <c r="Q20" s="852"/>
      <c r="R20" s="77"/>
    </row>
    <row r="21" spans="1:18" ht="31.5" customHeight="1">
      <c r="A21" s="108">
        <v>10</v>
      </c>
      <c r="B21" s="841"/>
      <c r="C21" s="842"/>
      <c r="D21" s="842"/>
      <c r="E21" s="842"/>
      <c r="F21" s="843"/>
      <c r="G21" s="847"/>
      <c r="H21" s="848"/>
      <c r="I21" s="848"/>
      <c r="J21" s="848"/>
      <c r="K21" s="849"/>
      <c r="L21" s="850"/>
      <c r="M21" s="851"/>
      <c r="N21" s="851"/>
      <c r="O21" s="851"/>
      <c r="P21" s="851"/>
      <c r="Q21" s="852"/>
      <c r="R21" s="77"/>
    </row>
    <row r="22" spans="1:18" ht="31.5" customHeight="1">
      <c r="A22" s="108">
        <v>11</v>
      </c>
      <c r="B22" s="841"/>
      <c r="C22" s="842"/>
      <c r="D22" s="842"/>
      <c r="E22" s="842"/>
      <c r="F22" s="843"/>
      <c r="G22" s="847"/>
      <c r="H22" s="848"/>
      <c r="I22" s="848"/>
      <c r="J22" s="848"/>
      <c r="K22" s="849"/>
      <c r="L22" s="850"/>
      <c r="M22" s="851"/>
      <c r="N22" s="851"/>
      <c r="O22" s="851"/>
      <c r="P22" s="851"/>
      <c r="Q22" s="852"/>
      <c r="R22" s="77"/>
    </row>
    <row r="23" spans="1:18" ht="31.5" customHeight="1">
      <c r="A23" s="107">
        <v>12</v>
      </c>
      <c r="B23" s="841"/>
      <c r="C23" s="842"/>
      <c r="D23" s="842"/>
      <c r="E23" s="842"/>
      <c r="F23" s="843"/>
      <c r="G23" s="844"/>
      <c r="H23" s="845"/>
      <c r="I23" s="845"/>
      <c r="J23" s="845"/>
      <c r="K23" s="846"/>
      <c r="L23" s="841"/>
      <c r="M23" s="842"/>
      <c r="N23" s="842"/>
      <c r="O23" s="842"/>
      <c r="P23" s="842"/>
      <c r="Q23" s="843"/>
      <c r="R23" s="77"/>
    </row>
    <row r="24" spans="1:18" ht="31.5" customHeight="1">
      <c r="A24" s="108">
        <v>13</v>
      </c>
      <c r="B24" s="841"/>
      <c r="C24" s="842"/>
      <c r="D24" s="842"/>
      <c r="E24" s="842"/>
      <c r="F24" s="843"/>
      <c r="G24" s="847"/>
      <c r="H24" s="848"/>
      <c r="I24" s="848"/>
      <c r="J24" s="848"/>
      <c r="K24" s="849"/>
      <c r="L24" s="850"/>
      <c r="M24" s="851"/>
      <c r="N24" s="851"/>
      <c r="O24" s="851"/>
      <c r="P24" s="851"/>
      <c r="Q24" s="852"/>
      <c r="R24" s="77"/>
    </row>
    <row r="25" spans="1:18" ht="31.5" customHeight="1">
      <c r="A25" s="108">
        <v>14</v>
      </c>
      <c r="B25" s="841"/>
      <c r="C25" s="842"/>
      <c r="D25" s="842"/>
      <c r="E25" s="842"/>
      <c r="F25" s="843"/>
      <c r="G25" s="847"/>
      <c r="H25" s="848"/>
      <c r="I25" s="848"/>
      <c r="J25" s="848"/>
      <c r="K25" s="849"/>
      <c r="L25" s="850"/>
      <c r="M25" s="851"/>
      <c r="N25" s="851"/>
      <c r="O25" s="851"/>
      <c r="P25" s="851"/>
      <c r="Q25" s="852"/>
      <c r="R25" s="77"/>
    </row>
    <row r="26" spans="1:18" ht="31.5" customHeight="1">
      <c r="A26" s="108">
        <v>15</v>
      </c>
      <c r="B26" s="841"/>
      <c r="C26" s="842"/>
      <c r="D26" s="842"/>
      <c r="E26" s="842"/>
      <c r="F26" s="843"/>
      <c r="G26" s="847"/>
      <c r="H26" s="848"/>
      <c r="I26" s="848"/>
      <c r="J26" s="848"/>
      <c r="K26" s="849"/>
      <c r="L26" s="850"/>
      <c r="M26" s="851"/>
      <c r="N26" s="851"/>
      <c r="O26" s="851"/>
      <c r="P26" s="851"/>
      <c r="Q26" s="852"/>
      <c r="R26" s="77"/>
    </row>
    <row r="27" spans="1:18" ht="31.5" customHeight="1">
      <c r="A27" s="108">
        <v>16</v>
      </c>
      <c r="B27" s="841"/>
      <c r="C27" s="842"/>
      <c r="D27" s="842"/>
      <c r="E27" s="842"/>
      <c r="F27" s="843"/>
      <c r="G27" s="847"/>
      <c r="H27" s="848"/>
      <c r="I27" s="848"/>
      <c r="J27" s="848"/>
      <c r="K27" s="849"/>
      <c r="L27" s="850"/>
      <c r="M27" s="851"/>
      <c r="N27" s="851"/>
      <c r="O27" s="851"/>
      <c r="P27" s="851"/>
      <c r="Q27" s="852"/>
      <c r="R27" s="77"/>
    </row>
    <row r="28" spans="1:18" ht="31.5" customHeight="1">
      <c r="A28" s="108">
        <v>17</v>
      </c>
      <c r="B28" s="841"/>
      <c r="C28" s="842"/>
      <c r="D28" s="842"/>
      <c r="E28" s="842"/>
      <c r="F28" s="843"/>
      <c r="G28" s="847"/>
      <c r="H28" s="848"/>
      <c r="I28" s="848"/>
      <c r="J28" s="848"/>
      <c r="K28" s="849"/>
      <c r="L28" s="850"/>
      <c r="M28" s="851"/>
      <c r="N28" s="851"/>
      <c r="O28" s="851"/>
      <c r="P28" s="851"/>
      <c r="Q28" s="852"/>
      <c r="R28" s="77"/>
    </row>
    <row r="29" spans="1:18" ht="31.5" customHeight="1">
      <c r="A29" s="107">
        <v>18</v>
      </c>
      <c r="B29" s="841"/>
      <c r="C29" s="842"/>
      <c r="D29" s="842"/>
      <c r="E29" s="842"/>
      <c r="F29" s="843"/>
      <c r="G29" s="847"/>
      <c r="H29" s="848"/>
      <c r="I29" s="848"/>
      <c r="J29" s="848"/>
      <c r="K29" s="849"/>
      <c r="L29" s="850"/>
      <c r="M29" s="851"/>
      <c r="N29" s="851"/>
      <c r="O29" s="851"/>
      <c r="P29" s="851"/>
      <c r="Q29" s="852"/>
      <c r="R29" s="77"/>
    </row>
    <row r="30" spans="1:18" ht="31.5" customHeight="1">
      <c r="A30" s="108">
        <v>19</v>
      </c>
      <c r="B30" s="841"/>
      <c r="C30" s="842"/>
      <c r="D30" s="842"/>
      <c r="E30" s="842"/>
      <c r="F30" s="843"/>
      <c r="G30" s="847"/>
      <c r="H30" s="848"/>
      <c r="I30" s="848"/>
      <c r="J30" s="848"/>
      <c r="K30" s="849"/>
      <c r="L30" s="850"/>
      <c r="M30" s="851"/>
      <c r="N30" s="851"/>
      <c r="O30" s="851"/>
      <c r="P30" s="851"/>
      <c r="Q30" s="852"/>
      <c r="R30" s="77"/>
    </row>
    <row r="31" spans="1:18" ht="31.5" customHeight="1">
      <c r="A31" s="108">
        <v>20</v>
      </c>
      <c r="B31" s="841"/>
      <c r="C31" s="842"/>
      <c r="D31" s="842"/>
      <c r="E31" s="842"/>
      <c r="F31" s="843"/>
      <c r="G31" s="847"/>
      <c r="H31" s="848"/>
      <c r="I31" s="848"/>
      <c r="J31" s="848"/>
      <c r="K31" s="849"/>
      <c r="L31" s="850"/>
      <c r="M31" s="851"/>
      <c r="N31" s="851"/>
      <c r="O31" s="851"/>
      <c r="P31" s="851"/>
      <c r="Q31" s="852"/>
      <c r="R31" s="77"/>
    </row>
    <row r="32" spans="1:18" ht="31.5" customHeight="1">
      <c r="A32" s="108">
        <v>21</v>
      </c>
      <c r="B32" s="841"/>
      <c r="C32" s="842"/>
      <c r="D32" s="842"/>
      <c r="E32" s="842"/>
      <c r="F32" s="843"/>
      <c r="G32" s="847"/>
      <c r="H32" s="848"/>
      <c r="I32" s="848"/>
      <c r="J32" s="848"/>
      <c r="K32" s="849"/>
      <c r="L32" s="850"/>
      <c r="M32" s="851"/>
      <c r="N32" s="851"/>
      <c r="O32" s="851"/>
      <c r="P32" s="851"/>
      <c r="Q32" s="852"/>
      <c r="R32" s="77"/>
    </row>
    <row r="33" spans="1:28" ht="31.5" customHeight="1">
      <c r="A33" s="108">
        <v>22</v>
      </c>
      <c r="B33" s="841"/>
      <c r="C33" s="842"/>
      <c r="D33" s="842"/>
      <c r="E33" s="842"/>
      <c r="F33" s="843"/>
      <c r="G33" s="847"/>
      <c r="H33" s="848"/>
      <c r="I33" s="848"/>
      <c r="J33" s="848"/>
      <c r="K33" s="849"/>
      <c r="L33" s="850"/>
      <c r="M33" s="851"/>
      <c r="N33" s="851"/>
      <c r="O33" s="851"/>
      <c r="P33" s="851"/>
      <c r="Q33" s="852"/>
      <c r="R33" s="77"/>
    </row>
    <row r="34" spans="1:28" ht="31.5" customHeight="1">
      <c r="A34" s="108">
        <v>23</v>
      </c>
      <c r="B34" s="841"/>
      <c r="C34" s="842"/>
      <c r="D34" s="842"/>
      <c r="E34" s="842"/>
      <c r="F34" s="843"/>
      <c r="G34" s="847"/>
      <c r="H34" s="848"/>
      <c r="I34" s="848"/>
      <c r="J34" s="848"/>
      <c r="K34" s="849"/>
      <c r="L34" s="850"/>
      <c r="M34" s="851"/>
      <c r="N34" s="851"/>
      <c r="O34" s="851"/>
      <c r="P34" s="851"/>
      <c r="Q34" s="852"/>
      <c r="R34" s="77"/>
    </row>
    <row r="35" spans="1:28" ht="31.5" customHeight="1">
      <c r="A35" s="107">
        <v>24</v>
      </c>
      <c r="B35" s="841"/>
      <c r="C35" s="842"/>
      <c r="D35" s="842"/>
      <c r="E35" s="842"/>
      <c r="F35" s="843"/>
      <c r="G35" s="844"/>
      <c r="H35" s="845"/>
      <c r="I35" s="845"/>
      <c r="J35" s="845"/>
      <c r="K35" s="846"/>
      <c r="L35" s="841"/>
      <c r="M35" s="842"/>
      <c r="N35" s="842"/>
      <c r="O35" s="842"/>
      <c r="P35" s="842"/>
      <c r="Q35" s="843"/>
      <c r="R35" s="77"/>
    </row>
    <row r="36" spans="1:28" ht="31.5" customHeight="1">
      <c r="A36" s="108">
        <v>25</v>
      </c>
      <c r="B36" s="841"/>
      <c r="C36" s="842"/>
      <c r="D36" s="842"/>
      <c r="E36" s="842"/>
      <c r="F36" s="843"/>
      <c r="G36" s="847"/>
      <c r="H36" s="848"/>
      <c r="I36" s="848"/>
      <c r="J36" s="848"/>
      <c r="K36" s="849"/>
      <c r="L36" s="850"/>
      <c r="M36" s="851"/>
      <c r="N36" s="851"/>
      <c r="O36" s="851"/>
      <c r="P36" s="851"/>
      <c r="Q36" s="852"/>
      <c r="R36" s="77"/>
    </row>
    <row r="37" spans="1:28" ht="31.5" customHeight="1">
      <c r="A37" s="108">
        <v>26</v>
      </c>
      <c r="B37" s="841"/>
      <c r="C37" s="842"/>
      <c r="D37" s="842"/>
      <c r="E37" s="842"/>
      <c r="F37" s="843"/>
      <c r="G37" s="847"/>
      <c r="H37" s="848"/>
      <c r="I37" s="848"/>
      <c r="J37" s="848"/>
      <c r="K37" s="849"/>
      <c r="L37" s="850"/>
      <c r="M37" s="851"/>
      <c r="N37" s="851"/>
      <c r="O37" s="851"/>
      <c r="P37" s="851"/>
      <c r="Q37" s="852"/>
      <c r="R37" s="77"/>
    </row>
    <row r="38" spans="1:28" ht="31.5" customHeight="1">
      <c r="A38" s="107">
        <v>27</v>
      </c>
      <c r="B38" s="841"/>
      <c r="C38" s="842"/>
      <c r="D38" s="842"/>
      <c r="E38" s="842"/>
      <c r="F38" s="843"/>
      <c r="G38" s="844"/>
      <c r="H38" s="845"/>
      <c r="I38" s="845"/>
      <c r="J38" s="845"/>
      <c r="K38" s="846"/>
      <c r="L38" s="841"/>
      <c r="M38" s="842"/>
      <c r="N38" s="842"/>
      <c r="O38" s="842"/>
      <c r="P38" s="842"/>
      <c r="Q38" s="843"/>
      <c r="R38" s="77"/>
    </row>
    <row r="39" spans="1:28" s="135" customFormat="1">
      <c r="A39" s="134" t="s">
        <v>114</v>
      </c>
      <c r="B39" s="135" t="s">
        <v>633</v>
      </c>
    </row>
    <row r="40" spans="1:28" s="135" customFormat="1">
      <c r="A40" s="134" t="s">
        <v>115</v>
      </c>
      <c r="B40" s="135" t="s">
        <v>632</v>
      </c>
    </row>
    <row r="41" spans="1:28" s="135" customFormat="1">
      <c r="A41" s="134" t="s">
        <v>900</v>
      </c>
      <c r="B41" s="853" t="s">
        <v>1391</v>
      </c>
      <c r="C41" s="853"/>
      <c r="D41" s="853"/>
      <c r="E41" s="853"/>
      <c r="F41" s="853"/>
      <c r="G41" s="853"/>
      <c r="H41" s="853"/>
      <c r="I41" s="853"/>
      <c r="J41" s="853"/>
      <c r="K41" s="853"/>
      <c r="L41" s="853"/>
      <c r="M41" s="853"/>
      <c r="N41" s="853"/>
      <c r="O41" s="853"/>
      <c r="P41" s="853"/>
      <c r="Q41" s="853"/>
    </row>
    <row r="42" spans="1:28" s="135" customFormat="1">
      <c r="A42" s="134" t="s">
        <v>120</v>
      </c>
      <c r="B42" s="856" t="str">
        <f>CONCATENATE("入札公告日前日時点（令和",(YEAR(発注者入力シート!H7)-2018),"年",MONTH(発注者入力シート!H7),"月",DAY(発注者入力シート!H7),"日時点）での状況について記載すること。")</f>
        <v>入札公告日前日時点（令和8年10月14日時点）での状況について記載すること。</v>
      </c>
      <c r="C42" s="856"/>
      <c r="D42" s="856"/>
      <c r="E42" s="856"/>
      <c r="F42" s="856"/>
      <c r="G42" s="856"/>
      <c r="H42" s="856"/>
      <c r="I42" s="856"/>
      <c r="J42" s="856"/>
      <c r="K42" s="856"/>
      <c r="L42" s="856"/>
      <c r="M42" s="856"/>
      <c r="N42" s="856"/>
      <c r="O42" s="856"/>
      <c r="P42" s="856"/>
      <c r="Q42" s="856"/>
    </row>
    <row r="43" spans="1:28" ht="15.75" customHeight="1"/>
    <row r="44" spans="1:28" customFormat="1">
      <c r="A44" s="828" t="s">
        <v>1275</v>
      </c>
      <c r="B44" s="829" t="s">
        <v>1402</v>
      </c>
      <c r="C44" s="3"/>
      <c r="D44" s="3"/>
      <c r="E44" s="3"/>
      <c r="F44" s="3"/>
      <c r="G44" s="3"/>
      <c r="H44" s="3"/>
      <c r="I44" s="3"/>
      <c r="J44" s="3"/>
      <c r="K44" s="3"/>
      <c r="L44" s="3"/>
      <c r="M44" s="3"/>
      <c r="N44" s="3"/>
      <c r="O44" s="3"/>
      <c r="P44" s="3"/>
      <c r="Q44" s="3"/>
      <c r="R44" s="3"/>
      <c r="S44" s="3"/>
      <c r="T44" s="3"/>
      <c r="U44" s="3"/>
      <c r="V44" s="3"/>
      <c r="W44" s="3"/>
      <c r="X44" s="3"/>
      <c r="Y44" s="3"/>
      <c r="Z44" s="3"/>
      <c r="AA44" s="3"/>
      <c r="AB44" s="3"/>
    </row>
    <row r="45" spans="1:28" customFormat="1">
      <c r="A45" s="829"/>
      <c r="B45" s="829" t="s">
        <v>1403</v>
      </c>
      <c r="C45" s="3"/>
      <c r="D45" s="3"/>
      <c r="E45" s="3"/>
      <c r="F45" s="3"/>
      <c r="G45" s="3"/>
      <c r="H45" s="3"/>
      <c r="I45" s="3"/>
      <c r="J45" s="3"/>
      <c r="K45" s="3"/>
      <c r="L45" s="3"/>
      <c r="M45" s="3"/>
      <c r="N45" s="3"/>
      <c r="O45" s="3"/>
      <c r="P45" s="3"/>
      <c r="Q45" s="3"/>
      <c r="R45" s="3"/>
      <c r="S45" s="3"/>
      <c r="T45" s="3"/>
      <c r="U45" s="3"/>
      <c r="V45" s="3"/>
      <c r="W45" s="3"/>
      <c r="X45" s="3"/>
      <c r="Y45" s="3"/>
      <c r="Z45" s="3"/>
      <c r="AA45" s="3"/>
      <c r="AB45" s="3"/>
    </row>
    <row r="46" spans="1:28" customFormat="1">
      <c r="A46" s="829"/>
      <c r="B46" s="829" t="s">
        <v>1404</v>
      </c>
      <c r="C46" s="3"/>
      <c r="D46" s="3"/>
      <c r="E46" s="3"/>
      <c r="F46" s="3"/>
      <c r="G46" s="3"/>
      <c r="H46" s="3"/>
      <c r="I46" s="3"/>
      <c r="J46" s="3"/>
      <c r="K46" s="3"/>
      <c r="L46" s="3"/>
      <c r="M46" s="3"/>
      <c r="N46" s="3"/>
      <c r="O46" s="3"/>
      <c r="P46" s="3"/>
      <c r="Q46" s="3"/>
      <c r="R46" s="3"/>
      <c r="S46" s="3"/>
      <c r="T46" s="3"/>
      <c r="U46" s="3"/>
      <c r="V46" s="3"/>
      <c r="W46" s="3"/>
      <c r="X46" s="3"/>
      <c r="Y46" s="3"/>
      <c r="Z46" s="3"/>
      <c r="AA46" s="3"/>
      <c r="AB46" s="3"/>
    </row>
    <row r="47" spans="1:28" ht="15.75" customHeight="1"/>
    <row r="48" spans="1:28" ht="15.75" customHeight="1"/>
    <row r="49" ht="15.75" customHeight="1"/>
    <row r="50" ht="15.75" customHeight="1"/>
    <row r="51" ht="15.75" customHeight="1"/>
    <row r="52" ht="15.75" customHeight="1"/>
    <row r="53" ht="15.75" customHeight="1"/>
  </sheetData>
  <mergeCells count="91">
    <mergeCell ref="B42:Q42"/>
    <mergeCell ref="A1:F1"/>
    <mergeCell ref="A2:E2"/>
    <mergeCell ref="A4:Q4"/>
    <mergeCell ref="A9:F11"/>
    <mergeCell ref="G9:K11"/>
    <mergeCell ref="L9:Q11"/>
    <mergeCell ref="G18:K18"/>
    <mergeCell ref="L18:Q18"/>
    <mergeCell ref="G19:K19"/>
    <mergeCell ref="B41:Q41"/>
    <mergeCell ref="D6:E6"/>
    <mergeCell ref="F6:Q6"/>
    <mergeCell ref="G15:K15"/>
    <mergeCell ref="L15:Q15"/>
    <mergeCell ref="G16:K16"/>
    <mergeCell ref="L16:Q16"/>
    <mergeCell ref="G17:K17"/>
    <mergeCell ref="L17:Q17"/>
    <mergeCell ref="G12:K12"/>
    <mergeCell ref="L12:Q12"/>
    <mergeCell ref="G13:K13"/>
    <mergeCell ref="L13:Q13"/>
    <mergeCell ref="G14:K14"/>
    <mergeCell ref="L14:Q14"/>
    <mergeCell ref="L19:Q19"/>
    <mergeCell ref="G20:K20"/>
    <mergeCell ref="L20:Q20"/>
    <mergeCell ref="G21:K21"/>
    <mergeCell ref="L21:Q21"/>
    <mergeCell ref="G24:K24"/>
    <mergeCell ref="L24:Q24"/>
    <mergeCell ref="G25:K25"/>
    <mergeCell ref="L25:Q25"/>
    <mergeCell ref="G22:K22"/>
    <mergeCell ref="L22:Q22"/>
    <mergeCell ref="G23:K23"/>
    <mergeCell ref="L23:Q23"/>
    <mergeCell ref="G28:K28"/>
    <mergeCell ref="L28:Q28"/>
    <mergeCell ref="G29:K29"/>
    <mergeCell ref="L29:Q29"/>
    <mergeCell ref="G26:K26"/>
    <mergeCell ref="L26:Q26"/>
    <mergeCell ref="G27:K27"/>
    <mergeCell ref="L27:Q27"/>
    <mergeCell ref="G32:K32"/>
    <mergeCell ref="L32:Q32"/>
    <mergeCell ref="G33:K33"/>
    <mergeCell ref="L33:Q33"/>
    <mergeCell ref="G30:K30"/>
    <mergeCell ref="L30:Q30"/>
    <mergeCell ref="G31:K31"/>
    <mergeCell ref="L31:Q31"/>
    <mergeCell ref="G37:K37"/>
    <mergeCell ref="L37:Q37"/>
    <mergeCell ref="G34:K34"/>
    <mergeCell ref="L34:Q34"/>
    <mergeCell ref="G35:K35"/>
    <mergeCell ref="L35:Q35"/>
    <mergeCell ref="G38:K38"/>
    <mergeCell ref="L38:Q38"/>
    <mergeCell ref="B12:F12"/>
    <mergeCell ref="B13:F13"/>
    <mergeCell ref="B14:F14"/>
    <mergeCell ref="B15:F15"/>
    <mergeCell ref="B16:F16"/>
    <mergeCell ref="B17:F17"/>
    <mergeCell ref="B18:F18"/>
    <mergeCell ref="B19:F19"/>
    <mergeCell ref="B20:F20"/>
    <mergeCell ref="B21:F21"/>
    <mergeCell ref="B37:F37"/>
    <mergeCell ref="B38:F38"/>
    <mergeCell ref="G36:K36"/>
    <mergeCell ref="L36:Q36"/>
    <mergeCell ref="B32:F32"/>
    <mergeCell ref="B33:F33"/>
    <mergeCell ref="B34:F34"/>
    <mergeCell ref="B35:F35"/>
    <mergeCell ref="B36:F36"/>
    <mergeCell ref="B27:F27"/>
    <mergeCell ref="B28:F28"/>
    <mergeCell ref="B29:F29"/>
    <mergeCell ref="B30:F30"/>
    <mergeCell ref="B31:F31"/>
    <mergeCell ref="B22:F22"/>
    <mergeCell ref="B23:F23"/>
    <mergeCell ref="B24:F24"/>
    <mergeCell ref="B25:F25"/>
    <mergeCell ref="B26:F26"/>
  </mergeCells>
  <phoneticPr fontId="2"/>
  <printOptions horizontalCentered="1"/>
  <pageMargins left="0.70866141732283472" right="0.70866141732283472" top="0.74803149606299213" bottom="0.55118110236220474" header="0.31496062992125984" footer="0.31496062992125984"/>
  <pageSetup paperSize="9" scale="70" orientation="portrait" blackAndWhite="1" r:id="rId1"/>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8"/>
  </sheetPr>
  <dimension ref="A1:T57"/>
  <sheetViews>
    <sheetView view="pageBreakPreview" zoomScaleNormal="100" zoomScaleSheetLayoutView="100" workbookViewId="0">
      <selection activeCell="B9" sqref="B9"/>
    </sheetView>
  </sheetViews>
  <sheetFormatPr defaultColWidth="9" defaultRowHeight="13"/>
  <cols>
    <col min="1" max="18" width="5.08984375" style="3" customWidth="1"/>
    <col min="19" max="16384" width="9" style="3"/>
  </cols>
  <sheetData>
    <row r="1" spans="1:20" ht="15.75" customHeight="1">
      <c r="A1" s="857" t="e">
        <f>CONCATENATE("（様式-",INDEX(発注者入力シート!$B$37:$G$46,MATCH(発注者入力シート!N18,発注者入力シート!$C$37:$C$46,0),4),"）")</f>
        <v>#N/A</v>
      </c>
      <c r="B1" s="857"/>
      <c r="C1" s="857"/>
      <c r="D1" s="857"/>
      <c r="E1" s="857"/>
      <c r="F1" s="857"/>
      <c r="G1" s="2"/>
      <c r="S1" s="3" t="s">
        <v>1207</v>
      </c>
    </row>
    <row r="2" spans="1:20" ht="15.75" customHeight="1">
      <c r="A2" s="857" t="e">
        <f>CONCATENATE("評価項目",INDEX(発注者入力シート!$B$37:$G$46,MATCH(発注者入力シート!N18,発注者入力シート!$C$37:$C$46,0),5),"-",INDEX(発注者入力シート!$B$37:$G$46,MATCH(発注者入力シート!N18,発注者入力シート!$C$37:$C$46,0),6))</f>
        <v>#N/A</v>
      </c>
      <c r="B2" s="857"/>
      <c r="C2" s="857"/>
      <c r="D2" s="857"/>
      <c r="E2" s="857"/>
      <c r="S2" s="3" t="s">
        <v>1208</v>
      </c>
    </row>
    <row r="3" spans="1:20" ht="15.75" customHeight="1">
      <c r="S3" s="103"/>
      <c r="T3" s="3" t="s">
        <v>1209</v>
      </c>
    </row>
    <row r="4" spans="1:20" ht="15.75" customHeight="1">
      <c r="A4" s="858" t="s">
        <v>1210</v>
      </c>
      <c r="B4" s="858"/>
      <c r="C4" s="858"/>
      <c r="D4" s="858"/>
      <c r="E4" s="858"/>
      <c r="F4" s="858"/>
      <c r="G4" s="858"/>
      <c r="H4" s="858"/>
      <c r="I4" s="858"/>
      <c r="J4" s="858"/>
      <c r="K4" s="858"/>
      <c r="L4" s="858"/>
      <c r="M4" s="858"/>
      <c r="N4" s="858"/>
      <c r="O4" s="858"/>
      <c r="P4" s="858"/>
      <c r="Q4" s="858"/>
      <c r="R4" s="128"/>
      <c r="S4" s="98"/>
      <c r="T4" s="3" t="s">
        <v>1211</v>
      </c>
    </row>
    <row r="5" spans="1:20" ht="15.75" customHeight="1"/>
    <row r="6" spans="1:20" ht="15.75" customHeight="1">
      <c r="H6" s="854" t="s">
        <v>1212</v>
      </c>
      <c r="I6" s="854"/>
      <c r="J6" s="854"/>
      <c r="K6" s="855" t="str">
        <f>IF(企業入力シート!C5="","",企業入力シート!C5)</f>
        <v/>
      </c>
      <c r="L6" s="855"/>
      <c r="M6" s="855"/>
      <c r="N6" s="855"/>
      <c r="O6" s="855"/>
      <c r="P6" s="855"/>
      <c r="Q6" s="855"/>
      <c r="R6" s="2"/>
      <c r="S6" s="3" t="s">
        <v>63</v>
      </c>
    </row>
    <row r="7" spans="1:20" ht="15.75" customHeight="1">
      <c r="J7" s="6"/>
      <c r="K7" s="2"/>
      <c r="L7" s="2"/>
      <c r="M7" s="2"/>
      <c r="N7" s="2"/>
      <c r="O7" s="2"/>
      <c r="P7" s="2"/>
      <c r="Q7" s="2"/>
      <c r="R7" s="2"/>
      <c r="S7" s="100"/>
      <c r="T7" s="3" t="s">
        <v>1213</v>
      </c>
    </row>
    <row r="8" spans="1:20" ht="15.75" customHeight="1">
      <c r="A8" s="3" t="s">
        <v>1214</v>
      </c>
      <c r="B8" s="3" t="s">
        <v>1215</v>
      </c>
      <c r="J8" s="6"/>
      <c r="K8" s="2"/>
      <c r="L8" s="2"/>
      <c r="M8" s="2"/>
      <c r="N8" s="2"/>
      <c r="O8" s="2"/>
      <c r="P8" s="2"/>
      <c r="Q8" s="2"/>
      <c r="R8" s="2"/>
      <c r="S8" s="101"/>
      <c r="T8" s="3" t="s">
        <v>1216</v>
      </c>
    </row>
    <row r="9" spans="1:20" ht="15.75" customHeight="1">
      <c r="B9" s="143" t="s">
        <v>1217</v>
      </c>
      <c r="J9" s="6"/>
      <c r="K9" s="2"/>
      <c r="L9" s="2"/>
      <c r="M9" s="2"/>
      <c r="N9" s="2"/>
      <c r="O9" s="2"/>
      <c r="P9" s="2"/>
      <c r="Q9" s="2"/>
      <c r="R9" s="2"/>
      <c r="S9" s="101"/>
    </row>
    <row r="10" spans="1:20" ht="15.75" customHeight="1">
      <c r="A10" s="135"/>
      <c r="B10" s="135"/>
      <c r="C10" s="1459"/>
      <c r="D10" s="1459"/>
      <c r="E10" s="1459"/>
      <c r="F10" s="1459"/>
      <c r="G10" s="1459"/>
      <c r="H10" s="1459"/>
      <c r="I10" s="1459"/>
      <c r="J10" s="1459"/>
      <c r="K10" s="1459"/>
      <c r="L10" s="1459"/>
      <c r="M10" s="1459"/>
      <c r="N10" s="1459"/>
      <c r="O10" s="1459"/>
      <c r="P10" s="1459"/>
      <c r="Q10" s="1459"/>
    </row>
    <row r="11" spans="1:20" ht="41.25" customHeight="1">
      <c r="A11" s="1175" t="s">
        <v>1218</v>
      </c>
      <c r="B11" s="1175"/>
      <c r="C11" s="1175"/>
      <c r="D11" s="1175"/>
      <c r="E11" s="1792"/>
      <c r="F11" s="1792"/>
      <c r="G11" s="1792"/>
      <c r="H11" s="1792"/>
      <c r="I11" s="1792"/>
      <c r="S11" s="105"/>
    </row>
    <row r="12" spans="1:20" ht="13" customHeight="1">
      <c r="A12" s="274"/>
      <c r="B12" s="1816" t="s">
        <v>1219</v>
      </c>
      <c r="C12" s="1816"/>
      <c r="D12" s="1816"/>
      <c r="E12" s="1816"/>
      <c r="F12" s="1816"/>
      <c r="G12" s="1816"/>
      <c r="H12" s="1816"/>
      <c r="I12" s="1816"/>
      <c r="J12" s="1816"/>
      <c r="K12" s="1816"/>
      <c r="L12" s="1816"/>
      <c r="M12" s="1816"/>
      <c r="N12" s="1816"/>
      <c r="O12" s="1816"/>
      <c r="P12" s="1816"/>
      <c r="Q12" s="742"/>
      <c r="R12" s="77"/>
      <c r="S12" s="105"/>
    </row>
    <row r="13" spans="1:20">
      <c r="A13" s="274"/>
      <c r="B13" s="1816" t="s">
        <v>1250</v>
      </c>
      <c r="C13" s="1816"/>
      <c r="D13" s="1816"/>
      <c r="E13" s="1816"/>
      <c r="F13" s="1816"/>
      <c r="G13" s="1816"/>
      <c r="H13" s="1816"/>
      <c r="I13" s="1816"/>
      <c r="J13" s="1816"/>
      <c r="K13" s="1816"/>
      <c r="L13" s="1816"/>
      <c r="M13" s="1816"/>
      <c r="N13" s="1816"/>
      <c r="O13" s="1816"/>
      <c r="P13" s="1816"/>
      <c r="Q13" s="742"/>
      <c r="R13" s="77"/>
      <c r="S13" s="105" t="s">
        <v>1220</v>
      </c>
    </row>
    <row r="14" spans="1:20" ht="15.75" customHeight="1" thickBot="1">
      <c r="A14" s="134"/>
      <c r="B14" s="798"/>
      <c r="C14" s="798"/>
      <c r="D14" s="798"/>
      <c r="E14" s="798"/>
      <c r="F14" s="798"/>
      <c r="G14" s="798"/>
      <c r="H14" s="798"/>
      <c r="I14" s="798"/>
      <c r="J14" s="798"/>
      <c r="K14" s="798"/>
      <c r="L14" s="798"/>
      <c r="M14" s="798"/>
      <c r="N14" s="798"/>
      <c r="O14" s="798"/>
      <c r="P14" s="798"/>
      <c r="Q14" s="135"/>
      <c r="R14" s="138"/>
      <c r="S14" s="3" t="s">
        <v>1221</v>
      </c>
    </row>
    <row r="15" spans="1:20" ht="15.75" customHeight="1">
      <c r="A15" s="274"/>
      <c r="C15" s="158"/>
      <c r="D15" s="158"/>
      <c r="E15" s="158"/>
      <c r="F15" s="158"/>
      <c r="G15" s="158"/>
      <c r="H15" s="158"/>
      <c r="I15" s="158"/>
      <c r="J15" s="158"/>
      <c r="K15" s="158"/>
      <c r="L15" s="158"/>
      <c r="M15" s="158"/>
      <c r="N15" s="158"/>
      <c r="O15" s="158"/>
      <c r="P15" s="158"/>
      <c r="Q15" s="158"/>
      <c r="R15" s="135"/>
      <c r="S15" s="3" t="s">
        <v>1222</v>
      </c>
    </row>
    <row r="16" spans="1:20" ht="15.75" customHeight="1">
      <c r="A16" s="728" t="s">
        <v>1223</v>
      </c>
      <c r="B16" s="729"/>
      <c r="C16" s="729"/>
      <c r="D16" s="729"/>
      <c r="E16" s="729"/>
      <c r="F16" s="729"/>
      <c r="G16" s="729"/>
      <c r="H16" s="729"/>
      <c r="I16" s="729"/>
      <c r="J16" s="729"/>
      <c r="K16" s="729"/>
      <c r="L16" s="729"/>
      <c r="M16" s="729"/>
      <c r="N16" s="729"/>
      <c r="O16" s="729"/>
      <c r="P16" s="729"/>
      <c r="Q16" s="729"/>
    </row>
    <row r="17" spans="2:17" ht="15.75" customHeight="1"/>
    <row r="18" spans="2:17" ht="15.75" customHeight="1">
      <c r="M18" s="229"/>
      <c r="N18" s="730"/>
      <c r="O18" s="730"/>
      <c r="P18" s="730"/>
    </row>
    <row r="19" spans="2:17" ht="15.75" customHeight="1">
      <c r="J19" s="77"/>
      <c r="K19" s="77"/>
      <c r="L19" s="77"/>
      <c r="M19" s="1814" t="str">
        <f>IF(E11="有",企業入力シート!C11,"")</f>
        <v/>
      </c>
      <c r="N19" s="1815"/>
      <c r="O19" s="1815"/>
      <c r="P19" s="1815"/>
    </row>
    <row r="20" spans="2:17" ht="15.75" customHeight="1"/>
    <row r="21" spans="2:17" ht="15.75" customHeight="1">
      <c r="B21" s="1808" t="str">
        <f>IF(E11="有",発注者入力シート!C6&amp;"長　様","")</f>
        <v/>
      </c>
      <c r="C21" s="1809"/>
      <c r="D21" s="1809"/>
      <c r="E21" s="1809"/>
      <c r="F21" s="1809"/>
      <c r="G21" s="1809"/>
    </row>
    <row r="22" spans="2:17" ht="15.75" customHeight="1"/>
    <row r="23" spans="2:17" ht="15.75" customHeight="1"/>
    <row r="24" spans="2:17" ht="15.75" customHeight="1">
      <c r="F24" s="1105" t="s">
        <v>809</v>
      </c>
      <c r="G24" s="1105"/>
      <c r="H24" s="1105"/>
      <c r="I24" s="1812" t="str">
        <f>IF(E11="有",企業入力シート!C5,"")</f>
        <v/>
      </c>
      <c r="J24" s="1813"/>
      <c r="K24" s="1813"/>
      <c r="L24" s="1813"/>
      <c r="M24" s="1813"/>
      <c r="N24" s="1813"/>
      <c r="O24" s="1813"/>
      <c r="P24" s="1813"/>
      <c r="Q24" s="1813"/>
    </row>
    <row r="25" spans="2:17" ht="15.75" customHeight="1"/>
    <row r="26" spans="2:17" ht="15.75" customHeight="1">
      <c r="I26" s="3" t="s">
        <v>810</v>
      </c>
    </row>
    <row r="27" spans="2:17" ht="15.75" customHeight="1"/>
    <row r="28" spans="2:17" ht="15.75" customHeight="1">
      <c r="H28" s="863" t="s">
        <v>1224</v>
      </c>
      <c r="I28" s="903"/>
      <c r="J28" s="903"/>
      <c r="K28" s="731" t="str">
        <f>IF(E11="有",企業入力シート!C13,"")</f>
        <v/>
      </c>
      <c r="L28" s="731"/>
      <c r="M28" s="732"/>
      <c r="N28" s="732"/>
      <c r="O28" s="732"/>
      <c r="P28" s="732"/>
      <c r="Q28" s="732"/>
    </row>
    <row r="29" spans="2:17" ht="15.75" customHeight="1">
      <c r="H29" s="863" t="s">
        <v>829</v>
      </c>
      <c r="I29" s="903"/>
      <c r="J29" s="903"/>
      <c r="K29" s="731" t="str">
        <f>IF(E11="有",企業入力シート!C14,"")</f>
        <v/>
      </c>
      <c r="L29" s="731"/>
      <c r="M29" s="732"/>
      <c r="N29" s="732"/>
      <c r="O29" s="732"/>
      <c r="P29" s="732"/>
      <c r="Q29" s="732"/>
    </row>
    <row r="30" spans="2:17" ht="15.75" customHeight="1">
      <c r="H30" s="863" t="s">
        <v>1225</v>
      </c>
      <c r="I30" s="903"/>
      <c r="J30" s="903"/>
      <c r="K30" s="731" t="str">
        <f>IF(E11="有",企業入力シート!C15,"")</f>
        <v/>
      </c>
      <c r="L30" s="731"/>
      <c r="M30" s="732"/>
      <c r="N30" s="732"/>
      <c r="O30" s="732"/>
      <c r="P30" s="732"/>
      <c r="Q30" s="732"/>
    </row>
    <row r="31" spans="2:17" ht="15.75" customHeight="1"/>
    <row r="32" spans="2:17" ht="15.75" customHeight="1"/>
    <row r="33" spans="2:15" ht="15.75" customHeight="1">
      <c r="B33" s="733" t="s">
        <v>1251</v>
      </c>
    </row>
    <row r="34" spans="2:15" ht="15.75" customHeight="1"/>
    <row r="35" spans="2:15" ht="15.75" customHeight="1">
      <c r="H35" s="77" t="s">
        <v>1226</v>
      </c>
    </row>
    <row r="36" spans="2:15" ht="15.75" customHeight="1"/>
    <row r="37" spans="2:15" ht="15.75" customHeight="1">
      <c r="B37" s="733" t="s">
        <v>1227</v>
      </c>
      <c r="E37" s="1810" t="str">
        <f>IF(E11="有",発注者入力シート!C10,"")</f>
        <v/>
      </c>
      <c r="F37" s="1811"/>
      <c r="G37" s="1811"/>
      <c r="H37" s="1811"/>
      <c r="I37" s="1811"/>
      <c r="J37" s="1811"/>
      <c r="K37" s="1811"/>
      <c r="L37" s="1811"/>
      <c r="M37" s="1811"/>
      <c r="N37" s="1811"/>
      <c r="O37" s="1811"/>
    </row>
    <row r="38" spans="2:15" ht="15.75" customHeight="1">
      <c r="E38" s="1811"/>
      <c r="F38" s="1811"/>
      <c r="G38" s="1811"/>
      <c r="H38" s="1811"/>
      <c r="I38" s="1811"/>
      <c r="J38" s="1811"/>
      <c r="K38" s="1811"/>
      <c r="L38" s="1811"/>
      <c r="M38" s="1811"/>
      <c r="N38" s="1811"/>
      <c r="O38" s="1811"/>
    </row>
    <row r="39" spans="2:15" ht="15.75" customHeight="1"/>
    <row r="40" spans="2:15" ht="15.75" customHeight="1">
      <c r="B40" s="733" t="s">
        <v>1228</v>
      </c>
    </row>
    <row r="41" spans="2:15" ht="15.75" customHeight="1">
      <c r="B41" s="143"/>
      <c r="C41" s="1512" t="s">
        <v>1252</v>
      </c>
      <c r="D41" s="1512"/>
      <c r="E41" s="1512"/>
      <c r="F41" s="1512"/>
      <c r="G41" s="1512"/>
      <c r="H41" s="1512"/>
      <c r="I41" s="1512"/>
      <c r="J41" s="1512"/>
      <c r="K41" s="1512"/>
      <c r="L41" s="1512"/>
      <c r="M41" s="1512"/>
      <c r="N41" s="1512"/>
      <c r="O41" s="1512"/>
    </row>
    <row r="42" spans="2:15" ht="15.75" customHeight="1">
      <c r="B42" s="143"/>
      <c r="C42" s="1512"/>
      <c r="D42" s="1512"/>
      <c r="E42" s="1512"/>
      <c r="F42" s="1512"/>
      <c r="G42" s="1512"/>
      <c r="H42" s="1512"/>
      <c r="I42" s="1512"/>
      <c r="J42" s="1512"/>
      <c r="K42" s="1512"/>
      <c r="L42" s="1512"/>
      <c r="M42" s="1512"/>
      <c r="N42" s="1512"/>
      <c r="O42" s="1512"/>
    </row>
    <row r="43" spans="2:15" ht="15.75" customHeight="1">
      <c r="B43" s="143"/>
      <c r="C43" s="104"/>
      <c r="D43" s="104"/>
      <c r="E43" s="104"/>
      <c r="F43" s="104"/>
      <c r="G43" s="104"/>
      <c r="H43" s="104"/>
      <c r="I43" s="104"/>
      <c r="J43" s="104"/>
      <c r="K43" s="104"/>
      <c r="L43" s="104"/>
      <c r="M43" s="104"/>
      <c r="N43" s="104"/>
      <c r="O43" s="104"/>
    </row>
    <row r="44" spans="2:15" ht="15.75" customHeight="1">
      <c r="B44" s="733" t="s">
        <v>1253</v>
      </c>
    </row>
    <row r="45" spans="2:15" ht="15.75" customHeight="1">
      <c r="C45" s="1165" t="s">
        <v>1254</v>
      </c>
      <c r="D45" s="1165"/>
      <c r="E45" s="1165"/>
      <c r="F45" s="1165"/>
      <c r="G45" s="1165"/>
      <c r="H45" s="1165"/>
      <c r="I45" s="1165"/>
      <c r="J45" s="1165"/>
      <c r="K45" s="1165"/>
      <c r="L45" s="1165"/>
      <c r="M45" s="1165"/>
      <c r="N45" s="1165"/>
      <c r="O45" s="1165"/>
    </row>
    <row r="46" spans="2:15" ht="15.75" customHeight="1">
      <c r="C46" s="1165"/>
      <c r="D46" s="1165"/>
      <c r="E46" s="1165"/>
      <c r="F46" s="1165"/>
      <c r="G46" s="1165"/>
      <c r="H46" s="1165"/>
      <c r="I46" s="1165"/>
      <c r="J46" s="1165"/>
      <c r="K46" s="1165"/>
      <c r="L46" s="1165"/>
      <c r="M46" s="1165"/>
      <c r="N46" s="1165"/>
      <c r="O46" s="1165"/>
    </row>
    <row r="47" spans="2:15" ht="15.75" customHeight="1">
      <c r="C47" s="1805" t="s">
        <v>1255</v>
      </c>
      <c r="D47" s="1806"/>
      <c r="E47" s="1806"/>
      <c r="F47" s="1806"/>
      <c r="G47" s="1806"/>
      <c r="H47" s="1806"/>
      <c r="I47" s="1806"/>
      <c r="J47" s="1806"/>
      <c r="K47" s="1806"/>
      <c r="L47" s="1806"/>
      <c r="M47" s="1806"/>
      <c r="N47" s="1806"/>
      <c r="O47" s="1806"/>
    </row>
    <row r="48" spans="2:15" ht="15.75" customHeight="1">
      <c r="C48" s="1806"/>
      <c r="D48" s="1806"/>
      <c r="E48" s="1806"/>
      <c r="F48" s="1806"/>
      <c r="G48" s="1806"/>
      <c r="H48" s="1806"/>
      <c r="I48" s="1806"/>
      <c r="J48" s="1806"/>
      <c r="K48" s="1806"/>
      <c r="L48" s="1806"/>
      <c r="M48" s="1806"/>
      <c r="N48" s="1806"/>
      <c r="O48" s="1806"/>
    </row>
    <row r="49" spans="3:15" ht="15.75" customHeight="1">
      <c r="C49" s="1807"/>
      <c r="D49" s="1807"/>
      <c r="E49" s="1807"/>
      <c r="F49" s="1807"/>
      <c r="G49" s="1807"/>
      <c r="H49" s="1807"/>
      <c r="I49" s="1807"/>
      <c r="J49" s="1807"/>
      <c r="K49" s="1807"/>
      <c r="L49" s="1807"/>
      <c r="M49" s="1807"/>
      <c r="N49" s="1807"/>
      <c r="O49" s="1807"/>
    </row>
    <row r="50" spans="3:15" ht="15.75" customHeight="1"/>
    <row r="51" spans="3:15" ht="15.75" customHeight="1"/>
    <row r="52" spans="3:15" ht="15.75" customHeight="1"/>
    <row r="53" spans="3:15" ht="15.75" customHeight="1"/>
    <row r="54" spans="3:15" ht="15.75" customHeight="1"/>
    <row r="55" spans="3:15" ht="15.75" customHeight="1"/>
    <row r="56" spans="3:15" ht="15.75" customHeight="1"/>
    <row r="57" spans="3:15" ht="15.75" customHeight="1"/>
  </sheetData>
  <mergeCells count="22">
    <mergeCell ref="M19:P19"/>
    <mergeCell ref="A1:F1"/>
    <mergeCell ref="A2:E2"/>
    <mergeCell ref="A4:Q4"/>
    <mergeCell ref="H6:J6"/>
    <mergeCell ref="K6:Q6"/>
    <mergeCell ref="C10:Q10"/>
    <mergeCell ref="A11:D11"/>
    <mergeCell ref="E11:I11"/>
    <mergeCell ref="B12:P12"/>
    <mergeCell ref="B13:P13"/>
    <mergeCell ref="C47:O48"/>
    <mergeCell ref="C49:O49"/>
    <mergeCell ref="B21:G21"/>
    <mergeCell ref="H28:J28"/>
    <mergeCell ref="H29:J29"/>
    <mergeCell ref="H30:J30"/>
    <mergeCell ref="E37:O38"/>
    <mergeCell ref="C45:O46"/>
    <mergeCell ref="F24:H24"/>
    <mergeCell ref="I24:Q24"/>
    <mergeCell ref="C41:O42"/>
  </mergeCells>
  <phoneticPr fontId="2"/>
  <dataValidations count="1">
    <dataValidation type="list" showInputMessage="1" showErrorMessage="1" sqref="E11:I11" xr:uid="{00000000-0002-0000-2900-000000000000}">
      <formula1>企業回答1</formula1>
    </dataValidation>
  </dataValidations>
  <printOptions horizontalCentered="1"/>
  <pageMargins left="0.70866141732283472" right="0.70866141732283472" top="0.74803149606299213" bottom="0.74803149606299213" header="0.31496062992125984" footer="0.31496062992125984"/>
  <pageSetup paperSize="9" scale="88" fitToHeight="2" orientation="portrait" blackAndWhite="1" r:id="rId1"/>
  <legacyDrawing r:id="rId2"/>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B7946-81DE-4D35-8EF1-9A34DE8614CE}">
  <sheetPr>
    <tabColor theme="8"/>
  </sheetPr>
  <dimension ref="A1:AB42"/>
  <sheetViews>
    <sheetView view="pageBreakPreview" zoomScaleNormal="100" zoomScaleSheetLayoutView="100" workbookViewId="0">
      <selection activeCell="I11" sqref="I11:N11"/>
    </sheetView>
  </sheetViews>
  <sheetFormatPr defaultColWidth="8.7265625" defaultRowHeight="13"/>
  <cols>
    <col min="1" max="8" width="4.08984375" style="3" customWidth="1"/>
    <col min="9" max="20" width="5.6328125" style="3" customWidth="1"/>
    <col min="21" max="21" width="5.08984375" style="3" customWidth="1"/>
    <col min="22" max="28" width="8.7265625" style="3"/>
  </cols>
  <sheetData>
    <row r="1" spans="1:23">
      <c r="A1" s="857" t="str">
        <f>CONCATENATE("（様式-",INDEX(発注者入力シート!$B$37:$G$46,MATCH(発注者入力シート!N25,発注者入力シート!$C$37:$C$46,0),4),"）")</f>
        <v>（様式-１８）</v>
      </c>
      <c r="B1" s="857"/>
      <c r="C1" s="857"/>
      <c r="D1" s="857"/>
      <c r="E1" s="857"/>
      <c r="F1" s="857"/>
      <c r="G1" s="857"/>
      <c r="V1" s="3" t="s">
        <v>402</v>
      </c>
    </row>
    <row r="2" spans="1:23">
      <c r="A2" s="857" t="str">
        <f>CONCATENATE("評価項目",INDEX(発注者入力シート!$B$37:$G$46,MATCH(発注者入力シート!N25,発注者入力シート!$C$37:$C$46,0),5),"-",INDEX(発注者入力シート!$B$37:$G$46,MATCH(発注者入力シート!N25,発注者入力シート!$C$37:$C$46,0),6))</f>
        <v>評価項目（４）-⑤</v>
      </c>
      <c r="B2" s="857"/>
      <c r="C2" s="857"/>
      <c r="D2" s="857"/>
      <c r="E2" s="857"/>
      <c r="F2" s="857"/>
      <c r="V2" s="3" t="s">
        <v>403</v>
      </c>
    </row>
    <row r="3" spans="1:23">
      <c r="V3" s="103"/>
      <c r="W3" s="3" t="s">
        <v>414</v>
      </c>
    </row>
    <row r="4" spans="1:23" ht="14">
      <c r="A4" s="858" t="s">
        <v>1392</v>
      </c>
      <c r="B4" s="858"/>
      <c r="C4" s="858"/>
      <c r="D4" s="858"/>
      <c r="E4" s="858"/>
      <c r="F4" s="858"/>
      <c r="G4" s="858"/>
      <c r="H4" s="858"/>
      <c r="I4" s="858"/>
      <c r="J4" s="858"/>
      <c r="K4" s="858"/>
      <c r="L4" s="858"/>
      <c r="M4" s="858"/>
      <c r="N4" s="858"/>
      <c r="O4" s="858"/>
      <c r="P4" s="858"/>
      <c r="Q4" s="858"/>
      <c r="R4" s="858"/>
      <c r="S4" s="858"/>
      <c r="T4" s="858"/>
      <c r="U4" s="128"/>
      <c r="V4" s="98"/>
      <c r="W4" s="3" t="s">
        <v>405</v>
      </c>
    </row>
    <row r="6" spans="1:23">
      <c r="D6" s="866" t="s">
        <v>811</v>
      </c>
      <c r="E6" s="866"/>
      <c r="F6" s="866"/>
      <c r="G6" s="855" t="str">
        <f>IF(企業入力シート!C5="","",企業入力シート!C5)</f>
        <v/>
      </c>
      <c r="H6" s="855"/>
      <c r="I6" s="855"/>
      <c r="J6" s="855"/>
      <c r="K6" s="855"/>
      <c r="L6" s="855"/>
      <c r="M6" s="855"/>
      <c r="N6" s="855"/>
      <c r="O6" s="855"/>
      <c r="P6" s="855"/>
      <c r="Q6" s="855"/>
      <c r="R6" s="855"/>
      <c r="S6" s="855"/>
      <c r="T6" s="855"/>
      <c r="U6" s="2"/>
      <c r="V6" s="3" t="s">
        <v>406</v>
      </c>
    </row>
    <row r="7" spans="1:23">
      <c r="E7" s="6"/>
      <c r="F7" s="6"/>
      <c r="G7" s="2"/>
      <c r="H7" s="2"/>
      <c r="I7" s="2"/>
      <c r="J7" s="2"/>
      <c r="K7" s="2"/>
      <c r="L7" s="2"/>
      <c r="M7" s="2"/>
      <c r="N7" s="2"/>
      <c r="O7" s="2"/>
      <c r="P7" s="2"/>
      <c r="Q7" s="2"/>
      <c r="R7" s="2"/>
      <c r="S7" s="2"/>
      <c r="T7" s="2"/>
      <c r="U7" s="2"/>
      <c r="V7" s="100"/>
      <c r="W7" s="3" t="s">
        <v>407</v>
      </c>
    </row>
    <row r="8" spans="1:23" ht="13.5" customHeight="1">
      <c r="A8" s="1425" t="s">
        <v>1393</v>
      </c>
      <c r="B8" s="1425"/>
      <c r="C8" s="1425"/>
      <c r="D8" s="1425"/>
      <c r="E8" s="1425"/>
      <c r="F8" s="1425"/>
      <c r="G8" s="1425"/>
      <c r="H8" s="1425"/>
      <c r="I8" s="1425"/>
      <c r="J8" s="1425"/>
      <c r="K8" s="1425"/>
      <c r="L8" s="1566" t="s">
        <v>1394</v>
      </c>
      <c r="M8" s="1817"/>
      <c r="N8" s="1567"/>
      <c r="O8" s="1566" t="s">
        <v>1395</v>
      </c>
      <c r="P8" s="1817"/>
      <c r="Q8" s="1567"/>
      <c r="R8" s="1566" t="s">
        <v>1396</v>
      </c>
      <c r="S8" s="1817"/>
      <c r="T8" s="1567"/>
      <c r="V8" s="101"/>
      <c r="W8" s="3" t="s">
        <v>405</v>
      </c>
    </row>
    <row r="9" spans="1:23">
      <c r="A9" s="1425"/>
      <c r="B9" s="1425"/>
      <c r="C9" s="1425"/>
      <c r="D9" s="1425"/>
      <c r="E9" s="1425"/>
      <c r="F9" s="1425"/>
      <c r="G9" s="1425"/>
      <c r="H9" s="1425"/>
      <c r="I9" s="1425"/>
      <c r="J9" s="1425"/>
      <c r="K9" s="1425"/>
      <c r="L9" s="1277" t="s">
        <v>1397</v>
      </c>
      <c r="M9" s="1278"/>
      <c r="N9" s="1279"/>
      <c r="O9" s="1277"/>
      <c r="P9" s="1278"/>
      <c r="Q9" s="1279"/>
      <c r="R9" s="1277"/>
      <c r="S9" s="1278"/>
      <c r="T9" s="1279"/>
      <c r="U9" s="77"/>
    </row>
    <row r="10" spans="1:23">
      <c r="A10" s="1425"/>
      <c r="B10" s="1425"/>
      <c r="C10" s="1425"/>
      <c r="D10" s="1425"/>
      <c r="E10" s="1425"/>
      <c r="F10" s="1425"/>
      <c r="G10" s="1425"/>
      <c r="H10" s="1425"/>
      <c r="I10" s="1425"/>
      <c r="J10" s="1425"/>
      <c r="K10" s="1425"/>
      <c r="L10" s="1280"/>
      <c r="M10" s="1281"/>
      <c r="N10" s="1282"/>
      <c r="O10" s="1280"/>
      <c r="P10" s="1281"/>
      <c r="Q10" s="1282"/>
      <c r="R10" s="1280"/>
      <c r="S10" s="1281"/>
      <c r="T10" s="1282"/>
      <c r="U10" s="77"/>
      <c r="V10" s="105" t="s">
        <v>408</v>
      </c>
    </row>
    <row r="11" spans="1:23">
      <c r="A11" s="1175" t="s">
        <v>304</v>
      </c>
      <c r="B11" s="1175"/>
      <c r="C11" s="1175"/>
      <c r="D11" s="1175"/>
      <c r="E11" s="1175"/>
      <c r="F11" s="1175"/>
      <c r="G11" s="1175"/>
      <c r="H11" s="1175"/>
      <c r="I11" s="1171" t="s">
        <v>1398</v>
      </c>
      <c r="J11" s="1250"/>
      <c r="K11" s="1250"/>
      <c r="L11" s="1250"/>
      <c r="M11" s="1250"/>
      <c r="N11" s="1172"/>
      <c r="O11" s="1171" t="s">
        <v>529</v>
      </c>
      <c r="P11" s="1250"/>
      <c r="Q11" s="1250"/>
      <c r="R11" s="1250"/>
      <c r="S11" s="1250"/>
      <c r="T11" s="1172"/>
      <c r="U11" s="77"/>
      <c r="V11" s="105" t="s">
        <v>409</v>
      </c>
    </row>
    <row r="12" spans="1:23" ht="25" customHeight="1">
      <c r="A12" s="827">
        <v>1</v>
      </c>
      <c r="B12" s="1792"/>
      <c r="C12" s="1792"/>
      <c r="D12" s="1792"/>
      <c r="E12" s="1792"/>
      <c r="F12" s="1792"/>
      <c r="G12" s="1792"/>
      <c r="H12" s="1792"/>
      <c r="I12" s="844"/>
      <c r="J12" s="845"/>
      <c r="K12" s="845"/>
      <c r="L12" s="845"/>
      <c r="M12" s="845"/>
      <c r="N12" s="846"/>
      <c r="O12" s="841"/>
      <c r="P12" s="842"/>
      <c r="Q12" s="842"/>
      <c r="R12" s="842"/>
      <c r="S12" s="842"/>
      <c r="T12" s="843"/>
      <c r="U12" s="77"/>
      <c r="V12" s="105"/>
    </row>
    <row r="13" spans="1:23" ht="25" customHeight="1">
      <c r="A13" s="827">
        <v>2</v>
      </c>
      <c r="B13" s="1792"/>
      <c r="C13" s="1792"/>
      <c r="D13" s="1792"/>
      <c r="E13" s="1792"/>
      <c r="F13" s="1792"/>
      <c r="G13" s="1792"/>
      <c r="H13" s="1792"/>
      <c r="I13" s="844"/>
      <c r="J13" s="845"/>
      <c r="K13" s="845"/>
      <c r="L13" s="845"/>
      <c r="M13" s="845"/>
      <c r="N13" s="846"/>
      <c r="O13" s="841"/>
      <c r="P13" s="842"/>
      <c r="Q13" s="842"/>
      <c r="R13" s="842"/>
      <c r="S13" s="842"/>
      <c r="T13" s="843"/>
    </row>
    <row r="14" spans="1:23" s="3" customFormat="1" ht="25" customHeight="1">
      <c r="A14" s="827">
        <v>3</v>
      </c>
      <c r="B14" s="1792"/>
      <c r="C14" s="1792"/>
      <c r="D14" s="1792"/>
      <c r="E14" s="1792"/>
      <c r="F14" s="1792"/>
      <c r="G14" s="1792"/>
      <c r="H14" s="1792"/>
      <c r="I14" s="844"/>
      <c r="J14" s="845"/>
      <c r="K14" s="845"/>
      <c r="L14" s="845"/>
      <c r="M14" s="845"/>
      <c r="N14" s="846"/>
      <c r="O14" s="841"/>
      <c r="P14" s="842"/>
      <c r="Q14" s="842"/>
      <c r="R14" s="842"/>
      <c r="S14" s="842"/>
      <c r="T14" s="843"/>
      <c r="U14" s="77"/>
    </row>
    <row r="15" spans="1:23" s="3" customFormat="1" ht="25" customHeight="1">
      <c r="A15" s="827">
        <v>4</v>
      </c>
      <c r="B15" s="1792"/>
      <c r="C15" s="1792"/>
      <c r="D15" s="1792"/>
      <c r="E15" s="1792"/>
      <c r="F15" s="1792"/>
      <c r="G15" s="1792"/>
      <c r="H15" s="1792"/>
      <c r="I15" s="844"/>
      <c r="J15" s="845"/>
      <c r="K15" s="845"/>
      <c r="L15" s="845"/>
      <c r="M15" s="845"/>
      <c r="N15" s="846"/>
      <c r="O15" s="841"/>
      <c r="P15" s="842"/>
      <c r="Q15" s="842"/>
      <c r="R15" s="842"/>
      <c r="S15" s="842"/>
      <c r="T15" s="843"/>
      <c r="U15" s="77"/>
      <c r="V15" s="105"/>
    </row>
    <row r="16" spans="1:23" s="3" customFormat="1" ht="25" customHeight="1">
      <c r="A16" s="827">
        <v>5</v>
      </c>
      <c r="B16" s="1792"/>
      <c r="C16" s="1792"/>
      <c r="D16" s="1792"/>
      <c r="E16" s="1792"/>
      <c r="F16" s="1792"/>
      <c r="G16" s="1792"/>
      <c r="H16" s="1792"/>
      <c r="I16" s="844"/>
      <c r="J16" s="845"/>
      <c r="K16" s="845"/>
      <c r="L16" s="845"/>
      <c r="M16" s="845"/>
      <c r="N16" s="846"/>
      <c r="O16" s="841"/>
      <c r="P16" s="842"/>
      <c r="Q16" s="842"/>
      <c r="R16" s="842"/>
      <c r="S16" s="842"/>
      <c r="T16" s="843"/>
      <c r="U16" s="77"/>
      <c r="V16" s="105"/>
    </row>
    <row r="17" spans="1:22" ht="25" customHeight="1">
      <c r="A17" s="827">
        <v>6</v>
      </c>
      <c r="B17" s="1792"/>
      <c r="C17" s="1792"/>
      <c r="D17" s="1792"/>
      <c r="E17" s="1792"/>
      <c r="F17" s="1792"/>
      <c r="G17" s="1792"/>
      <c r="H17" s="1792"/>
      <c r="I17" s="844"/>
      <c r="J17" s="845"/>
      <c r="K17" s="845"/>
      <c r="L17" s="845"/>
      <c r="M17" s="845"/>
      <c r="N17" s="846"/>
      <c r="O17" s="841"/>
      <c r="P17" s="842"/>
      <c r="Q17" s="842"/>
      <c r="R17" s="842"/>
      <c r="S17" s="842"/>
      <c r="T17" s="843"/>
      <c r="U17" s="77"/>
      <c r="V17" s="105"/>
    </row>
    <row r="18" spans="1:22" ht="25" customHeight="1">
      <c r="A18" s="827">
        <v>7</v>
      </c>
      <c r="B18" s="1792"/>
      <c r="C18" s="1792"/>
      <c r="D18" s="1792"/>
      <c r="E18" s="1792"/>
      <c r="F18" s="1792"/>
      <c r="G18" s="1792"/>
      <c r="H18" s="1792"/>
      <c r="I18" s="844"/>
      <c r="J18" s="845"/>
      <c r="K18" s="845"/>
      <c r="L18" s="845"/>
      <c r="M18" s="845"/>
      <c r="N18" s="846"/>
      <c r="O18" s="841"/>
      <c r="P18" s="842"/>
      <c r="Q18" s="842"/>
      <c r="R18" s="842"/>
      <c r="S18" s="842"/>
      <c r="T18" s="843"/>
      <c r="U18" s="77"/>
      <c r="V18" s="105"/>
    </row>
    <row r="19" spans="1:22" ht="25" customHeight="1">
      <c r="A19" s="827">
        <v>8</v>
      </c>
      <c r="B19" s="1792"/>
      <c r="C19" s="1792"/>
      <c r="D19" s="1792"/>
      <c r="E19" s="1792"/>
      <c r="F19" s="1792"/>
      <c r="G19" s="1792"/>
      <c r="H19" s="1792"/>
      <c r="I19" s="844"/>
      <c r="J19" s="845"/>
      <c r="K19" s="845"/>
      <c r="L19" s="845"/>
      <c r="M19" s="845"/>
      <c r="N19" s="846"/>
      <c r="O19" s="841"/>
      <c r="P19" s="842"/>
      <c r="Q19" s="842"/>
      <c r="R19" s="842"/>
      <c r="S19" s="842"/>
      <c r="T19" s="843"/>
      <c r="U19" s="77"/>
      <c r="V19" s="105"/>
    </row>
    <row r="20" spans="1:22" s="3" customFormat="1" ht="25" customHeight="1">
      <c r="A20" s="827">
        <v>9</v>
      </c>
      <c r="B20" s="1792"/>
      <c r="C20" s="1792"/>
      <c r="D20" s="1792"/>
      <c r="E20" s="1792"/>
      <c r="F20" s="1792"/>
      <c r="G20" s="1792"/>
      <c r="H20" s="1792"/>
      <c r="I20" s="844"/>
      <c r="J20" s="845"/>
      <c r="K20" s="845"/>
      <c r="L20" s="845"/>
      <c r="M20" s="845"/>
      <c r="N20" s="846"/>
      <c r="O20" s="841"/>
      <c r="P20" s="842"/>
      <c r="Q20" s="842"/>
      <c r="R20" s="842"/>
      <c r="S20" s="842"/>
      <c r="T20" s="843"/>
      <c r="U20" s="77"/>
    </row>
    <row r="21" spans="1:22" s="3" customFormat="1" ht="25" customHeight="1">
      <c r="A21" s="827">
        <v>10</v>
      </c>
      <c r="B21" s="1792"/>
      <c r="C21" s="1792"/>
      <c r="D21" s="1792"/>
      <c r="E21" s="1792"/>
      <c r="F21" s="1792"/>
      <c r="G21" s="1792"/>
      <c r="H21" s="1792"/>
      <c r="I21" s="844"/>
      <c r="J21" s="845"/>
      <c r="K21" s="845"/>
      <c r="L21" s="845"/>
      <c r="M21" s="845"/>
      <c r="N21" s="846"/>
      <c r="O21" s="841"/>
      <c r="P21" s="842"/>
      <c r="Q21" s="842"/>
      <c r="R21" s="842"/>
      <c r="S21" s="842"/>
      <c r="T21" s="843"/>
      <c r="U21" s="77"/>
      <c r="V21" s="105"/>
    </row>
    <row r="22" spans="1:22" s="3" customFormat="1" ht="25" customHeight="1">
      <c r="A22" s="827">
        <v>11</v>
      </c>
      <c r="B22" s="1792"/>
      <c r="C22" s="1792"/>
      <c r="D22" s="1792"/>
      <c r="E22" s="1792"/>
      <c r="F22" s="1792"/>
      <c r="G22" s="1792"/>
      <c r="H22" s="1792"/>
      <c r="I22" s="844"/>
      <c r="J22" s="845"/>
      <c r="K22" s="845"/>
      <c r="L22" s="845"/>
      <c r="M22" s="845"/>
      <c r="N22" s="846"/>
      <c r="O22" s="841"/>
      <c r="P22" s="842"/>
      <c r="Q22" s="842"/>
      <c r="R22" s="842"/>
      <c r="S22" s="842"/>
      <c r="T22" s="843"/>
      <c r="U22" s="77"/>
      <c r="V22" s="105"/>
    </row>
    <row r="23" spans="1:22" ht="25" customHeight="1">
      <c r="A23" s="827">
        <v>12</v>
      </c>
      <c r="B23" s="1792"/>
      <c r="C23" s="1792"/>
      <c r="D23" s="1792"/>
      <c r="E23" s="1792"/>
      <c r="F23" s="1792"/>
      <c r="G23" s="1792"/>
      <c r="H23" s="1792"/>
      <c r="I23" s="844"/>
      <c r="J23" s="845"/>
      <c r="K23" s="845"/>
      <c r="L23" s="845"/>
      <c r="M23" s="845"/>
      <c r="N23" s="846"/>
      <c r="O23" s="841"/>
      <c r="P23" s="842"/>
      <c r="Q23" s="842"/>
      <c r="R23" s="842"/>
      <c r="S23" s="842"/>
      <c r="T23" s="843"/>
      <c r="U23" s="77"/>
      <c r="V23" s="105"/>
    </row>
    <row r="24" spans="1:22" ht="25" hidden="1" customHeight="1">
      <c r="A24" s="827">
        <v>13</v>
      </c>
      <c r="B24" s="1792"/>
      <c r="C24" s="1792"/>
      <c r="D24" s="1792"/>
      <c r="E24" s="1792"/>
      <c r="F24" s="1792"/>
      <c r="G24" s="1792"/>
      <c r="H24" s="1792"/>
      <c r="I24" s="1818"/>
      <c r="J24" s="1818"/>
      <c r="K24" s="1818"/>
      <c r="L24" s="1818"/>
      <c r="M24" s="1792"/>
      <c r="N24" s="1792"/>
      <c r="O24" s="1792"/>
      <c r="P24" s="1792"/>
      <c r="Q24" s="1792"/>
      <c r="R24" s="1792"/>
      <c r="S24" s="1792"/>
      <c r="T24" s="1792"/>
      <c r="U24" s="77"/>
    </row>
    <row r="25" spans="1:22" ht="25" hidden="1" customHeight="1">
      <c r="A25" s="827">
        <v>14</v>
      </c>
      <c r="B25" s="1792"/>
      <c r="C25" s="1792"/>
      <c r="D25" s="1792"/>
      <c r="E25" s="1792"/>
      <c r="F25" s="1792"/>
      <c r="G25" s="1792"/>
      <c r="H25" s="1792"/>
      <c r="I25" s="1818"/>
      <c r="J25" s="1818"/>
      <c r="K25" s="1818"/>
      <c r="L25" s="1818"/>
      <c r="M25" s="1792"/>
      <c r="N25" s="1792"/>
      <c r="O25" s="1792"/>
      <c r="P25" s="1792"/>
      <c r="Q25" s="1792"/>
      <c r="R25" s="1792"/>
      <c r="S25" s="1792"/>
      <c r="T25" s="1792"/>
      <c r="U25" s="77"/>
    </row>
    <row r="26" spans="1:22" ht="25" hidden="1" customHeight="1">
      <c r="A26" s="827">
        <v>15</v>
      </c>
      <c r="B26" s="1792"/>
      <c r="C26" s="1792"/>
      <c r="D26" s="1792"/>
      <c r="E26" s="1792"/>
      <c r="F26" s="1792"/>
      <c r="G26" s="1792"/>
      <c r="H26" s="1792"/>
      <c r="I26" s="1818"/>
      <c r="J26" s="1818"/>
      <c r="K26" s="1818"/>
      <c r="L26" s="1818"/>
      <c r="M26" s="1792"/>
      <c r="N26" s="1792"/>
      <c r="O26" s="1792"/>
      <c r="P26" s="1792"/>
      <c r="Q26" s="1792"/>
      <c r="R26" s="1792"/>
      <c r="S26" s="1792"/>
      <c r="T26" s="1792"/>
      <c r="U26" s="77"/>
    </row>
    <row r="27" spans="1:22" ht="25" hidden="1" customHeight="1">
      <c r="A27" s="827">
        <v>16</v>
      </c>
      <c r="B27" s="1792"/>
      <c r="C27" s="1792"/>
      <c r="D27" s="1792"/>
      <c r="E27" s="1792"/>
      <c r="F27" s="1792"/>
      <c r="G27" s="1792"/>
      <c r="H27" s="1792"/>
      <c r="I27" s="1818"/>
      <c r="J27" s="1818"/>
      <c r="K27" s="1818"/>
      <c r="L27" s="1818"/>
      <c r="M27" s="1792"/>
      <c r="N27" s="1792"/>
      <c r="O27" s="1792"/>
      <c r="P27" s="1792"/>
      <c r="Q27" s="1792"/>
      <c r="R27" s="1792"/>
      <c r="S27" s="1792"/>
      <c r="T27" s="1792"/>
      <c r="U27" s="77"/>
    </row>
    <row r="28" spans="1:22" ht="25" hidden="1" customHeight="1">
      <c r="A28" s="827">
        <v>17</v>
      </c>
      <c r="B28" s="1792"/>
      <c r="C28" s="1792"/>
      <c r="D28" s="1792"/>
      <c r="E28" s="1792"/>
      <c r="F28" s="1792"/>
      <c r="G28" s="1792"/>
      <c r="H28" s="1792"/>
      <c r="I28" s="1818"/>
      <c r="J28" s="1818"/>
      <c r="K28" s="1818"/>
      <c r="L28" s="1818"/>
      <c r="M28" s="1792"/>
      <c r="N28" s="1792"/>
      <c r="O28" s="1792"/>
      <c r="P28" s="1792"/>
      <c r="Q28" s="1792"/>
      <c r="R28" s="1792"/>
      <c r="S28" s="1792"/>
      <c r="T28" s="1792"/>
      <c r="U28" s="77"/>
    </row>
    <row r="29" spans="1:22" ht="25" hidden="1" customHeight="1">
      <c r="A29" s="827">
        <v>18</v>
      </c>
      <c r="B29" s="1792"/>
      <c r="C29" s="1792"/>
      <c r="D29" s="1792"/>
      <c r="E29" s="1792"/>
      <c r="F29" s="1792"/>
      <c r="G29" s="1792"/>
      <c r="H29" s="1792"/>
      <c r="I29" s="1818"/>
      <c r="J29" s="1818"/>
      <c r="K29" s="1818"/>
      <c r="L29" s="1818"/>
      <c r="M29" s="1792"/>
      <c r="N29" s="1792"/>
      <c r="O29" s="1792"/>
      <c r="P29" s="1792"/>
      <c r="Q29" s="1792"/>
      <c r="R29" s="1792"/>
      <c r="S29" s="1792"/>
      <c r="T29" s="1792"/>
      <c r="U29" s="77"/>
    </row>
    <row r="30" spans="1:22" ht="25" customHeight="1">
      <c r="A30" s="827">
        <v>13</v>
      </c>
      <c r="B30" s="1792"/>
      <c r="C30" s="1792"/>
      <c r="D30" s="1792"/>
      <c r="E30" s="1792"/>
      <c r="F30" s="1792"/>
      <c r="G30" s="1792"/>
      <c r="H30" s="1792"/>
      <c r="I30" s="844"/>
      <c r="J30" s="845"/>
      <c r="K30" s="845"/>
      <c r="L30" s="845"/>
      <c r="M30" s="845"/>
      <c r="N30" s="846"/>
      <c r="O30" s="841"/>
      <c r="P30" s="842"/>
      <c r="Q30" s="842"/>
      <c r="R30" s="842"/>
      <c r="S30" s="842"/>
      <c r="T30" s="843"/>
      <c r="U30" s="77"/>
      <c r="V30" s="105"/>
    </row>
    <row r="31" spans="1:22" ht="25" customHeight="1">
      <c r="A31" s="827">
        <v>14</v>
      </c>
      <c r="B31" s="1792"/>
      <c r="C31" s="1792"/>
      <c r="D31" s="1792"/>
      <c r="E31" s="1792"/>
      <c r="F31" s="1792"/>
      <c r="G31" s="1792"/>
      <c r="H31" s="1792"/>
      <c r="I31" s="844"/>
      <c r="J31" s="845"/>
      <c r="K31" s="845"/>
      <c r="L31" s="845"/>
      <c r="M31" s="845"/>
      <c r="N31" s="846"/>
      <c r="O31" s="841"/>
      <c r="P31" s="842"/>
      <c r="Q31" s="842"/>
      <c r="R31" s="842"/>
      <c r="S31" s="842"/>
      <c r="T31" s="843"/>
      <c r="U31" s="77"/>
      <c r="V31" s="105"/>
    </row>
    <row r="32" spans="1:22" s="3" customFormat="1" ht="25" customHeight="1">
      <c r="A32" s="827">
        <v>15</v>
      </c>
      <c r="B32" s="1792"/>
      <c r="C32" s="1792"/>
      <c r="D32" s="1792"/>
      <c r="E32" s="1792"/>
      <c r="F32" s="1792"/>
      <c r="G32" s="1792"/>
      <c r="H32" s="1792"/>
      <c r="I32" s="844"/>
      <c r="J32" s="845"/>
      <c r="K32" s="845"/>
      <c r="L32" s="845"/>
      <c r="M32" s="845"/>
      <c r="N32" s="846"/>
      <c r="O32" s="841"/>
      <c r="P32" s="842"/>
      <c r="Q32" s="842"/>
      <c r="R32" s="842"/>
      <c r="S32" s="842"/>
      <c r="T32" s="843"/>
      <c r="U32" s="77"/>
    </row>
    <row r="33" spans="1:28" s="3" customFormat="1" ht="25" customHeight="1">
      <c r="A33" s="827">
        <v>16</v>
      </c>
      <c r="B33" s="1792"/>
      <c r="C33" s="1792"/>
      <c r="D33" s="1792"/>
      <c r="E33" s="1792"/>
      <c r="F33" s="1792"/>
      <c r="G33" s="1792"/>
      <c r="H33" s="1792"/>
      <c r="I33" s="844"/>
      <c r="J33" s="845"/>
      <c r="K33" s="845"/>
      <c r="L33" s="845"/>
      <c r="M33" s="845"/>
      <c r="N33" s="846"/>
      <c r="O33" s="841"/>
      <c r="P33" s="842"/>
      <c r="Q33" s="842"/>
      <c r="R33" s="842"/>
      <c r="S33" s="842"/>
      <c r="T33" s="843"/>
      <c r="U33" s="77"/>
      <c r="V33" s="105"/>
    </row>
    <row r="34" spans="1:28" s="3" customFormat="1" ht="25" customHeight="1">
      <c r="A34" s="827">
        <v>17</v>
      </c>
      <c r="B34" s="1792"/>
      <c r="C34" s="1792"/>
      <c r="D34" s="1792"/>
      <c r="E34" s="1792"/>
      <c r="F34" s="1792"/>
      <c r="G34" s="1792"/>
      <c r="H34" s="1792"/>
      <c r="I34" s="844"/>
      <c r="J34" s="845"/>
      <c r="K34" s="845"/>
      <c r="L34" s="845"/>
      <c r="M34" s="845"/>
      <c r="N34" s="846"/>
      <c r="O34" s="841"/>
      <c r="P34" s="842"/>
      <c r="Q34" s="842"/>
      <c r="R34" s="842"/>
      <c r="S34" s="842"/>
      <c r="T34" s="843"/>
      <c r="U34" s="77"/>
      <c r="V34" s="105"/>
    </row>
    <row r="35" spans="1:28" ht="25" customHeight="1">
      <c r="A35" s="827">
        <v>18</v>
      </c>
      <c r="B35" s="1792"/>
      <c r="C35" s="1792"/>
      <c r="D35" s="1792"/>
      <c r="E35" s="1792"/>
      <c r="F35" s="1792"/>
      <c r="G35" s="1792"/>
      <c r="H35" s="1792"/>
      <c r="I35" s="844"/>
      <c r="J35" s="845"/>
      <c r="K35" s="845"/>
      <c r="L35" s="845"/>
      <c r="M35" s="845"/>
      <c r="N35" s="846"/>
      <c r="O35" s="841"/>
      <c r="P35" s="842"/>
      <c r="Q35" s="842"/>
      <c r="R35" s="842"/>
      <c r="S35" s="842"/>
      <c r="T35" s="843"/>
      <c r="U35" s="77"/>
      <c r="V35" s="105"/>
    </row>
    <row r="36" spans="1:28">
      <c r="A36" s="134" t="s">
        <v>114</v>
      </c>
      <c r="B36" s="135" t="s">
        <v>1399</v>
      </c>
      <c r="C36" s="135"/>
      <c r="D36" s="135"/>
      <c r="E36" s="135"/>
      <c r="F36" s="135"/>
      <c r="G36" s="135"/>
      <c r="H36" s="135"/>
      <c r="I36" s="135"/>
      <c r="J36" s="135"/>
      <c r="K36" s="135"/>
      <c r="L36" s="135"/>
      <c r="M36" s="135"/>
      <c r="N36" s="135"/>
      <c r="O36" s="135"/>
      <c r="P36" s="135"/>
      <c r="Q36" s="135"/>
      <c r="R36" s="135"/>
      <c r="S36" s="135"/>
      <c r="T36" s="135"/>
      <c r="U36" s="135"/>
      <c r="V36" s="135"/>
      <c r="W36" s="135"/>
      <c r="X36" s="135"/>
      <c r="Y36" s="135"/>
      <c r="Z36" s="135"/>
      <c r="AA36" s="135"/>
      <c r="AB36" s="135"/>
    </row>
    <row r="37" spans="1:28" s="3" customFormat="1" ht="15.75" customHeight="1">
      <c r="A37" s="134" t="s">
        <v>115</v>
      </c>
      <c r="B37" s="135" t="s">
        <v>1400</v>
      </c>
      <c r="C37" s="135"/>
      <c r="D37" s="135"/>
      <c r="E37" s="135"/>
      <c r="F37" s="135"/>
      <c r="G37" s="135"/>
      <c r="H37" s="135"/>
      <c r="I37" s="135"/>
      <c r="J37" s="135"/>
      <c r="K37" s="135"/>
      <c r="L37" s="135"/>
      <c r="M37" s="135"/>
      <c r="N37" s="135"/>
      <c r="O37" s="135"/>
      <c r="P37" s="135"/>
      <c r="Q37" s="135"/>
      <c r="R37" s="135"/>
      <c r="S37" s="135"/>
      <c r="T37" s="135"/>
    </row>
    <row r="38" spans="1:28">
      <c r="A38" s="134" t="s">
        <v>116</v>
      </c>
      <c r="B38" s="853" t="s">
        <v>1401</v>
      </c>
      <c r="C38" s="853"/>
      <c r="D38" s="853"/>
      <c r="E38" s="853"/>
      <c r="F38" s="853"/>
      <c r="G38" s="853"/>
      <c r="H38" s="853"/>
      <c r="I38" s="853"/>
      <c r="J38" s="853"/>
      <c r="K38" s="853"/>
      <c r="L38" s="853"/>
      <c r="M38" s="853"/>
      <c r="N38" s="853"/>
      <c r="O38" s="853"/>
      <c r="P38" s="853"/>
      <c r="Q38" s="853"/>
      <c r="R38" s="853"/>
      <c r="S38" s="853"/>
      <c r="T38" s="853"/>
      <c r="U38" s="135"/>
      <c r="V38" s="135"/>
      <c r="W38" s="135"/>
      <c r="X38" s="135"/>
      <c r="Y38" s="135"/>
      <c r="Z38" s="135"/>
      <c r="AA38" s="135"/>
      <c r="AB38" s="135"/>
    </row>
    <row r="39" spans="1:28" s="3" customFormat="1">
      <c r="A39" s="134" t="s">
        <v>120</v>
      </c>
      <c r="B39" s="856" t="str">
        <f>CONCATENATE("入札公告日前日時点（令和",(YEAR(発注者入力シート!H7)-2018),"年",MONTH(発注者入力シート!H7),"月",DAY(発注者入力シート!H7),"日時点）での状況について記載すること。")</f>
        <v>入札公告日前日時点（令和8年10月14日時点）での状況について記載すること。</v>
      </c>
      <c r="C39" s="856"/>
      <c r="D39" s="856"/>
      <c r="E39" s="856"/>
      <c r="F39" s="856"/>
      <c r="G39" s="856"/>
      <c r="H39" s="856"/>
      <c r="I39" s="856"/>
      <c r="J39" s="856"/>
      <c r="K39" s="856"/>
      <c r="L39" s="856"/>
      <c r="M39" s="856"/>
      <c r="N39" s="856"/>
      <c r="O39" s="856"/>
      <c r="P39" s="856"/>
      <c r="Q39" s="856"/>
      <c r="R39" s="856"/>
      <c r="S39" s="856"/>
      <c r="T39" s="856"/>
    </row>
    <row r="40" spans="1:28">
      <c r="A40" s="828" t="s">
        <v>1275</v>
      </c>
      <c r="B40" s="829" t="s">
        <v>1402</v>
      </c>
    </row>
    <row r="41" spans="1:28">
      <c r="A41" s="829"/>
      <c r="B41" s="829" t="s">
        <v>1403</v>
      </c>
    </row>
    <row r="42" spans="1:28">
      <c r="A42" s="829"/>
      <c r="B42" s="829" t="s">
        <v>1404</v>
      </c>
    </row>
  </sheetData>
  <mergeCells count="89">
    <mergeCell ref="B38:T38"/>
    <mergeCell ref="B39:T39"/>
    <mergeCell ref="B28:H28"/>
    <mergeCell ref="I28:L28"/>
    <mergeCell ref="M28:T28"/>
    <mergeCell ref="B29:H29"/>
    <mergeCell ref="I29:L29"/>
    <mergeCell ref="M29:T29"/>
    <mergeCell ref="B30:H30"/>
    <mergeCell ref="I30:N30"/>
    <mergeCell ref="O30:T30"/>
    <mergeCell ref="B31:H31"/>
    <mergeCell ref="I31:N31"/>
    <mergeCell ref="O31:T31"/>
    <mergeCell ref="B32:H32"/>
    <mergeCell ref="I32:N32"/>
    <mergeCell ref="B26:H26"/>
    <mergeCell ref="I26:L26"/>
    <mergeCell ref="M26:T26"/>
    <mergeCell ref="B27:H27"/>
    <mergeCell ref="I27:L27"/>
    <mergeCell ref="M27:T27"/>
    <mergeCell ref="B24:H24"/>
    <mergeCell ref="I24:L24"/>
    <mergeCell ref="M24:T24"/>
    <mergeCell ref="B25:H25"/>
    <mergeCell ref="I25:L25"/>
    <mergeCell ref="M25:T25"/>
    <mergeCell ref="B22:H22"/>
    <mergeCell ref="I22:N22"/>
    <mergeCell ref="O22:T22"/>
    <mergeCell ref="B23:H23"/>
    <mergeCell ref="I23:N23"/>
    <mergeCell ref="O23:T23"/>
    <mergeCell ref="B20:H20"/>
    <mergeCell ref="I20:N20"/>
    <mergeCell ref="O20:T20"/>
    <mergeCell ref="B21:H21"/>
    <mergeCell ref="I21:N21"/>
    <mergeCell ref="O21:T21"/>
    <mergeCell ref="B18:H18"/>
    <mergeCell ref="I18:N18"/>
    <mergeCell ref="O18:T18"/>
    <mergeCell ref="B19:H19"/>
    <mergeCell ref="I19:N19"/>
    <mergeCell ref="O19:T19"/>
    <mergeCell ref="B16:H16"/>
    <mergeCell ref="I16:N16"/>
    <mergeCell ref="O16:T16"/>
    <mergeCell ref="B17:H17"/>
    <mergeCell ref="I17:N17"/>
    <mergeCell ref="O17:T17"/>
    <mergeCell ref="B14:H14"/>
    <mergeCell ref="I14:N14"/>
    <mergeCell ref="O14:T14"/>
    <mergeCell ref="B15:H15"/>
    <mergeCell ref="I15:N15"/>
    <mergeCell ref="O15:T15"/>
    <mergeCell ref="I11:N11"/>
    <mergeCell ref="O11:T11"/>
    <mergeCell ref="B13:H13"/>
    <mergeCell ref="I13:N13"/>
    <mergeCell ref="O13:T13"/>
    <mergeCell ref="B12:H12"/>
    <mergeCell ref="I12:N12"/>
    <mergeCell ref="O12:T12"/>
    <mergeCell ref="A11:H11"/>
    <mergeCell ref="A1:G1"/>
    <mergeCell ref="A2:F2"/>
    <mergeCell ref="A4:T4"/>
    <mergeCell ref="D6:F6"/>
    <mergeCell ref="G6:T6"/>
    <mergeCell ref="A8:K10"/>
    <mergeCell ref="L8:N8"/>
    <mergeCell ref="O8:Q8"/>
    <mergeCell ref="R8:T8"/>
    <mergeCell ref="L9:N10"/>
    <mergeCell ref="O9:Q10"/>
    <mergeCell ref="R9:T10"/>
    <mergeCell ref="B35:H35"/>
    <mergeCell ref="I35:N35"/>
    <mergeCell ref="O35:T35"/>
    <mergeCell ref="O32:T32"/>
    <mergeCell ref="B33:H33"/>
    <mergeCell ref="I33:N33"/>
    <mergeCell ref="O33:T33"/>
    <mergeCell ref="B34:H34"/>
    <mergeCell ref="I34:N34"/>
    <mergeCell ref="O34:T34"/>
  </mergeCells>
  <phoneticPr fontId="2"/>
  <dataValidations count="1">
    <dataValidation type="list" allowBlank="1" showInputMessage="1" showErrorMessage="1" sqref="L9:T10" xr:uid="{31049BE1-A09E-4160-B7C1-668DD9829ED3}">
      <formula1>"有,無,　,"</formula1>
    </dataValidation>
  </dataValidations>
  <pageMargins left="0.70866141732283472" right="0.70866141732283472" top="0.74803149606299213" bottom="0.74803149606299213" header="0.31496062992125984" footer="0.31496062992125984"/>
  <pageSetup paperSize="9" scale="87" orientation="portrait" blackAndWhite="1" r:id="rId1"/>
  <legacyDrawing r:id="rId2"/>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5"/>
    <pageSetUpPr fitToPage="1"/>
  </sheetPr>
  <dimension ref="A1:T57"/>
  <sheetViews>
    <sheetView view="pageBreakPreview" zoomScaleNormal="100" zoomScaleSheetLayoutView="100" workbookViewId="0">
      <selection activeCell="D12" sqref="D12"/>
    </sheetView>
  </sheetViews>
  <sheetFormatPr defaultColWidth="9" defaultRowHeight="13"/>
  <cols>
    <col min="1" max="1" width="5.6328125" style="3" customWidth="1"/>
    <col min="2" max="18" width="5.08984375" style="3" customWidth="1"/>
    <col min="19" max="16384" width="9" style="3"/>
  </cols>
  <sheetData>
    <row r="1" spans="1:20" ht="15.75" customHeight="1">
      <c r="A1" s="857" t="e">
        <f>CONCATENATE("（様式-",INDEX(発注者入力シート!$B$47:$G$48,MATCH(発注者入力シート!O7,発注者入力シート!$C$47:$C$48,0),4),"）")</f>
        <v>#N/A</v>
      </c>
      <c r="B1" s="857"/>
      <c r="C1" s="857"/>
      <c r="D1" s="857"/>
      <c r="E1" s="857"/>
      <c r="F1" s="857"/>
      <c r="S1" s="3" t="s">
        <v>402</v>
      </c>
    </row>
    <row r="2" spans="1:20" ht="15.75" customHeight="1">
      <c r="A2" s="857" t="e">
        <f>CONCATENATE("評価項目",INDEX(発注者入力シート!$B$47:$G$48,MATCH(発注者入力シート!O7,発注者入力シート!$C$47:$C$48,0),5),"-",INDEX(発注者入力シート!$B$47:$G$48,MATCH(発注者入力シート!O7,発注者入力シート!$C$47:$C$48,0),6))</f>
        <v>#N/A</v>
      </c>
      <c r="B2" s="857"/>
      <c r="C2" s="857"/>
      <c r="D2" s="857"/>
      <c r="E2" s="857"/>
      <c r="S2" s="3" t="s">
        <v>403</v>
      </c>
    </row>
    <row r="3" spans="1:20" ht="15.75" customHeight="1">
      <c r="S3" s="103"/>
      <c r="T3" s="3" t="s">
        <v>414</v>
      </c>
    </row>
    <row r="4" spans="1:20" ht="15.75" customHeight="1">
      <c r="A4" s="858" t="s">
        <v>59</v>
      </c>
      <c r="B4" s="858"/>
      <c r="C4" s="858"/>
      <c r="D4" s="858"/>
      <c r="E4" s="858"/>
      <c r="F4" s="858"/>
      <c r="G4" s="858"/>
      <c r="H4" s="858"/>
      <c r="I4" s="858"/>
      <c r="J4" s="858"/>
      <c r="K4" s="858"/>
      <c r="L4" s="858"/>
      <c r="M4" s="858"/>
      <c r="N4" s="858"/>
      <c r="O4" s="858"/>
      <c r="P4" s="858"/>
      <c r="Q4" s="858"/>
      <c r="R4" s="128"/>
      <c r="S4" s="98"/>
      <c r="T4" s="3" t="s">
        <v>521</v>
      </c>
    </row>
    <row r="5" spans="1:20" ht="15.75" customHeight="1">
      <c r="A5" s="858" t="s">
        <v>392</v>
      </c>
      <c r="B5" s="858"/>
      <c r="C5" s="858"/>
      <c r="D5" s="858"/>
      <c r="E5" s="858"/>
      <c r="F5" s="858"/>
      <c r="G5" s="858"/>
      <c r="H5" s="858"/>
      <c r="I5" s="858"/>
      <c r="J5" s="858"/>
      <c r="K5" s="858"/>
      <c r="L5" s="858"/>
      <c r="M5" s="858"/>
      <c r="N5" s="858"/>
      <c r="O5" s="858"/>
      <c r="P5" s="858"/>
      <c r="Q5" s="858"/>
      <c r="R5" s="128"/>
    </row>
    <row r="6" spans="1:20" ht="15.75" customHeight="1">
      <c r="A6" s="128"/>
      <c r="B6" s="128"/>
      <c r="C6" s="128"/>
      <c r="D6" s="128"/>
      <c r="E6" s="128"/>
      <c r="F6" s="128"/>
      <c r="G6" s="128"/>
      <c r="H6" s="128"/>
      <c r="I6" s="128"/>
      <c r="J6" s="128"/>
      <c r="K6" s="128"/>
      <c r="L6" s="128"/>
      <c r="M6" s="128"/>
      <c r="N6" s="128"/>
      <c r="O6" s="128"/>
      <c r="P6" s="128"/>
      <c r="Q6" s="128"/>
      <c r="R6" s="128"/>
      <c r="S6" s="3" t="s">
        <v>406</v>
      </c>
    </row>
    <row r="7" spans="1:20" ht="15.75" customHeight="1">
      <c r="D7" s="854" t="s">
        <v>811</v>
      </c>
      <c r="E7" s="854"/>
      <c r="F7" s="855" t="str">
        <f>IF(企業入力シート!C5="","",企業入力シート!C5)</f>
        <v/>
      </c>
      <c r="G7" s="855"/>
      <c r="H7" s="855"/>
      <c r="I7" s="855"/>
      <c r="J7" s="855"/>
      <c r="K7" s="855"/>
      <c r="L7" s="855"/>
      <c r="M7" s="855"/>
      <c r="N7" s="855"/>
      <c r="O7" s="855"/>
      <c r="P7" s="855"/>
      <c r="Q7" s="855"/>
      <c r="R7" s="2"/>
      <c r="S7" s="100"/>
      <c r="T7" s="3" t="s">
        <v>407</v>
      </c>
    </row>
    <row r="8" spans="1:20" ht="15.75" customHeight="1">
      <c r="S8" s="101"/>
      <c r="T8" s="3" t="s">
        <v>405</v>
      </c>
    </row>
    <row r="9" spans="1:20" ht="15.75" customHeight="1"/>
    <row r="10" spans="1:20" ht="15.75" customHeight="1">
      <c r="A10" s="274" t="s">
        <v>222</v>
      </c>
      <c r="B10" s="1179" t="s">
        <v>1276</v>
      </c>
      <c r="C10" s="1179"/>
      <c r="D10" s="1179"/>
      <c r="E10" s="1179"/>
      <c r="F10" s="1179"/>
      <c r="G10" s="1179"/>
      <c r="H10" s="1179"/>
      <c r="I10" s="1179"/>
      <c r="J10" s="1179"/>
      <c r="K10" s="1179"/>
      <c r="L10" s="1179"/>
      <c r="M10" s="1179"/>
      <c r="N10" s="1179"/>
      <c r="O10" s="1179"/>
      <c r="P10" s="1179"/>
      <c r="Q10" s="1179"/>
      <c r="S10" s="105" t="s">
        <v>408</v>
      </c>
    </row>
    <row r="11" spans="1:20" ht="15.75" customHeight="1">
      <c r="B11" s="1179"/>
      <c r="C11" s="1179"/>
      <c r="D11" s="1179"/>
      <c r="E11" s="1179"/>
      <c r="F11" s="1179"/>
      <c r="G11" s="1179"/>
      <c r="H11" s="1179"/>
      <c r="I11" s="1179"/>
      <c r="J11" s="1179"/>
      <c r="K11" s="1179"/>
      <c r="L11" s="1179"/>
      <c r="M11" s="1179"/>
      <c r="N11" s="1179"/>
      <c r="O11" s="1179"/>
      <c r="P11" s="1179"/>
      <c r="Q11" s="1179"/>
      <c r="S11" s="105" t="s">
        <v>409</v>
      </c>
    </row>
    <row r="12" spans="1:20" ht="15.75" customHeight="1">
      <c r="B12" s="185"/>
      <c r="C12" s="185"/>
      <c r="D12" s="185"/>
      <c r="E12" s="185"/>
      <c r="F12" s="185"/>
      <c r="G12" s="185"/>
      <c r="H12" s="185"/>
      <c r="I12" s="185"/>
      <c r="J12" s="185"/>
      <c r="K12" s="185"/>
      <c r="L12" s="185"/>
      <c r="M12" s="185"/>
      <c r="N12" s="185"/>
      <c r="O12" s="185"/>
      <c r="P12" s="185"/>
      <c r="Q12" s="185"/>
      <c r="S12" s="105" t="s">
        <v>873</v>
      </c>
    </row>
    <row r="13" spans="1:20" ht="15.75" customHeight="1">
      <c r="A13" s="1823" t="s">
        <v>923</v>
      </c>
      <c r="B13" s="1823"/>
      <c r="C13" s="1823"/>
      <c r="D13" s="1824" t="s">
        <v>924</v>
      </c>
      <c r="E13" s="1825"/>
      <c r="F13" s="1825"/>
      <c r="G13" s="1825"/>
      <c r="H13" s="1825"/>
      <c r="I13" s="1825"/>
      <c r="J13" s="1825"/>
      <c r="K13" s="1825"/>
      <c r="L13" s="1825"/>
      <c r="M13" s="1826"/>
      <c r="N13" s="185"/>
      <c r="O13" s="185"/>
      <c r="P13" s="185"/>
      <c r="Q13" s="185"/>
      <c r="S13" s="105"/>
    </row>
    <row r="14" spans="1:20" ht="15.75" customHeight="1">
      <c r="A14" s="111"/>
      <c r="B14" s="414"/>
      <c r="C14" s="414"/>
      <c r="D14" s="414"/>
      <c r="E14" s="414"/>
      <c r="F14" s="414"/>
      <c r="G14" s="414"/>
      <c r="H14" s="414"/>
      <c r="I14" s="414"/>
      <c r="J14" s="414"/>
      <c r="K14" s="414"/>
      <c r="L14" s="414"/>
      <c r="M14" s="414"/>
      <c r="N14" s="185"/>
      <c r="O14" s="185"/>
      <c r="P14" s="185"/>
      <c r="Q14" s="185"/>
      <c r="S14" s="105"/>
    </row>
    <row r="15" spans="1:20" ht="15.75" customHeight="1">
      <c r="A15" s="859" t="s">
        <v>60</v>
      </c>
      <c r="B15" s="860"/>
      <c r="C15" s="860"/>
      <c r="D15" s="860"/>
      <c r="E15" s="860"/>
      <c r="F15" s="859" t="s">
        <v>61</v>
      </c>
      <c r="G15" s="860"/>
      <c r="H15" s="860"/>
      <c r="I15" s="860"/>
      <c r="J15" s="860"/>
      <c r="K15" s="860"/>
      <c r="L15" s="860"/>
      <c r="M15" s="861"/>
      <c r="N15" s="131"/>
    </row>
    <row r="16" spans="1:20" ht="15.75" customHeight="1">
      <c r="A16" s="1277"/>
      <c r="B16" s="1278"/>
      <c r="C16" s="1278"/>
      <c r="D16" s="1278"/>
      <c r="E16" s="1278"/>
      <c r="F16" s="1406"/>
      <c r="G16" s="1407"/>
      <c r="H16" s="1407"/>
      <c r="I16" s="1407"/>
      <c r="J16" s="1407"/>
      <c r="K16" s="1407"/>
      <c r="L16" s="1407"/>
      <c r="M16" s="1408"/>
      <c r="N16" s="104"/>
    </row>
    <row r="17" spans="1:17" ht="15.75" customHeight="1">
      <c r="A17" s="1605"/>
      <c r="B17" s="1606"/>
      <c r="C17" s="1606"/>
      <c r="D17" s="1606"/>
      <c r="E17" s="1606"/>
      <c r="F17" s="1820"/>
      <c r="G17" s="1821"/>
      <c r="H17" s="1821"/>
      <c r="I17" s="1821"/>
      <c r="J17" s="1821"/>
      <c r="K17" s="1821"/>
      <c r="L17" s="1821"/>
      <c r="M17" s="1822"/>
      <c r="N17" s="104"/>
    </row>
    <row r="18" spans="1:17" ht="15.75" customHeight="1">
      <c r="A18" s="1605"/>
      <c r="B18" s="1606"/>
      <c r="C18" s="1606"/>
      <c r="D18" s="1606"/>
      <c r="E18" s="1606"/>
      <c r="F18" s="1820"/>
      <c r="G18" s="1821"/>
      <c r="H18" s="1821"/>
      <c r="I18" s="1821"/>
      <c r="J18" s="1821"/>
      <c r="K18" s="1821"/>
      <c r="L18" s="1821"/>
      <c r="M18" s="1822"/>
      <c r="N18" s="104"/>
    </row>
    <row r="19" spans="1:17" ht="15.75" customHeight="1">
      <c r="A19" s="1605"/>
      <c r="B19" s="1606"/>
      <c r="C19" s="1606"/>
      <c r="D19" s="1606"/>
      <c r="E19" s="1606"/>
      <c r="F19" s="1820"/>
      <c r="G19" s="1821"/>
      <c r="H19" s="1821"/>
      <c r="I19" s="1821"/>
      <c r="J19" s="1821"/>
      <c r="K19" s="1821"/>
      <c r="L19" s="1821"/>
      <c r="M19" s="1822"/>
      <c r="N19" s="104"/>
    </row>
    <row r="20" spans="1:17" ht="15.75" customHeight="1">
      <c r="A20" s="1280"/>
      <c r="B20" s="1281"/>
      <c r="C20" s="1281"/>
      <c r="D20" s="1281"/>
      <c r="E20" s="1281"/>
      <c r="F20" s="1409"/>
      <c r="G20" s="1410"/>
      <c r="H20" s="1410"/>
      <c r="I20" s="1410"/>
      <c r="J20" s="1410"/>
      <c r="K20" s="1410"/>
      <c r="L20" s="1410"/>
      <c r="M20" s="1411"/>
      <c r="N20" s="104"/>
    </row>
    <row r="21" spans="1:17" ht="15.75" customHeight="1">
      <c r="A21" s="134" t="s">
        <v>114</v>
      </c>
      <c r="B21" s="1827" t="s">
        <v>1328</v>
      </c>
      <c r="C21" s="1827"/>
      <c r="D21" s="1827"/>
      <c r="E21" s="1827"/>
      <c r="F21" s="1827"/>
      <c r="G21" s="1827"/>
      <c r="H21" s="1827"/>
      <c r="I21" s="1827"/>
      <c r="J21" s="1827"/>
      <c r="K21" s="1827"/>
      <c r="L21" s="1827"/>
      <c r="M21" s="1827"/>
      <c r="N21" s="1481"/>
      <c r="O21" s="1481"/>
      <c r="P21" s="1481"/>
      <c r="Q21" s="1481"/>
    </row>
    <row r="22" spans="1:17" ht="26.15" customHeight="1">
      <c r="A22" s="134"/>
      <c r="B22" s="1481"/>
      <c r="C22" s="1481"/>
      <c r="D22" s="1481"/>
      <c r="E22" s="1481"/>
      <c r="F22" s="1481"/>
      <c r="G22" s="1481"/>
      <c r="H22" s="1481"/>
      <c r="I22" s="1481"/>
      <c r="J22" s="1481"/>
      <c r="K22" s="1481"/>
      <c r="L22" s="1481"/>
      <c r="M22" s="1481"/>
      <c r="N22" s="1481"/>
      <c r="O22" s="1481"/>
      <c r="P22" s="1481"/>
      <c r="Q22" s="1481"/>
    </row>
    <row r="23" spans="1:17" ht="15.75" customHeight="1">
      <c r="A23" s="142"/>
      <c r="B23" s="1481"/>
      <c r="C23" s="1481"/>
      <c r="D23" s="1481"/>
      <c r="E23" s="1481"/>
      <c r="F23" s="1481"/>
      <c r="G23" s="1481"/>
      <c r="H23" s="1481"/>
      <c r="I23" s="1481"/>
      <c r="J23" s="1481"/>
      <c r="K23" s="1481"/>
      <c r="L23" s="1481"/>
      <c r="M23" s="1481"/>
      <c r="N23" s="1481"/>
      <c r="O23" s="1481"/>
      <c r="P23" s="1481"/>
      <c r="Q23" s="1481"/>
    </row>
    <row r="24" spans="1:17">
      <c r="A24" s="134" t="s">
        <v>115</v>
      </c>
      <c r="B24" s="857" t="str">
        <f>CONCATENATE("入札公告日前日時点（令和",(YEAR(発注者入力シート!H7)-2018),"年",MONTH(発注者入力シート!H7),"月",DAY(発注者入力シート!H7),"日時点）での状況について記載すること。")</f>
        <v>入札公告日前日時点（令和8年10月14日時点）での状況について記載すること。</v>
      </c>
      <c r="C24" s="857"/>
      <c r="D24" s="857"/>
      <c r="E24" s="857"/>
      <c r="F24" s="857"/>
      <c r="G24" s="857"/>
      <c r="H24" s="857"/>
      <c r="I24" s="857"/>
      <c r="J24" s="857"/>
      <c r="K24" s="857"/>
      <c r="L24" s="857"/>
      <c r="M24" s="857"/>
      <c r="N24" s="857"/>
      <c r="O24" s="857"/>
      <c r="P24" s="857"/>
      <c r="Q24" s="857"/>
    </row>
    <row r="25" spans="1:17" ht="15.75" customHeight="1"/>
    <row r="26" spans="1:17" ht="15.75" customHeight="1"/>
    <row r="27" spans="1:17" ht="15.75" customHeight="1">
      <c r="A27" s="756" t="s">
        <v>1275</v>
      </c>
      <c r="B27" s="1819" t="s">
        <v>1277</v>
      </c>
      <c r="C27" s="1819"/>
      <c r="D27" s="1819"/>
      <c r="E27" s="1819"/>
      <c r="F27" s="1819"/>
      <c r="G27" s="1819"/>
      <c r="H27" s="1819"/>
      <c r="I27" s="1819"/>
      <c r="J27" s="1819"/>
      <c r="K27" s="1819"/>
      <c r="L27" s="1819"/>
      <c r="M27" s="1819"/>
      <c r="N27" s="1819"/>
      <c r="O27" s="1819"/>
      <c r="P27" s="1819"/>
      <c r="Q27" s="1819"/>
    </row>
    <row r="28" spans="1:17" ht="15.75" customHeight="1">
      <c r="B28" s="1819"/>
      <c r="C28" s="1819"/>
      <c r="D28" s="1819"/>
      <c r="E28" s="1819"/>
      <c r="F28" s="1819"/>
      <c r="G28" s="1819"/>
      <c r="H28" s="1819"/>
      <c r="I28" s="1819"/>
      <c r="J28" s="1819"/>
      <c r="K28" s="1819"/>
      <c r="L28" s="1819"/>
      <c r="M28" s="1819"/>
      <c r="N28" s="1819"/>
      <c r="O28" s="1819"/>
      <c r="P28" s="1819"/>
      <c r="Q28" s="1819"/>
    </row>
    <row r="29" spans="1:17" ht="15.75" customHeight="1"/>
    <row r="30" spans="1:17" ht="15.75" customHeight="1"/>
    <row r="31" spans="1:17" ht="15.75" customHeight="1"/>
    <row r="32" spans="1:17"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sheetData>
  <mergeCells count="16">
    <mergeCell ref="B27:Q28"/>
    <mergeCell ref="F7:Q7"/>
    <mergeCell ref="B24:Q24"/>
    <mergeCell ref="A1:F1"/>
    <mergeCell ref="A2:E2"/>
    <mergeCell ref="A16:E20"/>
    <mergeCell ref="A4:Q4"/>
    <mergeCell ref="A5:Q5"/>
    <mergeCell ref="A15:E15"/>
    <mergeCell ref="F15:M15"/>
    <mergeCell ref="F16:M20"/>
    <mergeCell ref="D7:E7"/>
    <mergeCell ref="B10:Q11"/>
    <mergeCell ref="A13:C13"/>
    <mergeCell ref="D13:M13"/>
    <mergeCell ref="B21:Q23"/>
  </mergeCells>
  <phoneticPr fontId="2"/>
  <dataValidations count="1">
    <dataValidation type="list" showInputMessage="1" showErrorMessage="1" sqref="A16:E20" xr:uid="{00000000-0002-0000-2B00-000000000000}">
      <formula1>企業回答7</formula1>
    </dataValidation>
  </dataValidations>
  <printOptions horizontalCentered="1"/>
  <pageMargins left="0.70866141732283472" right="0.70866141732283472" top="0.74803149606299213" bottom="0.55118110236220474" header="0.31496062992125984" footer="0.31496062992125984"/>
  <pageSetup paperSize="9" scale="94" orientation="portrait" blackAndWhite="1" r:id="rId1"/>
  <drawing r:id="rId2"/>
  <legacyDrawing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3"/>
    <pageSetUpPr fitToPage="1"/>
  </sheetPr>
  <dimension ref="A1:T34"/>
  <sheetViews>
    <sheetView tabSelected="1" view="pageBreakPreview" zoomScaleNormal="100" zoomScaleSheetLayoutView="100" workbookViewId="0">
      <selection activeCell="D5" sqref="D5"/>
    </sheetView>
  </sheetViews>
  <sheetFormatPr defaultColWidth="9" defaultRowHeight="13"/>
  <cols>
    <col min="1" max="18" width="5.08984375" style="3" customWidth="1"/>
    <col min="19" max="16384" width="9" style="3"/>
  </cols>
  <sheetData>
    <row r="1" spans="1:20" ht="15.75" customHeight="1">
      <c r="A1" s="857" t="str">
        <f>CONCATENATE("（様式－",発注者入力シート!E49,"）")</f>
        <v>（様式－）</v>
      </c>
      <c r="B1" s="857"/>
      <c r="C1" s="857"/>
      <c r="D1" s="857"/>
      <c r="S1" s="3" t="s">
        <v>402</v>
      </c>
    </row>
    <row r="2" spans="1:20" ht="15.75" customHeight="1">
      <c r="A2" s="1460" t="s">
        <v>1153</v>
      </c>
      <c r="B2" s="1460"/>
      <c r="C2" s="1460"/>
      <c r="D2" s="1460"/>
      <c r="E2" s="1460"/>
      <c r="F2" s="1460"/>
      <c r="G2" s="1460"/>
      <c r="H2" s="1460"/>
      <c r="I2" s="1460"/>
      <c r="J2" s="1460"/>
      <c r="K2" s="1460"/>
      <c r="L2" s="1460"/>
      <c r="M2" s="1460"/>
      <c r="N2" s="1460"/>
      <c r="O2" s="1460"/>
      <c r="P2" s="1460"/>
      <c r="Q2" s="1460"/>
      <c r="R2" s="6"/>
      <c r="S2" s="3" t="s">
        <v>403</v>
      </c>
    </row>
    <row r="3" spans="1:20" ht="15.75" customHeight="1">
      <c r="A3" s="6"/>
      <c r="B3" s="6"/>
      <c r="C3" s="6"/>
      <c r="D3" s="6"/>
      <c r="E3" s="6"/>
      <c r="F3" s="6"/>
      <c r="G3" s="6"/>
      <c r="H3" s="6"/>
      <c r="I3" s="6"/>
      <c r="J3" s="6"/>
      <c r="K3" s="6"/>
      <c r="L3" s="6"/>
      <c r="M3" s="6"/>
      <c r="N3" s="6"/>
      <c r="O3" s="6"/>
      <c r="P3" s="6"/>
      <c r="Q3" s="6"/>
      <c r="R3" s="6"/>
      <c r="S3" s="103"/>
      <c r="T3" s="3" t="s">
        <v>414</v>
      </c>
    </row>
    <row r="4" spans="1:20" ht="15.75" customHeight="1">
      <c r="A4" s="858" t="s">
        <v>540</v>
      </c>
      <c r="B4" s="858"/>
      <c r="C4" s="858"/>
      <c r="D4" s="858"/>
      <c r="E4" s="858"/>
      <c r="F4" s="858"/>
      <c r="G4" s="858"/>
      <c r="H4" s="858"/>
      <c r="I4" s="858"/>
      <c r="J4" s="858"/>
      <c r="K4" s="858"/>
      <c r="L4" s="858"/>
      <c r="M4" s="858"/>
      <c r="N4" s="858"/>
      <c r="O4" s="858"/>
      <c r="P4" s="858"/>
      <c r="Q4" s="858"/>
      <c r="R4" s="128"/>
      <c r="S4" s="98"/>
      <c r="T4" s="3" t="s">
        <v>405</v>
      </c>
    </row>
    <row r="5" spans="1:20" ht="15.75" customHeight="1"/>
    <row r="6" spans="1:20" ht="15.75" customHeight="1">
      <c r="S6" s="3" t="s">
        <v>406</v>
      </c>
    </row>
    <row r="7" spans="1:20" ht="15.75" customHeight="1">
      <c r="A7" s="3" t="s">
        <v>94</v>
      </c>
      <c r="S7" s="100"/>
      <c r="T7" s="3" t="s">
        <v>407</v>
      </c>
    </row>
    <row r="8" spans="1:20" ht="15.75" customHeight="1">
      <c r="A8" s="1458" t="s">
        <v>1154</v>
      </c>
      <c r="B8" s="1458"/>
      <c r="C8" s="1458"/>
      <c r="D8" s="1458"/>
      <c r="E8" s="1458"/>
      <c r="F8" s="1458"/>
      <c r="G8" s="1458"/>
      <c r="H8" s="1458"/>
      <c r="I8" s="1458"/>
      <c r="J8" s="1458"/>
      <c r="K8" s="1458"/>
      <c r="L8" s="1458"/>
      <c r="M8" s="1458"/>
      <c r="N8" s="1458"/>
      <c r="O8" s="1458"/>
      <c r="P8" s="1458"/>
      <c r="Q8" s="1458"/>
      <c r="R8" s="2"/>
      <c r="S8" s="101"/>
      <c r="T8" s="3" t="s">
        <v>405</v>
      </c>
    </row>
    <row r="9" spans="1:20" ht="15.75" customHeight="1">
      <c r="A9" s="863" t="s">
        <v>65</v>
      </c>
      <c r="B9" s="863"/>
      <c r="C9" s="863"/>
      <c r="D9" s="863"/>
      <c r="E9" s="863"/>
      <c r="F9" s="863"/>
      <c r="G9" s="863"/>
      <c r="H9" s="863"/>
      <c r="I9" s="863"/>
      <c r="J9" s="863"/>
      <c r="K9" s="863"/>
      <c r="L9" s="863"/>
      <c r="M9" s="863"/>
      <c r="N9" s="863"/>
      <c r="O9" s="863"/>
      <c r="P9" s="863"/>
      <c r="Q9" s="863"/>
      <c r="R9" s="77"/>
    </row>
    <row r="10" spans="1:20" ht="15.75" customHeight="1">
      <c r="A10" s="859" t="s">
        <v>66</v>
      </c>
      <c r="B10" s="860"/>
      <c r="C10" s="860"/>
      <c r="D10" s="860"/>
      <c r="E10" s="1836">
        <f>IF(発注者入力シート!C7="","",発注者入力シート!C7)</f>
        <v>46310</v>
      </c>
      <c r="F10" s="1837"/>
      <c r="G10" s="1837"/>
      <c r="H10" s="1837"/>
      <c r="I10" s="1837"/>
      <c r="J10" s="1837"/>
      <c r="K10" s="1837"/>
      <c r="L10" s="1837"/>
      <c r="M10" s="1837"/>
      <c r="N10" s="1837"/>
      <c r="O10" s="1837"/>
      <c r="P10" s="1837"/>
      <c r="Q10" s="1838"/>
      <c r="S10" s="105" t="s">
        <v>408</v>
      </c>
    </row>
    <row r="11" spans="1:20" ht="15.75" customHeight="1">
      <c r="A11" s="859" t="s">
        <v>24</v>
      </c>
      <c r="B11" s="860"/>
      <c r="C11" s="860"/>
      <c r="D11" s="860"/>
      <c r="E11" s="1839" t="str">
        <f>IF(発注者入力シート!C10="","",発注者入力シート!C10)</f>
        <v>浜山公園陸上競技場メインスタンド増築外（建築）工事</v>
      </c>
      <c r="F11" s="1840"/>
      <c r="G11" s="1840"/>
      <c r="H11" s="1840"/>
      <c r="I11" s="1840"/>
      <c r="J11" s="1840"/>
      <c r="K11" s="1840"/>
      <c r="L11" s="1840"/>
      <c r="M11" s="1840"/>
      <c r="N11" s="1840"/>
      <c r="O11" s="1840"/>
      <c r="P11" s="1840"/>
      <c r="Q11" s="1841"/>
      <c r="R11" s="2"/>
      <c r="S11" s="105" t="s">
        <v>409</v>
      </c>
    </row>
    <row r="12" spans="1:20" ht="15.75" customHeight="1">
      <c r="A12" s="865"/>
      <c r="B12" s="866"/>
      <c r="C12" s="866"/>
      <c r="D12" s="866"/>
      <c r="E12" s="1842"/>
      <c r="F12" s="1804"/>
      <c r="G12" s="1804"/>
      <c r="H12" s="1804"/>
      <c r="I12" s="1804"/>
      <c r="J12" s="1804"/>
      <c r="K12" s="1804"/>
      <c r="L12" s="1804"/>
      <c r="M12" s="1804"/>
      <c r="N12" s="1804"/>
      <c r="O12" s="1804"/>
      <c r="P12" s="1804"/>
      <c r="Q12" s="1843"/>
      <c r="R12" s="2"/>
    </row>
    <row r="13" spans="1:20" ht="15.75" customHeight="1">
      <c r="A13" s="1171" t="s">
        <v>95</v>
      </c>
      <c r="B13" s="1250"/>
      <c r="C13" s="1250"/>
      <c r="D13" s="1250"/>
      <c r="E13" s="1171" t="s">
        <v>96</v>
      </c>
      <c r="F13" s="1250"/>
      <c r="G13" s="1250"/>
      <c r="H13" s="1250"/>
      <c r="I13" s="1250"/>
      <c r="J13" s="1250"/>
      <c r="K13" s="1250"/>
      <c r="L13" s="1250"/>
      <c r="M13" s="1250"/>
      <c r="N13" s="1250"/>
      <c r="O13" s="1250"/>
      <c r="P13" s="1250"/>
      <c r="Q13" s="1172"/>
      <c r="R13" s="77"/>
    </row>
    <row r="14" spans="1:20" ht="15.75" customHeight="1">
      <c r="A14" s="1828"/>
      <c r="B14" s="1829"/>
      <c r="C14" s="1829"/>
      <c r="D14" s="1830"/>
      <c r="E14" s="1828"/>
      <c r="F14" s="1829"/>
      <c r="G14" s="1829"/>
      <c r="H14" s="1829"/>
      <c r="I14" s="1829"/>
      <c r="J14" s="1829"/>
      <c r="K14" s="1829"/>
      <c r="L14" s="1829"/>
      <c r="M14" s="1829"/>
      <c r="N14" s="1829"/>
      <c r="O14" s="1829"/>
      <c r="P14" s="1829"/>
      <c r="Q14" s="1830"/>
      <c r="R14" s="138"/>
    </row>
    <row r="15" spans="1:20" ht="15.75" customHeight="1">
      <c r="A15" s="1831"/>
      <c r="B15" s="1461"/>
      <c r="C15" s="1461"/>
      <c r="D15" s="1832"/>
      <c r="E15" s="1831"/>
      <c r="F15" s="1461"/>
      <c r="G15" s="1461"/>
      <c r="H15" s="1461"/>
      <c r="I15" s="1461"/>
      <c r="J15" s="1461"/>
      <c r="K15" s="1461"/>
      <c r="L15" s="1461"/>
      <c r="M15" s="1461"/>
      <c r="N15" s="1461"/>
      <c r="O15" s="1461"/>
      <c r="P15" s="1461"/>
      <c r="Q15" s="1832"/>
      <c r="R15" s="138"/>
    </row>
    <row r="16" spans="1:20" ht="15.75" customHeight="1">
      <c r="A16" s="1831"/>
      <c r="B16" s="1461"/>
      <c r="C16" s="1461"/>
      <c r="D16" s="1832"/>
      <c r="E16" s="1831"/>
      <c r="F16" s="1461"/>
      <c r="G16" s="1461"/>
      <c r="H16" s="1461"/>
      <c r="I16" s="1461"/>
      <c r="J16" s="1461"/>
      <c r="K16" s="1461"/>
      <c r="L16" s="1461"/>
      <c r="M16" s="1461"/>
      <c r="N16" s="1461"/>
      <c r="O16" s="1461"/>
      <c r="P16" s="1461"/>
      <c r="Q16" s="1832"/>
      <c r="R16" s="138"/>
    </row>
    <row r="17" spans="1:18" ht="15.75" customHeight="1">
      <c r="A17" s="1831"/>
      <c r="B17" s="1461"/>
      <c r="C17" s="1461"/>
      <c r="D17" s="1832"/>
      <c r="E17" s="1831"/>
      <c r="F17" s="1461"/>
      <c r="G17" s="1461"/>
      <c r="H17" s="1461"/>
      <c r="I17" s="1461"/>
      <c r="J17" s="1461"/>
      <c r="K17" s="1461"/>
      <c r="L17" s="1461"/>
      <c r="M17" s="1461"/>
      <c r="N17" s="1461"/>
      <c r="O17" s="1461"/>
      <c r="P17" s="1461"/>
      <c r="Q17" s="1832"/>
      <c r="R17" s="138"/>
    </row>
    <row r="18" spans="1:18" ht="15.75" customHeight="1">
      <c r="A18" s="1831"/>
      <c r="B18" s="1461"/>
      <c r="C18" s="1461"/>
      <c r="D18" s="1832"/>
      <c r="E18" s="1831"/>
      <c r="F18" s="1461"/>
      <c r="G18" s="1461"/>
      <c r="H18" s="1461"/>
      <c r="I18" s="1461"/>
      <c r="J18" s="1461"/>
      <c r="K18" s="1461"/>
      <c r="L18" s="1461"/>
      <c r="M18" s="1461"/>
      <c r="N18" s="1461"/>
      <c r="O18" s="1461"/>
      <c r="P18" s="1461"/>
      <c r="Q18" s="1832"/>
      <c r="R18" s="138"/>
    </row>
    <row r="19" spans="1:18" ht="15.75" customHeight="1">
      <c r="A19" s="1831"/>
      <c r="B19" s="1461"/>
      <c r="C19" s="1461"/>
      <c r="D19" s="1832"/>
      <c r="E19" s="1831"/>
      <c r="F19" s="1461"/>
      <c r="G19" s="1461"/>
      <c r="H19" s="1461"/>
      <c r="I19" s="1461"/>
      <c r="J19" s="1461"/>
      <c r="K19" s="1461"/>
      <c r="L19" s="1461"/>
      <c r="M19" s="1461"/>
      <c r="N19" s="1461"/>
      <c r="O19" s="1461"/>
      <c r="P19" s="1461"/>
      <c r="Q19" s="1832"/>
      <c r="R19" s="138"/>
    </row>
    <row r="20" spans="1:18" ht="15.75" customHeight="1">
      <c r="A20" s="1831"/>
      <c r="B20" s="1461"/>
      <c r="C20" s="1461"/>
      <c r="D20" s="1832"/>
      <c r="E20" s="1831"/>
      <c r="F20" s="1461"/>
      <c r="G20" s="1461"/>
      <c r="H20" s="1461"/>
      <c r="I20" s="1461"/>
      <c r="J20" s="1461"/>
      <c r="K20" s="1461"/>
      <c r="L20" s="1461"/>
      <c r="M20" s="1461"/>
      <c r="N20" s="1461"/>
      <c r="O20" s="1461"/>
      <c r="P20" s="1461"/>
      <c r="Q20" s="1832"/>
      <c r="R20" s="138"/>
    </row>
    <row r="21" spans="1:18" ht="15.75" customHeight="1">
      <c r="A21" s="1833"/>
      <c r="B21" s="1834"/>
      <c r="C21" s="1834"/>
      <c r="D21" s="1835"/>
      <c r="E21" s="1833"/>
      <c r="F21" s="1834"/>
      <c r="G21" s="1834"/>
      <c r="H21" s="1834"/>
      <c r="I21" s="1834"/>
      <c r="J21" s="1834"/>
      <c r="K21" s="1834"/>
      <c r="L21" s="1834"/>
      <c r="M21" s="1834"/>
      <c r="N21" s="1834"/>
      <c r="O21" s="1834"/>
      <c r="P21" s="1834"/>
      <c r="Q21" s="1835"/>
      <c r="R21" s="138"/>
    </row>
    <row r="22" spans="1:18" ht="15.75" customHeight="1"/>
    <row r="23" spans="1:18" ht="15.75" customHeight="1"/>
    <row r="24" spans="1:18" ht="15.75" customHeight="1"/>
    <row r="25" spans="1:18" ht="15.75" customHeight="1"/>
    <row r="26" spans="1:18" ht="13.5" customHeight="1"/>
    <row r="27" spans="1:18" ht="13.5" customHeight="1"/>
    <row r="28" spans="1:18" ht="13.5" customHeight="1"/>
    <row r="29" spans="1:18" ht="13.5" customHeight="1"/>
    <row r="30" spans="1:18" ht="13.5" customHeight="1"/>
    <row r="31" spans="1:18" ht="13.5" customHeight="1"/>
    <row r="32" spans="1:18" ht="13.5" customHeight="1"/>
    <row r="33" ht="13.5" customHeight="1"/>
    <row r="34" ht="13.5" customHeight="1"/>
  </sheetData>
  <mergeCells count="13">
    <mergeCell ref="A1:D1"/>
    <mergeCell ref="A14:D21"/>
    <mergeCell ref="E14:Q21"/>
    <mergeCell ref="A13:D13"/>
    <mergeCell ref="E10:Q10"/>
    <mergeCell ref="E13:Q13"/>
    <mergeCell ref="A2:Q2"/>
    <mergeCell ref="A4:Q4"/>
    <mergeCell ref="A9:Q9"/>
    <mergeCell ref="A10:D10"/>
    <mergeCell ref="A11:D12"/>
    <mergeCell ref="A8:Q8"/>
    <mergeCell ref="E11:Q12"/>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FF0000"/>
    <pageSetUpPr fitToPage="1"/>
  </sheetPr>
  <dimension ref="A1:T39"/>
  <sheetViews>
    <sheetView view="pageBreakPreview" zoomScaleNormal="100" zoomScaleSheetLayoutView="100" workbookViewId="0">
      <selection activeCell="C6" sqref="C6"/>
    </sheetView>
  </sheetViews>
  <sheetFormatPr defaultColWidth="9" defaultRowHeight="13"/>
  <cols>
    <col min="1" max="18" width="5.08984375" style="3" customWidth="1"/>
    <col min="19" max="16384" width="9" style="3"/>
  </cols>
  <sheetData>
    <row r="1" spans="1:20" ht="15.75" customHeight="1">
      <c r="A1" s="857" t="str">
        <f>CONCATENATE("（様式－",発注者入力シート!E50,"）")</f>
        <v>（様式－）</v>
      </c>
      <c r="B1" s="857"/>
      <c r="C1" s="857"/>
      <c r="D1" s="857"/>
      <c r="S1" s="3" t="s">
        <v>402</v>
      </c>
    </row>
    <row r="2" spans="1:20" ht="15.75" customHeight="1">
      <c r="A2" s="1852" t="s">
        <v>1153</v>
      </c>
      <c r="B2" s="1852"/>
      <c r="C2" s="1852"/>
      <c r="D2" s="1852"/>
      <c r="E2" s="1852"/>
      <c r="F2" s="1852"/>
      <c r="G2" s="1852"/>
      <c r="H2" s="1852"/>
      <c r="I2" s="1852"/>
      <c r="J2" s="1852"/>
      <c r="K2" s="1852"/>
      <c r="L2" s="1852"/>
      <c r="M2" s="1852"/>
      <c r="N2" s="1852"/>
      <c r="O2" s="1852"/>
      <c r="P2" s="1852"/>
      <c r="Q2" s="1852"/>
      <c r="R2" s="6"/>
      <c r="S2" s="3" t="s">
        <v>406</v>
      </c>
    </row>
    <row r="3" spans="1:20" ht="15.75" customHeight="1">
      <c r="A3" s="6"/>
      <c r="B3" s="6"/>
      <c r="C3" s="6"/>
      <c r="D3" s="6"/>
      <c r="E3" s="6"/>
      <c r="F3" s="6"/>
      <c r="G3" s="6"/>
      <c r="H3" s="6"/>
      <c r="I3" s="6"/>
      <c r="J3" s="6"/>
      <c r="K3" s="6"/>
      <c r="L3" s="6"/>
      <c r="M3" s="6"/>
      <c r="N3" s="6"/>
      <c r="O3" s="6"/>
      <c r="P3" s="6"/>
      <c r="Q3" s="6"/>
      <c r="R3" s="6"/>
      <c r="S3" s="100"/>
      <c r="T3" s="3" t="s">
        <v>407</v>
      </c>
    </row>
    <row r="4" spans="1:20" ht="15.75" customHeight="1">
      <c r="A4" s="858" t="s">
        <v>97</v>
      </c>
      <c r="B4" s="858"/>
      <c r="C4" s="858"/>
      <c r="D4" s="858"/>
      <c r="E4" s="858"/>
      <c r="F4" s="858"/>
      <c r="G4" s="858"/>
      <c r="H4" s="858"/>
      <c r="I4" s="858"/>
      <c r="J4" s="858"/>
      <c r="K4" s="858"/>
      <c r="L4" s="858"/>
      <c r="M4" s="858"/>
      <c r="N4" s="858"/>
      <c r="O4" s="858"/>
      <c r="P4" s="858"/>
      <c r="Q4" s="858"/>
      <c r="R4" s="128"/>
      <c r="S4" s="101"/>
      <c r="T4" s="3" t="s">
        <v>405</v>
      </c>
    </row>
    <row r="5" spans="1:20" ht="15.75" customHeight="1">
      <c r="A5" s="3" t="s">
        <v>98</v>
      </c>
    </row>
    <row r="6" spans="1:20" ht="15.75" customHeight="1"/>
    <row r="7" spans="1:20" ht="15.75" customHeight="1">
      <c r="A7" s="3" t="s">
        <v>94</v>
      </c>
    </row>
    <row r="8" spans="1:20" ht="15.75" customHeight="1">
      <c r="A8" s="1187" t="s">
        <v>1155</v>
      </c>
      <c r="B8" s="1187"/>
      <c r="C8" s="1187"/>
      <c r="D8" s="1187"/>
      <c r="E8" s="1187"/>
      <c r="F8" s="1187"/>
      <c r="G8" s="1187"/>
      <c r="H8" s="1187"/>
      <c r="I8" s="1187"/>
      <c r="J8" s="1187"/>
      <c r="K8" s="1187"/>
      <c r="L8" s="1187"/>
      <c r="M8" s="1187"/>
      <c r="N8" s="1187"/>
      <c r="O8" s="1187"/>
      <c r="P8" s="1187"/>
      <c r="Q8" s="1187"/>
      <c r="R8" s="2"/>
    </row>
    <row r="9" spans="1:20" ht="15.75" customHeight="1">
      <c r="A9" s="863" t="s">
        <v>65</v>
      </c>
      <c r="B9" s="863"/>
      <c r="C9" s="863"/>
      <c r="D9" s="863"/>
      <c r="E9" s="863"/>
      <c r="F9" s="863"/>
      <c r="G9" s="863"/>
      <c r="H9" s="863"/>
      <c r="I9" s="863"/>
      <c r="J9" s="863"/>
      <c r="K9" s="863"/>
      <c r="L9" s="863"/>
      <c r="M9" s="863"/>
      <c r="N9" s="863"/>
      <c r="O9" s="863"/>
      <c r="P9" s="863"/>
      <c r="Q9" s="863"/>
      <c r="R9" s="77"/>
    </row>
    <row r="10" spans="1:20" ht="15.75" customHeight="1">
      <c r="A10" s="859" t="s">
        <v>66</v>
      </c>
      <c r="B10" s="860"/>
      <c r="C10" s="860"/>
      <c r="D10" s="860"/>
      <c r="E10" s="1836">
        <f>IF(発注者入力シート!C7="","",発注者入力シート!C7)</f>
        <v>46310</v>
      </c>
      <c r="F10" s="1837"/>
      <c r="G10" s="1837"/>
      <c r="H10" s="1837"/>
      <c r="I10" s="1837"/>
      <c r="J10" s="1837"/>
      <c r="K10" s="1837"/>
      <c r="L10" s="1837"/>
      <c r="M10" s="1837"/>
      <c r="N10" s="1837"/>
      <c r="O10" s="1837"/>
      <c r="P10" s="1837"/>
      <c r="Q10" s="1838"/>
      <c r="S10" s="105" t="s">
        <v>408</v>
      </c>
    </row>
    <row r="11" spans="1:20" ht="15.75" customHeight="1">
      <c r="A11" s="859" t="s">
        <v>24</v>
      </c>
      <c r="B11" s="860"/>
      <c r="C11" s="860"/>
      <c r="D11" s="860"/>
      <c r="E11" s="1839" t="str">
        <f>IF(発注者入力シート!C10="","",発注者入力シート!C10)</f>
        <v>浜山公園陸上競技場メインスタンド増築外（建築）工事</v>
      </c>
      <c r="F11" s="1840"/>
      <c r="G11" s="1840"/>
      <c r="H11" s="1840"/>
      <c r="I11" s="1840"/>
      <c r="J11" s="1840"/>
      <c r="K11" s="1840"/>
      <c r="L11" s="1840"/>
      <c r="M11" s="1840"/>
      <c r="N11" s="1840"/>
      <c r="O11" s="1840"/>
      <c r="P11" s="1840"/>
      <c r="Q11" s="1841"/>
      <c r="R11" s="2"/>
      <c r="S11" s="105" t="s">
        <v>409</v>
      </c>
    </row>
    <row r="12" spans="1:20" ht="15.75" customHeight="1">
      <c r="A12" s="865"/>
      <c r="B12" s="866"/>
      <c r="C12" s="866"/>
      <c r="D12" s="866"/>
      <c r="E12" s="1842"/>
      <c r="F12" s="1804"/>
      <c r="G12" s="1804"/>
      <c r="H12" s="1804"/>
      <c r="I12" s="1804"/>
      <c r="J12" s="1804"/>
      <c r="K12" s="1804"/>
      <c r="L12" s="1804"/>
      <c r="M12" s="1804"/>
      <c r="N12" s="1804"/>
      <c r="O12" s="1804"/>
      <c r="P12" s="1804"/>
      <c r="Q12" s="1843"/>
      <c r="R12" s="2"/>
    </row>
    <row r="13" spans="1:20" ht="15.75" customHeight="1">
      <c r="A13" s="1171" t="s">
        <v>95</v>
      </c>
      <c r="B13" s="1250"/>
      <c r="C13" s="1250"/>
      <c r="D13" s="1250"/>
      <c r="E13" s="1171" t="s">
        <v>92</v>
      </c>
      <c r="F13" s="1250"/>
      <c r="G13" s="1250"/>
      <c r="H13" s="1250"/>
      <c r="I13" s="1250"/>
      <c r="J13" s="1250"/>
      <c r="K13" s="1250"/>
      <c r="L13" s="1250"/>
      <c r="M13" s="1250"/>
      <c r="N13" s="1250"/>
      <c r="O13" s="1250"/>
      <c r="P13" s="1250"/>
      <c r="Q13" s="1172"/>
      <c r="R13" s="77"/>
    </row>
    <row r="14" spans="1:20" ht="15.75" customHeight="1">
      <c r="A14" s="1844"/>
      <c r="B14" s="1845"/>
      <c r="C14" s="1845"/>
      <c r="D14" s="1846"/>
      <c r="E14" s="1844"/>
      <c r="F14" s="1845"/>
      <c r="G14" s="1845"/>
      <c r="H14" s="1845"/>
      <c r="I14" s="1845"/>
      <c r="J14" s="1845"/>
      <c r="K14" s="1845"/>
      <c r="L14" s="1845"/>
      <c r="M14" s="1845"/>
      <c r="N14" s="1845"/>
      <c r="O14" s="1845"/>
      <c r="P14" s="1845"/>
      <c r="Q14" s="1846"/>
      <c r="R14" s="138"/>
    </row>
    <row r="15" spans="1:20" ht="15.75" customHeight="1">
      <c r="A15" s="1847"/>
      <c r="B15" s="853"/>
      <c r="C15" s="853"/>
      <c r="D15" s="1848"/>
      <c r="E15" s="1847"/>
      <c r="F15" s="853"/>
      <c r="G15" s="853"/>
      <c r="H15" s="853"/>
      <c r="I15" s="853"/>
      <c r="J15" s="853"/>
      <c r="K15" s="853"/>
      <c r="L15" s="853"/>
      <c r="M15" s="853"/>
      <c r="N15" s="853"/>
      <c r="O15" s="853"/>
      <c r="P15" s="853"/>
      <c r="Q15" s="1848"/>
      <c r="R15" s="138"/>
    </row>
    <row r="16" spans="1:20" ht="15.75" customHeight="1">
      <c r="A16" s="1847"/>
      <c r="B16" s="853"/>
      <c r="C16" s="853"/>
      <c r="D16" s="1848"/>
      <c r="E16" s="1847"/>
      <c r="F16" s="853"/>
      <c r="G16" s="853"/>
      <c r="H16" s="853"/>
      <c r="I16" s="853"/>
      <c r="J16" s="853"/>
      <c r="K16" s="853"/>
      <c r="L16" s="853"/>
      <c r="M16" s="853"/>
      <c r="N16" s="853"/>
      <c r="O16" s="853"/>
      <c r="P16" s="853"/>
      <c r="Q16" s="1848"/>
      <c r="R16" s="138"/>
    </row>
    <row r="17" spans="1:18" ht="15.75" customHeight="1">
      <c r="A17" s="1847"/>
      <c r="B17" s="853"/>
      <c r="C17" s="853"/>
      <c r="D17" s="1848"/>
      <c r="E17" s="1847"/>
      <c r="F17" s="853"/>
      <c r="G17" s="853"/>
      <c r="H17" s="853"/>
      <c r="I17" s="853"/>
      <c r="J17" s="853"/>
      <c r="K17" s="853"/>
      <c r="L17" s="853"/>
      <c r="M17" s="853"/>
      <c r="N17" s="853"/>
      <c r="O17" s="853"/>
      <c r="P17" s="853"/>
      <c r="Q17" s="1848"/>
      <c r="R17" s="138"/>
    </row>
    <row r="18" spans="1:18" ht="15.75" customHeight="1">
      <c r="A18" s="1847"/>
      <c r="B18" s="853"/>
      <c r="C18" s="853"/>
      <c r="D18" s="1848"/>
      <c r="E18" s="1847"/>
      <c r="F18" s="853"/>
      <c r="G18" s="853"/>
      <c r="H18" s="853"/>
      <c r="I18" s="853"/>
      <c r="J18" s="853"/>
      <c r="K18" s="853"/>
      <c r="L18" s="853"/>
      <c r="M18" s="853"/>
      <c r="N18" s="853"/>
      <c r="O18" s="853"/>
      <c r="P18" s="853"/>
      <c r="Q18" s="1848"/>
      <c r="R18" s="138"/>
    </row>
    <row r="19" spans="1:18" ht="15.75" customHeight="1">
      <c r="A19" s="1847"/>
      <c r="B19" s="853"/>
      <c r="C19" s="853"/>
      <c r="D19" s="1848"/>
      <c r="E19" s="1847"/>
      <c r="F19" s="853"/>
      <c r="G19" s="853"/>
      <c r="H19" s="853"/>
      <c r="I19" s="853"/>
      <c r="J19" s="853"/>
      <c r="K19" s="853"/>
      <c r="L19" s="853"/>
      <c r="M19" s="853"/>
      <c r="N19" s="853"/>
      <c r="O19" s="853"/>
      <c r="P19" s="853"/>
      <c r="Q19" s="1848"/>
      <c r="R19" s="138"/>
    </row>
    <row r="20" spans="1:18" ht="15.75" customHeight="1">
      <c r="A20" s="1847"/>
      <c r="B20" s="853"/>
      <c r="C20" s="853"/>
      <c r="D20" s="1848"/>
      <c r="E20" s="1847"/>
      <c r="F20" s="853"/>
      <c r="G20" s="853"/>
      <c r="H20" s="853"/>
      <c r="I20" s="853"/>
      <c r="J20" s="853"/>
      <c r="K20" s="853"/>
      <c r="L20" s="853"/>
      <c r="M20" s="853"/>
      <c r="N20" s="853"/>
      <c r="O20" s="853"/>
      <c r="P20" s="853"/>
      <c r="Q20" s="1848"/>
      <c r="R20" s="138"/>
    </row>
    <row r="21" spans="1:18" ht="15.75" customHeight="1">
      <c r="A21" s="1849"/>
      <c r="B21" s="1850"/>
      <c r="C21" s="1850"/>
      <c r="D21" s="1851"/>
      <c r="E21" s="1849"/>
      <c r="F21" s="1850"/>
      <c r="G21" s="1850"/>
      <c r="H21" s="1850"/>
      <c r="I21" s="1850"/>
      <c r="J21" s="1850"/>
      <c r="K21" s="1850"/>
      <c r="L21" s="1850"/>
      <c r="M21" s="1850"/>
      <c r="N21" s="1850"/>
      <c r="O21" s="1850"/>
      <c r="P21" s="1850"/>
      <c r="Q21" s="1851"/>
      <c r="R21" s="138"/>
    </row>
    <row r="22" spans="1:18" ht="15.75" customHeight="1"/>
    <row r="23" spans="1:18" ht="15.75" customHeight="1"/>
    <row r="24" spans="1:18" ht="15.75" customHeight="1"/>
    <row r="25" spans="1:18" ht="15.75" customHeight="1"/>
    <row r="26" spans="1:18" ht="15.75" customHeight="1"/>
    <row r="27" spans="1:18" ht="15.75" customHeight="1"/>
    <row r="28" spans="1:18" ht="13.5" customHeight="1"/>
    <row r="29" spans="1:18" ht="13.5" customHeight="1"/>
    <row r="30" spans="1:18" ht="13.5" customHeight="1"/>
    <row r="31" spans="1:18" ht="13.5" customHeight="1"/>
    <row r="32" spans="1:18" ht="13.5" customHeight="1"/>
    <row r="33" ht="13.5" customHeight="1"/>
    <row r="34" ht="13.5" customHeight="1"/>
    <row r="35" ht="13.5" customHeight="1"/>
    <row r="36" ht="13.5" customHeight="1"/>
    <row r="37" ht="13.5" customHeight="1"/>
    <row r="38" ht="13.5" customHeight="1"/>
    <row r="39" ht="13.5" customHeight="1"/>
  </sheetData>
  <mergeCells count="13">
    <mergeCell ref="A1:D1"/>
    <mergeCell ref="A14:D21"/>
    <mergeCell ref="E14:Q21"/>
    <mergeCell ref="A2:Q2"/>
    <mergeCell ref="A4:Q4"/>
    <mergeCell ref="A9:Q9"/>
    <mergeCell ref="A10:D10"/>
    <mergeCell ref="E10:Q10"/>
    <mergeCell ref="A11:D12"/>
    <mergeCell ref="A13:D13"/>
    <mergeCell ref="E13:Q13"/>
    <mergeCell ref="A8:Q8"/>
    <mergeCell ref="E11:Q12"/>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3"/>
    <pageSetUpPr fitToPage="1"/>
  </sheetPr>
  <dimension ref="A1:T73"/>
  <sheetViews>
    <sheetView view="pageBreakPreview" zoomScaleNormal="100" zoomScaleSheetLayoutView="100" workbookViewId="0">
      <selection activeCell="T11" sqref="T11"/>
    </sheetView>
  </sheetViews>
  <sheetFormatPr defaultColWidth="9" defaultRowHeight="13"/>
  <cols>
    <col min="1" max="18" width="5.08984375" style="3" customWidth="1"/>
    <col min="19" max="16384" width="9" style="3"/>
  </cols>
  <sheetData>
    <row r="1" spans="1:20" ht="15.75" customHeight="1">
      <c r="A1" s="857" t="str">
        <f>CONCATENATE("（様式－",発注者入力シート!E52,"）")</f>
        <v>（様式－）</v>
      </c>
      <c r="B1" s="857"/>
      <c r="C1" s="857"/>
      <c r="D1" s="857"/>
      <c r="E1" s="857"/>
      <c r="F1" s="857"/>
      <c r="S1" s="3" t="s">
        <v>402</v>
      </c>
    </row>
    <row r="2" spans="1:20" ht="15.75" customHeight="1">
      <c r="A2" s="1460" t="s">
        <v>1153</v>
      </c>
      <c r="B2" s="1460"/>
      <c r="C2" s="1460"/>
      <c r="D2" s="1460"/>
      <c r="E2" s="1460"/>
      <c r="F2" s="1460"/>
      <c r="G2" s="1460"/>
      <c r="H2" s="1460"/>
      <c r="I2" s="1460"/>
      <c r="J2" s="1460"/>
      <c r="K2" s="1460"/>
      <c r="L2" s="1460"/>
      <c r="M2" s="1460"/>
      <c r="N2" s="1460"/>
      <c r="O2" s="1460"/>
      <c r="P2" s="1460"/>
      <c r="Q2" s="1460"/>
      <c r="R2" s="6"/>
      <c r="S2" s="3" t="s">
        <v>403</v>
      </c>
    </row>
    <row r="3" spans="1:20" ht="15.75" customHeight="1">
      <c r="A3" s="858" t="s">
        <v>545</v>
      </c>
      <c r="B3" s="858"/>
      <c r="C3" s="858"/>
      <c r="D3" s="858"/>
      <c r="E3" s="858"/>
      <c r="F3" s="858"/>
      <c r="G3" s="858"/>
      <c r="H3" s="858"/>
      <c r="I3" s="858"/>
      <c r="J3" s="858"/>
      <c r="K3" s="858"/>
      <c r="L3" s="858"/>
      <c r="M3" s="858"/>
      <c r="N3" s="858"/>
      <c r="O3" s="858"/>
      <c r="P3" s="858"/>
      <c r="Q3" s="858"/>
      <c r="R3" s="128"/>
      <c r="S3" s="103"/>
      <c r="T3" s="3" t="s">
        <v>414</v>
      </c>
    </row>
    <row r="4" spans="1:20" ht="15.75" customHeight="1">
      <c r="A4" s="128"/>
      <c r="B4" s="128"/>
      <c r="C4" s="128"/>
      <c r="D4" s="128"/>
      <c r="E4" s="128"/>
      <c r="F4" s="128"/>
      <c r="G4" s="128"/>
      <c r="H4" s="128"/>
      <c r="I4" s="128"/>
      <c r="J4" s="128"/>
      <c r="K4" s="128"/>
      <c r="L4" s="128"/>
      <c r="M4" s="128"/>
      <c r="N4" s="128"/>
      <c r="O4" s="128"/>
      <c r="P4" s="128"/>
      <c r="Q4" s="128"/>
      <c r="R4" s="128"/>
      <c r="S4" s="98"/>
      <c r="T4" s="3" t="s">
        <v>405</v>
      </c>
    </row>
    <row r="5" spans="1:20" ht="15.75" customHeight="1">
      <c r="A5" s="3" t="s">
        <v>63</v>
      </c>
    </row>
    <row r="6" spans="1:20" ht="15.75" customHeight="1">
      <c r="A6" s="1168"/>
      <c r="B6" s="1168"/>
      <c r="C6" s="1168"/>
      <c r="D6" s="1168"/>
      <c r="E6" s="1168"/>
      <c r="F6" s="3" t="s">
        <v>132</v>
      </c>
      <c r="S6" s="3" t="s">
        <v>406</v>
      </c>
    </row>
    <row r="7" spans="1:20" ht="15.75" customHeight="1">
      <c r="S7" s="100"/>
      <c r="T7" s="3" t="s">
        <v>407</v>
      </c>
    </row>
    <row r="8" spans="1:20" ht="15.75" customHeight="1">
      <c r="K8" s="3" t="s">
        <v>87</v>
      </c>
      <c r="S8" s="101"/>
      <c r="T8" s="3" t="s">
        <v>405</v>
      </c>
    </row>
    <row r="9" spans="1:20" ht="15.75" customHeight="1">
      <c r="K9" s="1458"/>
      <c r="L9" s="1458"/>
      <c r="M9" s="1458"/>
      <c r="N9" s="1458"/>
      <c r="O9" s="1458"/>
      <c r="P9" s="1458"/>
    </row>
    <row r="10" spans="1:20" ht="15.75" customHeight="1">
      <c r="K10" s="1458"/>
      <c r="L10" s="1458"/>
      <c r="M10" s="1458"/>
      <c r="N10" s="1458"/>
      <c r="O10" s="1458"/>
      <c r="P10" s="1458"/>
      <c r="S10" s="105" t="s">
        <v>408</v>
      </c>
    </row>
    <row r="11" spans="1:20" ht="15.75" customHeight="1">
      <c r="S11" s="105" t="s">
        <v>409</v>
      </c>
    </row>
    <row r="12" spans="1:20" ht="15.75" customHeight="1">
      <c r="A12" s="1295" t="s">
        <v>1157</v>
      </c>
      <c r="B12" s="1295"/>
      <c r="C12" s="1295"/>
      <c r="D12" s="1295"/>
      <c r="E12" s="1295"/>
      <c r="F12" s="1295"/>
      <c r="G12" s="1295"/>
      <c r="H12" s="1295"/>
      <c r="I12" s="1295"/>
      <c r="J12" s="1295"/>
      <c r="K12" s="1295"/>
      <c r="L12" s="1295"/>
      <c r="M12" s="1295"/>
      <c r="N12" s="1295"/>
      <c r="O12" s="1295"/>
      <c r="P12" s="1295"/>
      <c r="Q12" s="1295"/>
      <c r="R12" s="142"/>
    </row>
    <row r="13" spans="1:20" ht="15.75" customHeight="1">
      <c r="A13" s="1295"/>
      <c r="B13" s="1295"/>
      <c r="C13" s="1295"/>
      <c r="D13" s="1295"/>
      <c r="E13" s="1295"/>
      <c r="F13" s="1295"/>
      <c r="G13" s="1295"/>
      <c r="H13" s="1295"/>
      <c r="I13" s="1295"/>
      <c r="J13" s="1295"/>
      <c r="K13" s="1295"/>
      <c r="L13" s="1295"/>
      <c r="M13" s="1295"/>
      <c r="N13" s="1295"/>
      <c r="O13" s="1295"/>
      <c r="P13" s="1295"/>
      <c r="Q13" s="1295"/>
      <c r="R13" s="142"/>
    </row>
    <row r="14" spans="1:20" ht="15.75" customHeight="1"/>
    <row r="15" spans="1:20" ht="15.75" customHeight="1"/>
    <row r="16" spans="1:20" ht="15.75" customHeight="1">
      <c r="A16" s="863" t="s">
        <v>65</v>
      </c>
      <c r="B16" s="863"/>
      <c r="C16" s="863"/>
      <c r="D16" s="863"/>
      <c r="E16" s="863"/>
      <c r="F16" s="863"/>
      <c r="G16" s="863"/>
      <c r="H16" s="863"/>
      <c r="I16" s="863"/>
      <c r="J16" s="863"/>
      <c r="K16" s="863"/>
      <c r="L16" s="863"/>
      <c r="M16" s="863"/>
      <c r="N16" s="863"/>
      <c r="O16" s="863"/>
      <c r="P16" s="863"/>
      <c r="Q16" s="863"/>
      <c r="R16" s="77"/>
    </row>
    <row r="17" spans="1:18" ht="15.75" customHeight="1"/>
    <row r="18" spans="1:18" ht="15.75" customHeight="1">
      <c r="A18" s="859" t="s">
        <v>66</v>
      </c>
      <c r="B18" s="860"/>
      <c r="C18" s="860"/>
      <c r="D18" s="861"/>
      <c r="E18" s="1836">
        <f>IF(発注者入力シート!C7="","",発注者入力シート!C7)</f>
        <v>46310</v>
      </c>
      <c r="F18" s="1837"/>
      <c r="G18" s="1837"/>
      <c r="H18" s="1837"/>
      <c r="I18" s="1837"/>
      <c r="J18" s="1837"/>
      <c r="K18" s="1837"/>
      <c r="L18" s="1837"/>
      <c r="M18" s="1837"/>
      <c r="N18" s="1837"/>
      <c r="O18" s="1837"/>
      <c r="P18" s="1837"/>
      <c r="Q18" s="1838"/>
      <c r="R18" s="2"/>
    </row>
    <row r="19" spans="1:18" ht="15.75" customHeight="1">
      <c r="A19" s="859" t="s">
        <v>24</v>
      </c>
      <c r="B19" s="860"/>
      <c r="C19" s="860"/>
      <c r="D19" s="861"/>
      <c r="E19" s="1839" t="str">
        <f>IF(発注者入力シート!C10="","",発注者入力シート!C10)</f>
        <v>浜山公園陸上競技場メインスタンド増築外（建築）工事</v>
      </c>
      <c r="F19" s="1840"/>
      <c r="G19" s="1840"/>
      <c r="H19" s="1840"/>
      <c r="I19" s="1840"/>
      <c r="J19" s="1840"/>
      <c r="K19" s="1840"/>
      <c r="L19" s="1840"/>
      <c r="M19" s="1840"/>
      <c r="N19" s="1840"/>
      <c r="O19" s="1840"/>
      <c r="P19" s="1840"/>
      <c r="Q19" s="1841"/>
      <c r="R19" s="2"/>
    </row>
    <row r="20" spans="1:18" ht="15.75" customHeight="1">
      <c r="A20" s="865"/>
      <c r="B20" s="866"/>
      <c r="C20" s="866"/>
      <c r="D20" s="867"/>
      <c r="E20" s="1842"/>
      <c r="F20" s="1804"/>
      <c r="G20" s="1804"/>
      <c r="H20" s="1804"/>
      <c r="I20" s="1804"/>
      <c r="J20" s="1804"/>
      <c r="K20" s="1804"/>
      <c r="L20" s="1804"/>
      <c r="M20" s="1804"/>
      <c r="N20" s="1804"/>
      <c r="O20" s="1804"/>
      <c r="P20" s="1804"/>
      <c r="Q20" s="1843"/>
      <c r="R20" s="2"/>
    </row>
    <row r="21" spans="1:18" ht="15.75" customHeight="1">
      <c r="A21" s="1171" t="s">
        <v>88</v>
      </c>
      <c r="B21" s="1250"/>
      <c r="C21" s="1250"/>
      <c r="D21" s="1250"/>
      <c r="E21" s="1250"/>
      <c r="F21" s="1250"/>
      <c r="G21" s="1250"/>
      <c r="H21" s="1250"/>
      <c r="I21" s="1250"/>
      <c r="J21" s="1250"/>
      <c r="K21" s="1250"/>
      <c r="L21" s="1250"/>
      <c r="M21" s="1250"/>
      <c r="N21" s="1250"/>
      <c r="O21" s="1250"/>
      <c r="P21" s="1250"/>
      <c r="Q21" s="1172"/>
      <c r="R21" s="77"/>
    </row>
    <row r="22" spans="1:18" ht="15.75" customHeight="1">
      <c r="A22" s="1171" t="s">
        <v>89</v>
      </c>
      <c r="B22" s="1250"/>
      <c r="C22" s="1250"/>
      <c r="D22" s="1172"/>
      <c r="E22" s="102"/>
      <c r="F22" s="102"/>
      <c r="G22" s="102"/>
      <c r="H22" s="102"/>
      <c r="I22" s="102"/>
      <c r="J22" s="102" t="s">
        <v>90</v>
      </c>
      <c r="K22" s="102"/>
      <c r="L22" s="102"/>
      <c r="M22" s="102"/>
      <c r="N22" s="102"/>
      <c r="O22" s="102"/>
      <c r="P22" s="102"/>
      <c r="Q22" s="118"/>
    </row>
    <row r="23" spans="1:18" ht="15.75" customHeight="1">
      <c r="A23" s="131" t="s">
        <v>133</v>
      </c>
      <c r="B23" s="1125"/>
      <c r="C23" s="1125"/>
      <c r="D23" s="1126"/>
      <c r="E23" s="1124"/>
      <c r="F23" s="1125"/>
      <c r="G23" s="1125"/>
      <c r="H23" s="1125"/>
      <c r="I23" s="1125"/>
      <c r="J23" s="1125"/>
      <c r="K23" s="1125"/>
      <c r="L23" s="1125"/>
      <c r="M23" s="1125"/>
      <c r="N23" s="1125"/>
      <c r="O23" s="1125"/>
      <c r="P23" s="1125"/>
      <c r="Q23" s="1126"/>
      <c r="R23" s="185"/>
    </row>
    <row r="24" spans="1:18" ht="15.75" customHeight="1">
      <c r="A24" s="113"/>
      <c r="B24" s="1128"/>
      <c r="C24" s="1128"/>
      <c r="D24" s="1129"/>
      <c r="E24" s="1127"/>
      <c r="F24" s="1128"/>
      <c r="G24" s="1128"/>
      <c r="H24" s="1128"/>
      <c r="I24" s="1128"/>
      <c r="J24" s="1128"/>
      <c r="K24" s="1128"/>
      <c r="L24" s="1128"/>
      <c r="M24" s="1128"/>
      <c r="N24" s="1128"/>
      <c r="O24" s="1128"/>
      <c r="P24" s="1128"/>
      <c r="Q24" s="1129"/>
      <c r="R24" s="185"/>
    </row>
    <row r="25" spans="1:18" ht="15.75" customHeight="1">
      <c r="A25" s="113"/>
      <c r="B25" s="1128"/>
      <c r="C25" s="1128"/>
      <c r="D25" s="1129"/>
      <c r="E25" s="1127"/>
      <c r="F25" s="1128"/>
      <c r="G25" s="1128"/>
      <c r="H25" s="1128"/>
      <c r="I25" s="1128"/>
      <c r="J25" s="1128"/>
      <c r="K25" s="1128"/>
      <c r="L25" s="1128"/>
      <c r="M25" s="1128"/>
      <c r="N25" s="1128"/>
      <c r="O25" s="1128"/>
      <c r="P25" s="1128"/>
      <c r="Q25" s="1129"/>
      <c r="R25" s="185"/>
    </row>
    <row r="26" spans="1:18" ht="15.75" customHeight="1">
      <c r="A26" s="113"/>
      <c r="B26" s="1128"/>
      <c r="C26" s="1128"/>
      <c r="D26" s="1129"/>
      <c r="E26" s="1127"/>
      <c r="F26" s="1128"/>
      <c r="G26" s="1128"/>
      <c r="H26" s="1128"/>
      <c r="I26" s="1128"/>
      <c r="J26" s="1128"/>
      <c r="K26" s="1128"/>
      <c r="L26" s="1128"/>
      <c r="M26" s="1128"/>
      <c r="N26" s="1128"/>
      <c r="O26" s="1128"/>
      <c r="P26" s="1128"/>
      <c r="Q26" s="1129"/>
      <c r="R26" s="185"/>
    </row>
    <row r="27" spans="1:18" ht="15.75" customHeight="1">
      <c r="A27" s="113"/>
      <c r="B27" s="1128"/>
      <c r="C27" s="1128"/>
      <c r="D27" s="1129"/>
      <c r="E27" s="1127"/>
      <c r="F27" s="1128"/>
      <c r="G27" s="1128"/>
      <c r="H27" s="1128"/>
      <c r="I27" s="1128"/>
      <c r="J27" s="1128"/>
      <c r="K27" s="1128"/>
      <c r="L27" s="1128"/>
      <c r="M27" s="1128"/>
      <c r="N27" s="1128"/>
      <c r="O27" s="1128"/>
      <c r="P27" s="1128"/>
      <c r="Q27" s="1129"/>
      <c r="R27" s="185"/>
    </row>
    <row r="28" spans="1:18" ht="15.75" customHeight="1">
      <c r="A28" s="113"/>
      <c r="B28" s="1128"/>
      <c r="C28" s="1128"/>
      <c r="D28" s="1129"/>
      <c r="E28" s="1127"/>
      <c r="F28" s="1128"/>
      <c r="G28" s="1128"/>
      <c r="H28" s="1128"/>
      <c r="I28" s="1128"/>
      <c r="J28" s="1128"/>
      <c r="K28" s="1128"/>
      <c r="L28" s="1128"/>
      <c r="M28" s="1128"/>
      <c r="N28" s="1128"/>
      <c r="O28" s="1128"/>
      <c r="P28" s="1128"/>
      <c r="Q28" s="1129"/>
      <c r="R28" s="185"/>
    </row>
    <row r="29" spans="1:18" ht="15.75" customHeight="1">
      <c r="A29" s="113"/>
      <c r="B29" s="1128"/>
      <c r="C29" s="1128"/>
      <c r="D29" s="1129"/>
      <c r="E29" s="1127"/>
      <c r="F29" s="1128"/>
      <c r="G29" s="1128"/>
      <c r="H29" s="1128"/>
      <c r="I29" s="1128"/>
      <c r="J29" s="1128"/>
      <c r="K29" s="1128"/>
      <c r="L29" s="1128"/>
      <c r="M29" s="1128"/>
      <c r="N29" s="1128"/>
      <c r="O29" s="1128"/>
      <c r="P29" s="1128"/>
      <c r="Q29" s="1129"/>
      <c r="R29" s="185"/>
    </row>
    <row r="30" spans="1:18" ht="15.75" customHeight="1">
      <c r="A30" s="113"/>
      <c r="B30" s="1854"/>
      <c r="C30" s="1854"/>
      <c r="D30" s="1855"/>
      <c r="E30" s="1853"/>
      <c r="F30" s="1854"/>
      <c r="G30" s="1854"/>
      <c r="H30" s="1854"/>
      <c r="I30" s="1854"/>
      <c r="J30" s="1854"/>
      <c r="K30" s="1854"/>
      <c r="L30" s="1854"/>
      <c r="M30" s="1854"/>
      <c r="N30" s="1854"/>
      <c r="O30" s="1854"/>
      <c r="P30" s="1854"/>
      <c r="Q30" s="1855"/>
      <c r="R30" s="185"/>
    </row>
    <row r="31" spans="1:18" ht="15.75" customHeight="1">
      <c r="A31" s="162" t="s">
        <v>134</v>
      </c>
      <c r="B31" s="1856"/>
      <c r="C31" s="1856"/>
      <c r="D31" s="1857"/>
      <c r="E31" s="1858"/>
      <c r="F31" s="1856"/>
      <c r="G31" s="1856"/>
      <c r="H31" s="1856"/>
      <c r="I31" s="1856"/>
      <c r="J31" s="1856"/>
      <c r="K31" s="1856"/>
      <c r="L31" s="1856"/>
      <c r="M31" s="1856"/>
      <c r="N31" s="1856"/>
      <c r="O31" s="1856"/>
      <c r="P31" s="1856"/>
      <c r="Q31" s="1857"/>
      <c r="R31" s="185"/>
    </row>
    <row r="32" spans="1:18" ht="15.75" customHeight="1">
      <c r="A32" s="113"/>
      <c r="B32" s="1128"/>
      <c r="C32" s="1128"/>
      <c r="D32" s="1129"/>
      <c r="E32" s="1127"/>
      <c r="F32" s="1128"/>
      <c r="G32" s="1128"/>
      <c r="H32" s="1128"/>
      <c r="I32" s="1128"/>
      <c r="J32" s="1128"/>
      <c r="K32" s="1128"/>
      <c r="L32" s="1128"/>
      <c r="M32" s="1128"/>
      <c r="N32" s="1128"/>
      <c r="O32" s="1128"/>
      <c r="P32" s="1128"/>
      <c r="Q32" s="1129"/>
      <c r="R32" s="185"/>
    </row>
    <row r="33" spans="1:18" ht="15.75" customHeight="1">
      <c r="A33" s="113"/>
      <c r="B33" s="1128"/>
      <c r="C33" s="1128"/>
      <c r="D33" s="1129"/>
      <c r="E33" s="1127"/>
      <c r="F33" s="1128"/>
      <c r="G33" s="1128"/>
      <c r="H33" s="1128"/>
      <c r="I33" s="1128"/>
      <c r="J33" s="1128"/>
      <c r="K33" s="1128"/>
      <c r="L33" s="1128"/>
      <c r="M33" s="1128"/>
      <c r="N33" s="1128"/>
      <c r="O33" s="1128"/>
      <c r="P33" s="1128"/>
      <c r="Q33" s="1129"/>
      <c r="R33" s="185"/>
    </row>
    <row r="34" spans="1:18" ht="15.75" customHeight="1">
      <c r="A34" s="113"/>
      <c r="B34" s="1128"/>
      <c r="C34" s="1128"/>
      <c r="D34" s="1129"/>
      <c r="E34" s="1127"/>
      <c r="F34" s="1128"/>
      <c r="G34" s="1128"/>
      <c r="H34" s="1128"/>
      <c r="I34" s="1128"/>
      <c r="J34" s="1128"/>
      <c r="K34" s="1128"/>
      <c r="L34" s="1128"/>
      <c r="M34" s="1128"/>
      <c r="N34" s="1128"/>
      <c r="O34" s="1128"/>
      <c r="P34" s="1128"/>
      <c r="Q34" s="1129"/>
      <c r="R34" s="185"/>
    </row>
    <row r="35" spans="1:18" ht="15.75" customHeight="1">
      <c r="A35" s="113"/>
      <c r="B35" s="1128"/>
      <c r="C35" s="1128"/>
      <c r="D35" s="1129"/>
      <c r="E35" s="1127"/>
      <c r="F35" s="1128"/>
      <c r="G35" s="1128"/>
      <c r="H35" s="1128"/>
      <c r="I35" s="1128"/>
      <c r="J35" s="1128"/>
      <c r="K35" s="1128"/>
      <c r="L35" s="1128"/>
      <c r="M35" s="1128"/>
      <c r="N35" s="1128"/>
      <c r="O35" s="1128"/>
      <c r="P35" s="1128"/>
      <c r="Q35" s="1129"/>
      <c r="R35" s="185"/>
    </row>
    <row r="36" spans="1:18" ht="15.75" customHeight="1">
      <c r="A36" s="113"/>
      <c r="B36" s="1128"/>
      <c r="C36" s="1128"/>
      <c r="D36" s="1129"/>
      <c r="E36" s="1127"/>
      <c r="F36" s="1128"/>
      <c r="G36" s="1128"/>
      <c r="H36" s="1128"/>
      <c r="I36" s="1128"/>
      <c r="J36" s="1128"/>
      <c r="K36" s="1128"/>
      <c r="L36" s="1128"/>
      <c r="M36" s="1128"/>
      <c r="N36" s="1128"/>
      <c r="O36" s="1128"/>
      <c r="P36" s="1128"/>
      <c r="Q36" s="1129"/>
      <c r="R36" s="185"/>
    </row>
    <row r="37" spans="1:18" ht="15.75" customHeight="1">
      <c r="A37" s="113"/>
      <c r="B37" s="1128"/>
      <c r="C37" s="1128"/>
      <c r="D37" s="1129"/>
      <c r="E37" s="1127"/>
      <c r="F37" s="1128"/>
      <c r="G37" s="1128"/>
      <c r="H37" s="1128"/>
      <c r="I37" s="1128"/>
      <c r="J37" s="1128"/>
      <c r="K37" s="1128"/>
      <c r="L37" s="1128"/>
      <c r="M37" s="1128"/>
      <c r="N37" s="1128"/>
      <c r="O37" s="1128"/>
      <c r="P37" s="1128"/>
      <c r="Q37" s="1129"/>
      <c r="R37" s="185"/>
    </row>
    <row r="38" spans="1:18" ht="15.75" customHeight="1">
      <c r="A38" s="163"/>
      <c r="B38" s="1854"/>
      <c r="C38" s="1854"/>
      <c r="D38" s="1855"/>
      <c r="E38" s="1853"/>
      <c r="F38" s="1854"/>
      <c r="G38" s="1854"/>
      <c r="H38" s="1854"/>
      <c r="I38" s="1854"/>
      <c r="J38" s="1854"/>
      <c r="K38" s="1854"/>
      <c r="L38" s="1854"/>
      <c r="M38" s="1854"/>
      <c r="N38" s="1854"/>
      <c r="O38" s="1854"/>
      <c r="P38" s="1854"/>
      <c r="Q38" s="1855"/>
      <c r="R38" s="185"/>
    </row>
    <row r="39" spans="1:18" ht="15.75" customHeight="1">
      <c r="A39" s="131" t="s">
        <v>135</v>
      </c>
      <c r="B39" s="1856"/>
      <c r="C39" s="1856"/>
      <c r="D39" s="1857"/>
      <c r="E39" s="1859"/>
      <c r="F39" s="1860"/>
      <c r="G39" s="1860"/>
      <c r="H39" s="1860"/>
      <c r="I39" s="1860"/>
      <c r="J39" s="1860"/>
      <c r="K39" s="1860"/>
      <c r="L39" s="1860"/>
      <c r="M39" s="1860"/>
      <c r="N39" s="1860"/>
      <c r="O39" s="1860"/>
      <c r="P39" s="1860"/>
      <c r="Q39" s="1861"/>
      <c r="R39" s="192"/>
    </row>
    <row r="40" spans="1:18" ht="15.75" customHeight="1">
      <c r="A40" s="113"/>
      <c r="B40" s="1128"/>
      <c r="C40" s="1128"/>
      <c r="D40" s="1129"/>
      <c r="E40" s="1862"/>
      <c r="F40" s="1863"/>
      <c r="G40" s="1863"/>
      <c r="H40" s="1863"/>
      <c r="I40" s="1863"/>
      <c r="J40" s="1863"/>
      <c r="K40" s="1863"/>
      <c r="L40" s="1863"/>
      <c r="M40" s="1863"/>
      <c r="N40" s="1863"/>
      <c r="O40" s="1863"/>
      <c r="P40" s="1863"/>
      <c r="Q40" s="1864"/>
      <c r="R40" s="192"/>
    </row>
    <row r="41" spans="1:18" ht="15.75" customHeight="1">
      <c r="A41" s="113"/>
      <c r="B41" s="1128"/>
      <c r="C41" s="1128"/>
      <c r="D41" s="1129"/>
      <c r="E41" s="1862"/>
      <c r="F41" s="1863"/>
      <c r="G41" s="1863"/>
      <c r="H41" s="1863"/>
      <c r="I41" s="1863"/>
      <c r="J41" s="1863"/>
      <c r="K41" s="1863"/>
      <c r="L41" s="1863"/>
      <c r="M41" s="1863"/>
      <c r="N41" s="1863"/>
      <c r="O41" s="1863"/>
      <c r="P41" s="1863"/>
      <c r="Q41" s="1864"/>
      <c r="R41" s="192"/>
    </row>
    <row r="42" spans="1:18" ht="15.75" customHeight="1">
      <c r="A42" s="113"/>
      <c r="B42" s="1128"/>
      <c r="C42" s="1128"/>
      <c r="D42" s="1129"/>
      <c r="E42" s="1862"/>
      <c r="F42" s="1863"/>
      <c r="G42" s="1863"/>
      <c r="H42" s="1863"/>
      <c r="I42" s="1863"/>
      <c r="J42" s="1863"/>
      <c r="K42" s="1863"/>
      <c r="L42" s="1863"/>
      <c r="M42" s="1863"/>
      <c r="N42" s="1863"/>
      <c r="O42" s="1863"/>
      <c r="P42" s="1863"/>
      <c r="Q42" s="1864"/>
      <c r="R42" s="192"/>
    </row>
    <row r="43" spans="1:18" ht="15.75" customHeight="1">
      <c r="A43" s="113"/>
      <c r="B43" s="1128"/>
      <c r="C43" s="1128"/>
      <c r="D43" s="1129"/>
      <c r="E43" s="1862"/>
      <c r="F43" s="1863"/>
      <c r="G43" s="1863"/>
      <c r="H43" s="1863"/>
      <c r="I43" s="1863"/>
      <c r="J43" s="1863"/>
      <c r="K43" s="1863"/>
      <c r="L43" s="1863"/>
      <c r="M43" s="1863"/>
      <c r="N43" s="1863"/>
      <c r="O43" s="1863"/>
      <c r="P43" s="1863"/>
      <c r="Q43" s="1864"/>
      <c r="R43" s="192"/>
    </row>
    <row r="44" spans="1:18" ht="15.75" customHeight="1">
      <c r="A44" s="113"/>
      <c r="B44" s="1128"/>
      <c r="C44" s="1128"/>
      <c r="D44" s="1129"/>
      <c r="E44" s="1862"/>
      <c r="F44" s="1863"/>
      <c r="G44" s="1863"/>
      <c r="H44" s="1863"/>
      <c r="I44" s="1863"/>
      <c r="J44" s="1863"/>
      <c r="K44" s="1863"/>
      <c r="L44" s="1863"/>
      <c r="M44" s="1863"/>
      <c r="N44" s="1863"/>
      <c r="O44" s="1863"/>
      <c r="P44" s="1863"/>
      <c r="Q44" s="1864"/>
      <c r="R44" s="192"/>
    </row>
    <row r="45" spans="1:18" ht="15.75" customHeight="1">
      <c r="A45" s="113"/>
      <c r="B45" s="1128"/>
      <c r="C45" s="1128"/>
      <c r="D45" s="1129"/>
      <c r="E45" s="1862"/>
      <c r="F45" s="1863"/>
      <c r="G45" s="1863"/>
      <c r="H45" s="1863"/>
      <c r="I45" s="1863"/>
      <c r="J45" s="1863"/>
      <c r="K45" s="1863"/>
      <c r="L45" s="1863"/>
      <c r="M45" s="1863"/>
      <c r="N45" s="1863"/>
      <c r="O45" s="1863"/>
      <c r="P45" s="1863"/>
      <c r="Q45" s="1864"/>
      <c r="R45" s="192"/>
    </row>
    <row r="46" spans="1:18" ht="15.75" customHeight="1">
      <c r="A46" s="113"/>
      <c r="B46" s="1128"/>
      <c r="C46" s="1128"/>
      <c r="D46" s="1129"/>
      <c r="E46" s="1862"/>
      <c r="F46" s="1863"/>
      <c r="G46" s="1863"/>
      <c r="H46" s="1863"/>
      <c r="I46" s="1863"/>
      <c r="J46" s="1863"/>
      <c r="K46" s="1863"/>
      <c r="L46" s="1863"/>
      <c r="M46" s="1863"/>
      <c r="N46" s="1863"/>
      <c r="O46" s="1863"/>
      <c r="P46" s="1863"/>
      <c r="Q46" s="1864"/>
      <c r="R46" s="192"/>
    </row>
    <row r="47" spans="1:18" ht="15.75" customHeight="1">
      <c r="A47" s="113"/>
      <c r="B47" s="1128"/>
      <c r="C47" s="1128"/>
      <c r="D47" s="1129"/>
      <c r="E47" s="1862"/>
      <c r="F47" s="1863"/>
      <c r="G47" s="1863"/>
      <c r="H47" s="1863"/>
      <c r="I47" s="1863"/>
      <c r="J47" s="1863"/>
      <c r="K47" s="1863"/>
      <c r="L47" s="1863"/>
      <c r="M47" s="1863"/>
      <c r="N47" s="1863"/>
      <c r="O47" s="1863"/>
      <c r="P47" s="1863"/>
      <c r="Q47" s="1864"/>
      <c r="R47" s="192"/>
    </row>
    <row r="48" spans="1:18" ht="15.75" customHeight="1">
      <c r="A48" s="113"/>
      <c r="B48" s="1128"/>
      <c r="C48" s="1128"/>
      <c r="D48" s="1129"/>
      <c r="E48" s="1862"/>
      <c r="F48" s="1863"/>
      <c r="G48" s="1863"/>
      <c r="H48" s="1863"/>
      <c r="I48" s="1863"/>
      <c r="J48" s="1863"/>
      <c r="K48" s="1863"/>
      <c r="L48" s="1863"/>
      <c r="M48" s="1863"/>
      <c r="N48" s="1863"/>
      <c r="O48" s="1863"/>
      <c r="P48" s="1863"/>
      <c r="Q48" s="1864"/>
      <c r="R48" s="192"/>
    </row>
    <row r="49" spans="1:18" ht="15.75" customHeight="1">
      <c r="A49" s="121"/>
      <c r="B49" s="1137"/>
      <c r="C49" s="1137"/>
      <c r="D49" s="1138"/>
      <c r="E49" s="1865"/>
      <c r="F49" s="1866"/>
      <c r="G49" s="1866"/>
      <c r="H49" s="1866"/>
      <c r="I49" s="1866"/>
      <c r="J49" s="1866"/>
      <c r="K49" s="1866"/>
      <c r="L49" s="1866"/>
      <c r="M49" s="1866"/>
      <c r="N49" s="1866"/>
      <c r="O49" s="1866"/>
      <c r="P49" s="1866"/>
      <c r="Q49" s="1867"/>
      <c r="R49" s="192"/>
    </row>
    <row r="50" spans="1:18" ht="15.75" customHeight="1"/>
    <row r="51" spans="1:18" ht="15.75" customHeight="1"/>
    <row r="52" spans="1:18" ht="15.75" customHeight="1"/>
    <row r="53" spans="1:18" ht="15.75" customHeight="1"/>
    <row r="54" spans="1:18" ht="15.75" customHeight="1"/>
    <row r="55" spans="1:18" ht="15.75" customHeight="1"/>
    <row r="56" spans="1:18" ht="15.75" customHeight="1"/>
    <row r="57" spans="1:18" ht="15.75" customHeight="1"/>
    <row r="58" spans="1:18" ht="15.75" customHeight="1"/>
    <row r="59" spans="1:18" ht="15.75" customHeight="1"/>
    <row r="60" spans="1:18" ht="15.75" customHeight="1"/>
    <row r="61" spans="1:18" ht="15.75" customHeight="1"/>
    <row r="62" spans="1:18" ht="15.75" customHeight="1"/>
    <row r="63" spans="1:18" ht="15.75" customHeight="1"/>
    <row r="64" spans="1:18"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sheetData>
  <mergeCells count="19">
    <mergeCell ref="B39:D49"/>
    <mergeCell ref="E39:Q49"/>
    <mergeCell ref="A22:D22"/>
    <mergeCell ref="A2:Q2"/>
    <mergeCell ref="A3:Q3"/>
    <mergeCell ref="A16:Q16"/>
    <mergeCell ref="A21:Q21"/>
    <mergeCell ref="A18:D18"/>
    <mergeCell ref="A19:D20"/>
    <mergeCell ref="E18:Q18"/>
    <mergeCell ref="A12:Q13"/>
    <mergeCell ref="A6:E6"/>
    <mergeCell ref="K9:P10"/>
    <mergeCell ref="E19:Q20"/>
    <mergeCell ref="A1:F1"/>
    <mergeCell ref="E23:Q30"/>
    <mergeCell ref="B23:D30"/>
    <mergeCell ref="B31:D38"/>
    <mergeCell ref="E31:Q38"/>
  </mergeCells>
  <phoneticPr fontId="2"/>
  <printOptions horizontalCentered="1"/>
  <pageMargins left="0.70866141732283472" right="0.70866141732283472" top="0.74803149606299213" bottom="0.55118110236220474" header="0.31496062992125984" footer="0.31496062992125984"/>
  <pageSetup paperSize="9" scale="99" orientation="portrait" blackAndWhite="1"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FF0000"/>
    <pageSetUpPr fitToPage="1"/>
  </sheetPr>
  <dimension ref="A1:T56"/>
  <sheetViews>
    <sheetView view="pageBreakPreview" zoomScaleNormal="100" zoomScaleSheetLayoutView="100" workbookViewId="0">
      <selection activeCell="Q7" sqref="Q7"/>
    </sheetView>
  </sheetViews>
  <sheetFormatPr defaultColWidth="9" defaultRowHeight="13"/>
  <cols>
    <col min="1" max="18" width="5.08984375" style="3" customWidth="1"/>
    <col min="19" max="16384" width="9" style="3"/>
  </cols>
  <sheetData>
    <row r="1" spans="1:20" ht="15.75" customHeight="1">
      <c r="A1" s="857" t="str">
        <f>CONCATENATE("（様式－",発注者入力シート!E51,"）")</f>
        <v>（様式－）</v>
      </c>
      <c r="B1" s="857"/>
      <c r="C1" s="857"/>
      <c r="D1" s="857"/>
      <c r="E1" s="857"/>
      <c r="F1" s="857"/>
      <c r="G1" s="857"/>
      <c r="H1" s="857"/>
      <c r="I1" s="857"/>
      <c r="S1" s="3" t="s">
        <v>402</v>
      </c>
    </row>
    <row r="2" spans="1:20" ht="15.75" customHeight="1">
      <c r="A2" s="1852" t="s">
        <v>1153</v>
      </c>
      <c r="B2" s="1852"/>
      <c r="C2" s="1852"/>
      <c r="D2" s="1852"/>
      <c r="E2" s="1852"/>
      <c r="F2" s="1852"/>
      <c r="G2" s="1852"/>
      <c r="H2" s="1852"/>
      <c r="I2" s="1852"/>
      <c r="J2" s="1852"/>
      <c r="K2" s="1852"/>
      <c r="L2" s="1852"/>
      <c r="M2" s="1852"/>
      <c r="N2" s="1852"/>
      <c r="O2" s="1852"/>
      <c r="P2" s="1852"/>
      <c r="Q2" s="1852"/>
      <c r="R2" s="6"/>
      <c r="S2" s="3" t="s">
        <v>403</v>
      </c>
    </row>
    <row r="3" spans="1:20" ht="15.75" customHeight="1">
      <c r="A3" s="858" t="s">
        <v>543</v>
      </c>
      <c r="B3" s="858"/>
      <c r="C3" s="858"/>
      <c r="D3" s="858"/>
      <c r="E3" s="858"/>
      <c r="F3" s="858"/>
      <c r="G3" s="858"/>
      <c r="H3" s="858"/>
      <c r="I3" s="858"/>
      <c r="J3" s="858"/>
      <c r="K3" s="858"/>
      <c r="L3" s="858"/>
      <c r="M3" s="858"/>
      <c r="N3" s="858"/>
      <c r="O3" s="858"/>
      <c r="P3" s="858"/>
      <c r="Q3" s="858"/>
      <c r="R3" s="128"/>
      <c r="S3" s="103"/>
      <c r="T3" s="3" t="s">
        <v>414</v>
      </c>
    </row>
    <row r="4" spans="1:20" ht="15.75" customHeight="1">
      <c r="S4" s="98"/>
      <c r="T4" s="3" t="s">
        <v>405</v>
      </c>
    </row>
    <row r="5" spans="1:20" ht="15.75" customHeight="1">
      <c r="A5" s="1868"/>
      <c r="B5" s="1868"/>
      <c r="C5" s="1868"/>
      <c r="D5" s="1868"/>
      <c r="E5" s="1868"/>
      <c r="F5" s="2" t="s">
        <v>62</v>
      </c>
    </row>
    <row r="6" spans="1:20" ht="15.75" customHeight="1">
      <c r="H6" s="2"/>
      <c r="I6" s="2"/>
      <c r="K6" s="3" t="s">
        <v>63</v>
      </c>
      <c r="S6" s="3" t="s">
        <v>406</v>
      </c>
    </row>
    <row r="7" spans="1:20" ht="15.75" customHeight="1">
      <c r="K7" s="1868"/>
      <c r="L7" s="1868"/>
      <c r="M7" s="1868"/>
      <c r="N7" s="1868"/>
      <c r="O7" s="1868"/>
      <c r="P7" s="1868"/>
      <c r="S7" s="100"/>
      <c r="T7" s="3" t="s">
        <v>407</v>
      </c>
    </row>
    <row r="8" spans="1:20" ht="15.75" customHeight="1">
      <c r="S8" s="101"/>
      <c r="T8" s="3" t="s">
        <v>405</v>
      </c>
    </row>
    <row r="9" spans="1:20" ht="15.75" customHeight="1"/>
    <row r="10" spans="1:20" ht="15.75" customHeight="1">
      <c r="A10" s="3" t="s">
        <v>64</v>
      </c>
      <c r="S10" s="105" t="s">
        <v>408</v>
      </c>
    </row>
    <row r="11" spans="1:20" ht="15.75" customHeight="1">
      <c r="S11" s="105" t="s">
        <v>409</v>
      </c>
    </row>
    <row r="12" spans="1:20" ht="15.75" customHeight="1">
      <c r="A12" s="863" t="s">
        <v>65</v>
      </c>
      <c r="B12" s="863"/>
      <c r="C12" s="863"/>
      <c r="D12" s="863"/>
      <c r="E12" s="863"/>
      <c r="F12" s="863"/>
      <c r="G12" s="863"/>
      <c r="H12" s="863"/>
      <c r="I12" s="863"/>
      <c r="J12" s="863"/>
      <c r="K12" s="863"/>
      <c r="L12" s="863"/>
      <c r="M12" s="863"/>
      <c r="N12" s="863"/>
      <c r="O12" s="863"/>
      <c r="P12" s="863"/>
      <c r="Q12" s="863"/>
      <c r="R12" s="77"/>
    </row>
    <row r="13" spans="1:20" ht="15.75" customHeight="1">
      <c r="A13" s="77"/>
      <c r="B13" s="859" t="s">
        <v>66</v>
      </c>
      <c r="C13" s="860"/>
      <c r="D13" s="861"/>
      <c r="E13" s="1869">
        <f>IF(発注者入力シート!C7="","",発注者入力シート!C7)</f>
        <v>46310</v>
      </c>
      <c r="F13" s="1870"/>
      <c r="G13" s="1870"/>
      <c r="H13" s="1870"/>
      <c r="I13" s="1870"/>
      <c r="J13" s="1870"/>
      <c r="K13" s="1870"/>
      <c r="L13" s="1870"/>
      <c r="M13" s="1870"/>
      <c r="N13" s="1870"/>
      <c r="O13" s="1871"/>
      <c r="P13" s="77"/>
      <c r="Q13" s="77"/>
      <c r="R13" s="77"/>
    </row>
    <row r="14" spans="1:20" ht="15.75" customHeight="1">
      <c r="B14" s="865"/>
      <c r="C14" s="866"/>
      <c r="D14" s="867"/>
      <c r="E14" s="1872"/>
      <c r="F14" s="1873"/>
      <c r="G14" s="1873"/>
      <c r="H14" s="1873"/>
      <c r="I14" s="1873"/>
      <c r="J14" s="1873"/>
      <c r="K14" s="1873"/>
      <c r="L14" s="1873"/>
      <c r="M14" s="1873"/>
      <c r="N14" s="1873"/>
      <c r="O14" s="1874"/>
    </row>
    <row r="15" spans="1:20" ht="15.75" customHeight="1">
      <c r="B15" s="859" t="s">
        <v>24</v>
      </c>
      <c r="C15" s="860"/>
      <c r="D15" s="860"/>
      <c r="E15" s="1839" t="str">
        <f>IF(発注者入力シート!C10="","",発注者入力シート!C10)</f>
        <v>浜山公園陸上競技場メインスタンド増築外（建築）工事</v>
      </c>
      <c r="F15" s="1840"/>
      <c r="G15" s="1840"/>
      <c r="H15" s="1840"/>
      <c r="I15" s="1840"/>
      <c r="J15" s="1840"/>
      <c r="K15" s="1840"/>
      <c r="L15" s="1840"/>
      <c r="M15" s="1840"/>
      <c r="N15" s="1840"/>
      <c r="O15" s="1841"/>
    </row>
    <row r="16" spans="1:20" ht="15.75" customHeight="1">
      <c r="B16" s="862"/>
      <c r="C16" s="863"/>
      <c r="D16" s="863"/>
      <c r="E16" s="1875"/>
      <c r="F16" s="857"/>
      <c r="G16" s="857"/>
      <c r="H16" s="857"/>
      <c r="I16" s="857"/>
      <c r="J16" s="857"/>
      <c r="K16" s="857"/>
      <c r="L16" s="857"/>
      <c r="M16" s="857"/>
      <c r="N16" s="857"/>
      <c r="O16" s="1876"/>
    </row>
    <row r="17" spans="1:18" ht="15.75" customHeight="1">
      <c r="B17" s="862"/>
      <c r="C17" s="863"/>
      <c r="D17" s="863"/>
      <c r="E17" s="1875"/>
      <c r="F17" s="857"/>
      <c r="G17" s="857"/>
      <c r="H17" s="857"/>
      <c r="I17" s="857"/>
      <c r="J17" s="857"/>
      <c r="K17" s="857"/>
      <c r="L17" s="857"/>
      <c r="M17" s="857"/>
      <c r="N17" s="857"/>
      <c r="O17" s="1876"/>
    </row>
    <row r="18" spans="1:18" ht="15.75" customHeight="1">
      <c r="B18" s="865"/>
      <c r="C18" s="866"/>
      <c r="D18" s="866"/>
      <c r="E18" s="1842"/>
      <c r="F18" s="1804"/>
      <c r="G18" s="1804"/>
      <c r="H18" s="1804"/>
      <c r="I18" s="1804"/>
      <c r="J18" s="1804"/>
      <c r="K18" s="1804"/>
      <c r="L18" s="1804"/>
      <c r="M18" s="1804"/>
      <c r="N18" s="1804"/>
      <c r="O18" s="1843"/>
    </row>
    <row r="19" spans="1:18" ht="15.75" customHeight="1">
      <c r="B19" s="77"/>
      <c r="C19" s="77"/>
      <c r="D19" s="77"/>
    </row>
    <row r="20" spans="1:18" ht="15.75" customHeight="1"/>
    <row r="21" spans="1:18" ht="15.75" customHeight="1">
      <c r="A21" s="3" t="s">
        <v>67</v>
      </c>
    </row>
    <row r="22" spans="1:18" ht="15.75" customHeight="1">
      <c r="A22" s="77" t="s">
        <v>124</v>
      </c>
      <c r="B22" s="3" t="s">
        <v>126</v>
      </c>
    </row>
    <row r="23" spans="1:18" ht="15.75" customHeight="1">
      <c r="B23" s="859" t="s">
        <v>68</v>
      </c>
      <c r="C23" s="860"/>
      <c r="D23" s="860"/>
      <c r="E23" s="1171" t="s">
        <v>69</v>
      </c>
      <c r="F23" s="1250"/>
      <c r="G23" s="1172"/>
      <c r="H23" s="860" t="s">
        <v>70</v>
      </c>
      <c r="I23" s="860"/>
      <c r="J23" s="860"/>
      <c r="K23" s="860"/>
      <c r="L23" s="860"/>
      <c r="M23" s="860"/>
      <c r="N23" s="860"/>
      <c r="O23" s="860"/>
      <c r="P23" s="860"/>
      <c r="Q23" s="861"/>
      <c r="R23" s="77"/>
    </row>
    <row r="24" spans="1:18" ht="15.75" customHeight="1">
      <c r="B24" s="859" t="s">
        <v>71</v>
      </c>
      <c r="C24" s="860"/>
      <c r="D24" s="860"/>
      <c r="E24" s="859" t="s">
        <v>72</v>
      </c>
      <c r="F24" s="860"/>
      <c r="G24" s="861"/>
      <c r="H24" s="159" t="s">
        <v>73</v>
      </c>
      <c r="I24" s="109"/>
      <c r="J24" s="109"/>
      <c r="K24" s="109"/>
      <c r="L24" s="109"/>
      <c r="M24" s="109"/>
      <c r="N24" s="109"/>
      <c r="O24" s="109"/>
      <c r="P24" s="109"/>
      <c r="Q24" s="110"/>
    </row>
    <row r="25" spans="1:18" ht="15.75" customHeight="1">
      <c r="B25" s="865"/>
      <c r="C25" s="866"/>
      <c r="D25" s="866"/>
      <c r="E25" s="865"/>
      <c r="F25" s="866"/>
      <c r="G25" s="867"/>
      <c r="H25" s="160" t="s">
        <v>74</v>
      </c>
      <c r="I25" s="111"/>
      <c r="J25" s="111"/>
      <c r="K25" s="111"/>
      <c r="L25" s="111"/>
      <c r="M25" s="111"/>
      <c r="N25" s="111"/>
      <c r="O25" s="111"/>
      <c r="P25" s="111"/>
      <c r="Q25" s="112"/>
    </row>
    <row r="26" spans="1:18" ht="15.75" customHeight="1">
      <c r="B26" s="862" t="s">
        <v>75</v>
      </c>
      <c r="C26" s="863"/>
      <c r="D26" s="863"/>
      <c r="E26" s="862" t="s">
        <v>76</v>
      </c>
      <c r="F26" s="863"/>
      <c r="G26" s="864"/>
      <c r="H26" s="2" t="s">
        <v>77</v>
      </c>
      <c r="Q26" s="114"/>
    </row>
    <row r="27" spans="1:18" ht="15.75" customHeight="1">
      <c r="B27" s="862"/>
      <c r="C27" s="863"/>
      <c r="D27" s="863"/>
      <c r="E27" s="862"/>
      <c r="F27" s="863"/>
      <c r="G27" s="864"/>
      <c r="H27" s="1511" t="s">
        <v>141</v>
      </c>
      <c r="I27" s="1512"/>
      <c r="J27" s="1512"/>
      <c r="K27" s="1512"/>
      <c r="L27" s="1512"/>
      <c r="M27" s="1512"/>
      <c r="N27" s="1512"/>
      <c r="O27" s="1512"/>
      <c r="P27" s="1512"/>
      <c r="Q27" s="1543"/>
      <c r="R27" s="104"/>
    </row>
    <row r="28" spans="1:18" ht="15.75" customHeight="1">
      <c r="B28" s="862"/>
      <c r="C28" s="863"/>
      <c r="D28" s="863"/>
      <c r="E28" s="862"/>
      <c r="F28" s="863"/>
      <c r="G28" s="864"/>
      <c r="H28" s="1511"/>
      <c r="I28" s="1512"/>
      <c r="J28" s="1512"/>
      <c r="K28" s="1512"/>
      <c r="L28" s="1512"/>
      <c r="M28" s="1512"/>
      <c r="N28" s="1512"/>
      <c r="O28" s="1512"/>
      <c r="P28" s="1512"/>
      <c r="Q28" s="1543"/>
      <c r="R28" s="104"/>
    </row>
    <row r="29" spans="1:18" ht="15.75" customHeight="1">
      <c r="B29" s="862"/>
      <c r="C29" s="863"/>
      <c r="D29" s="863"/>
      <c r="E29" s="862"/>
      <c r="F29" s="863"/>
      <c r="G29" s="864"/>
      <c r="H29" s="2" t="s">
        <v>78</v>
      </c>
      <c r="I29" s="104"/>
      <c r="J29" s="104"/>
      <c r="K29" s="104"/>
      <c r="L29" s="104"/>
      <c r="M29" s="104"/>
      <c r="N29" s="104"/>
      <c r="O29" s="104"/>
      <c r="P29" s="104"/>
      <c r="Q29" s="161"/>
      <c r="R29" s="104"/>
    </row>
    <row r="30" spans="1:18" ht="15.75" customHeight="1">
      <c r="B30" s="862"/>
      <c r="C30" s="863"/>
      <c r="D30" s="863"/>
      <c r="E30" s="862"/>
      <c r="F30" s="863"/>
      <c r="G30" s="864"/>
      <c r="Q30" s="114"/>
    </row>
    <row r="31" spans="1:18" ht="15.75" customHeight="1">
      <c r="B31" s="859" t="s">
        <v>79</v>
      </c>
      <c r="C31" s="860"/>
      <c r="D31" s="860"/>
      <c r="E31" s="859" t="s">
        <v>80</v>
      </c>
      <c r="F31" s="860"/>
      <c r="G31" s="861"/>
      <c r="H31" s="159" t="s">
        <v>77</v>
      </c>
      <c r="I31" s="109"/>
      <c r="J31" s="109"/>
      <c r="K31" s="109"/>
      <c r="L31" s="109"/>
      <c r="M31" s="109"/>
      <c r="N31" s="109"/>
      <c r="O31" s="109"/>
      <c r="P31" s="109"/>
      <c r="Q31" s="110"/>
    </row>
    <row r="32" spans="1:18" ht="15.75" customHeight="1">
      <c r="B32" s="862"/>
      <c r="C32" s="863"/>
      <c r="D32" s="863"/>
      <c r="E32" s="862"/>
      <c r="F32" s="863"/>
      <c r="G32" s="864"/>
      <c r="H32" s="2" t="s">
        <v>81</v>
      </c>
      <c r="Q32" s="114"/>
    </row>
    <row r="33" spans="1:18" ht="15.75" customHeight="1">
      <c r="B33" s="865"/>
      <c r="C33" s="866"/>
      <c r="D33" s="866"/>
      <c r="E33" s="865"/>
      <c r="F33" s="866"/>
      <c r="G33" s="867"/>
      <c r="H33" s="160" t="s">
        <v>82</v>
      </c>
      <c r="I33" s="111"/>
      <c r="J33" s="111"/>
      <c r="K33" s="111"/>
      <c r="L33" s="111"/>
      <c r="M33" s="111"/>
      <c r="N33" s="111"/>
      <c r="O33" s="111"/>
      <c r="P33" s="111"/>
      <c r="Q33" s="112"/>
    </row>
    <row r="34" spans="1:18" ht="15.75" customHeight="1">
      <c r="B34" s="3" t="s">
        <v>129</v>
      </c>
      <c r="C34" s="3" t="s">
        <v>130</v>
      </c>
    </row>
    <row r="35" spans="1:18" ht="15.75" customHeight="1">
      <c r="B35" s="3" t="s">
        <v>131</v>
      </c>
      <c r="C35" s="1877" t="s">
        <v>140</v>
      </c>
      <c r="D35" s="1877"/>
      <c r="E35" s="1877"/>
      <c r="F35" s="1877"/>
      <c r="G35" s="1877"/>
      <c r="H35" s="1877"/>
      <c r="I35" s="1877"/>
      <c r="J35" s="1877"/>
      <c r="K35" s="1877"/>
      <c r="L35" s="1877"/>
      <c r="M35" s="1877"/>
      <c r="N35" s="1877"/>
      <c r="O35" s="1877"/>
      <c r="P35" s="1877"/>
      <c r="Q35" s="1877"/>
      <c r="R35" s="142"/>
    </row>
    <row r="36" spans="1:18" ht="15.75" customHeight="1">
      <c r="C36" s="1877"/>
      <c r="D36" s="1877"/>
      <c r="E36" s="1877"/>
      <c r="F36" s="1877"/>
      <c r="G36" s="1877"/>
      <c r="H36" s="1877"/>
      <c r="I36" s="1877"/>
      <c r="J36" s="1877"/>
      <c r="K36" s="1877"/>
      <c r="L36" s="1877"/>
      <c r="M36" s="1877"/>
      <c r="N36" s="1877"/>
      <c r="O36" s="1877"/>
      <c r="P36" s="1877"/>
      <c r="Q36" s="1877"/>
      <c r="R36" s="142"/>
    </row>
    <row r="37" spans="1:18" ht="15.75" customHeight="1"/>
    <row r="38" spans="1:18" ht="15.75" customHeight="1">
      <c r="A38" s="3" t="s">
        <v>83</v>
      </c>
    </row>
    <row r="39" spans="1:18" ht="15.75" customHeight="1">
      <c r="A39" s="77" t="s">
        <v>124</v>
      </c>
      <c r="B39" s="3" t="s">
        <v>125</v>
      </c>
    </row>
    <row r="40" spans="1:18" ht="15.75" customHeight="1"/>
    <row r="41" spans="1:18" ht="15.75" customHeight="1">
      <c r="B41" s="859" t="s">
        <v>84</v>
      </c>
      <c r="C41" s="860"/>
      <c r="D41" s="860"/>
      <c r="E41" s="860"/>
      <c r="F41" s="860"/>
      <c r="G41" s="860"/>
      <c r="H41" s="860"/>
      <c r="I41" s="860"/>
      <c r="J41" s="861"/>
      <c r="K41" s="1149" t="s">
        <v>1156</v>
      </c>
      <c r="L41" s="1630"/>
      <c r="M41" s="1630"/>
      <c r="N41" s="1630"/>
      <c r="O41" s="1150"/>
    </row>
    <row r="42" spans="1:18" ht="15.75" customHeight="1">
      <c r="B42" s="865"/>
      <c r="C42" s="866"/>
      <c r="D42" s="866"/>
      <c r="E42" s="866"/>
      <c r="F42" s="866"/>
      <c r="G42" s="866"/>
      <c r="H42" s="866"/>
      <c r="I42" s="866"/>
      <c r="J42" s="867"/>
      <c r="K42" s="865" t="s">
        <v>85</v>
      </c>
      <c r="L42" s="866"/>
      <c r="M42" s="866"/>
      <c r="N42" s="866"/>
      <c r="O42" s="867"/>
    </row>
    <row r="43" spans="1:18" ht="15.75" customHeight="1"/>
    <row r="44" spans="1:18" ht="15.75" customHeight="1"/>
    <row r="45" spans="1:18" ht="15.75" customHeight="1">
      <c r="A45" s="77" t="s">
        <v>127</v>
      </c>
      <c r="B45" s="3" t="s">
        <v>128</v>
      </c>
    </row>
    <row r="46" spans="1:18" ht="15.75" customHeight="1"/>
    <row r="47" spans="1:18" ht="15.75" customHeight="1"/>
    <row r="48" spans="1:18" ht="15.75" customHeight="1"/>
    <row r="49" spans="1:1" ht="15.75" customHeight="1">
      <c r="A49" s="3" t="s">
        <v>86</v>
      </c>
    </row>
    <row r="50" spans="1:1" ht="15.75" customHeight="1"/>
    <row r="51" spans="1:1" ht="15.75" customHeight="1"/>
    <row r="52" spans="1:1" ht="15.75" customHeight="1"/>
    <row r="53" spans="1:1" ht="15.75" customHeight="1"/>
    <row r="54" spans="1:1" ht="15.75" customHeight="1"/>
    <row r="55" spans="1:1" ht="15.75" customHeight="1"/>
    <row r="56" spans="1:1" ht="15.75" customHeight="1"/>
  </sheetData>
  <mergeCells count="24">
    <mergeCell ref="E24:G25"/>
    <mergeCell ref="B13:D14"/>
    <mergeCell ref="E13:O14"/>
    <mergeCell ref="E15:O18"/>
    <mergeCell ref="B41:J42"/>
    <mergeCell ref="K41:O41"/>
    <mergeCell ref="K42:O42"/>
    <mergeCell ref="B31:D33"/>
    <mergeCell ref="C35:Q36"/>
    <mergeCell ref="E26:G30"/>
    <mergeCell ref="E31:G33"/>
    <mergeCell ref="H23:Q23"/>
    <mergeCell ref="B26:D30"/>
    <mergeCell ref="H27:Q28"/>
    <mergeCell ref="B24:D25"/>
    <mergeCell ref="A1:I1"/>
    <mergeCell ref="A2:Q2"/>
    <mergeCell ref="A3:Q3"/>
    <mergeCell ref="A12:Q12"/>
    <mergeCell ref="B23:D23"/>
    <mergeCell ref="A5:E5"/>
    <mergeCell ref="K7:P7"/>
    <mergeCell ref="B15:D18"/>
    <mergeCell ref="E23:G23"/>
  </mergeCells>
  <phoneticPr fontId="2"/>
  <printOptions horizontalCentered="1"/>
  <pageMargins left="0.70866141732283472" right="0.70866141732283472" top="0.74803149606299213" bottom="0.55118110236220474" header="0.31496062992125984" footer="0.31496062992125984"/>
  <pageSetup paperSize="9" scale="99" orientation="portrait" blackAndWhite="1"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FF0000"/>
    <pageSetUpPr fitToPage="1"/>
  </sheetPr>
  <dimension ref="A1:T51"/>
  <sheetViews>
    <sheetView view="pageBreakPreview" zoomScaleNormal="100" zoomScaleSheetLayoutView="100" workbookViewId="0">
      <selection sqref="A1:F1"/>
    </sheetView>
  </sheetViews>
  <sheetFormatPr defaultColWidth="9" defaultRowHeight="13"/>
  <cols>
    <col min="1" max="18" width="5.08984375" style="3" customWidth="1"/>
    <col min="19" max="16384" width="9" style="3"/>
  </cols>
  <sheetData>
    <row r="1" spans="1:20" ht="15.75" customHeight="1">
      <c r="A1" s="857" t="str">
        <f>CONCATENATE("（様式－",発注者入力シート!E53,"） ")</f>
        <v xml:space="preserve">（様式－） </v>
      </c>
      <c r="B1" s="857"/>
      <c r="C1" s="857"/>
      <c r="D1" s="857"/>
      <c r="E1" s="857"/>
      <c r="F1" s="857"/>
      <c r="S1" s="3" t="s">
        <v>402</v>
      </c>
    </row>
    <row r="2" spans="1:20" ht="15.75" customHeight="1">
      <c r="A2" s="1852" t="s">
        <v>1153</v>
      </c>
      <c r="B2" s="1852"/>
      <c r="C2" s="1852"/>
      <c r="D2" s="1852"/>
      <c r="E2" s="1852"/>
      <c r="F2" s="1852"/>
      <c r="G2" s="1852"/>
      <c r="H2" s="1852"/>
      <c r="I2" s="1852"/>
      <c r="J2" s="1852"/>
      <c r="K2" s="1852"/>
      <c r="L2" s="1852"/>
      <c r="M2" s="1852"/>
      <c r="N2" s="1852"/>
      <c r="O2" s="1852"/>
      <c r="P2" s="1852"/>
      <c r="Q2" s="1852"/>
      <c r="R2" s="6"/>
      <c r="S2" s="3" t="s">
        <v>403</v>
      </c>
    </row>
    <row r="3" spans="1:20" ht="15.75" customHeight="1">
      <c r="A3" s="858" t="s">
        <v>547</v>
      </c>
      <c r="B3" s="858"/>
      <c r="C3" s="858"/>
      <c r="D3" s="858"/>
      <c r="E3" s="858"/>
      <c r="F3" s="858"/>
      <c r="G3" s="858"/>
      <c r="H3" s="858"/>
      <c r="I3" s="858"/>
      <c r="J3" s="858"/>
      <c r="K3" s="858"/>
      <c r="L3" s="858"/>
      <c r="M3" s="858"/>
      <c r="N3" s="858"/>
      <c r="O3" s="858"/>
      <c r="P3" s="858"/>
      <c r="Q3" s="858"/>
      <c r="R3" s="128"/>
      <c r="S3" s="103"/>
      <c r="T3" s="3" t="s">
        <v>414</v>
      </c>
    </row>
    <row r="4" spans="1:20" ht="15.75" customHeight="1">
      <c r="A4" s="128"/>
      <c r="B4" s="128"/>
      <c r="C4" s="128"/>
      <c r="D4" s="128"/>
      <c r="E4" s="128"/>
      <c r="F4" s="128"/>
      <c r="G4" s="128"/>
      <c r="H4" s="128"/>
      <c r="I4" s="128"/>
      <c r="J4" s="128"/>
      <c r="K4" s="128"/>
      <c r="L4" s="128"/>
      <c r="M4" s="128"/>
      <c r="N4" s="128"/>
      <c r="O4" s="128"/>
      <c r="P4" s="128"/>
      <c r="Q4" s="128"/>
      <c r="R4" s="128"/>
      <c r="S4" s="98"/>
      <c r="T4" s="3" t="s">
        <v>405</v>
      </c>
    </row>
    <row r="5" spans="1:20" ht="15.75" customHeight="1">
      <c r="A5" s="3" t="s">
        <v>87</v>
      </c>
    </row>
    <row r="6" spans="1:20" ht="15.75" customHeight="1">
      <c r="A6" s="1187"/>
      <c r="B6" s="1187"/>
      <c r="C6" s="1187"/>
      <c r="D6" s="1187"/>
      <c r="E6" s="1187"/>
      <c r="F6" s="3" t="s">
        <v>132</v>
      </c>
      <c r="S6" s="3" t="s">
        <v>406</v>
      </c>
    </row>
    <row r="7" spans="1:20" ht="15.75" customHeight="1">
      <c r="A7" s="1187"/>
      <c r="B7" s="1187"/>
      <c r="C7" s="1187"/>
      <c r="D7" s="1187"/>
      <c r="E7" s="1187"/>
      <c r="S7" s="100"/>
      <c r="T7" s="3" t="s">
        <v>407</v>
      </c>
    </row>
    <row r="8" spans="1:20" ht="15.75" customHeight="1">
      <c r="K8" s="3" t="s">
        <v>63</v>
      </c>
      <c r="S8" s="101"/>
      <c r="T8" s="3" t="s">
        <v>405</v>
      </c>
    </row>
    <row r="9" spans="1:20" ht="15.75" customHeight="1">
      <c r="K9" s="1187"/>
      <c r="L9" s="1187"/>
      <c r="M9" s="1187"/>
      <c r="N9" s="1187"/>
      <c r="O9" s="1187"/>
      <c r="P9" s="1187"/>
    </row>
    <row r="10" spans="1:20" ht="15.75" customHeight="1">
      <c r="S10" s="105" t="s">
        <v>408</v>
      </c>
    </row>
    <row r="11" spans="1:20" ht="15.75" customHeight="1">
      <c r="S11" s="105" t="s">
        <v>409</v>
      </c>
    </row>
    <row r="12" spans="1:20" ht="15.75" customHeight="1">
      <c r="A12" s="1887" t="s">
        <v>1158</v>
      </c>
      <c r="B12" s="1887"/>
      <c r="C12" s="1887"/>
      <c r="D12" s="1887"/>
      <c r="E12" s="1887"/>
      <c r="F12" s="1887"/>
      <c r="G12" s="1887"/>
      <c r="H12" s="1887"/>
      <c r="I12" s="1887"/>
      <c r="J12" s="1887"/>
      <c r="K12" s="1887"/>
      <c r="L12" s="1887"/>
      <c r="M12" s="1887"/>
      <c r="N12" s="1887"/>
      <c r="O12" s="1887"/>
      <c r="P12" s="1887"/>
      <c r="Q12" s="1887"/>
      <c r="R12" s="142"/>
    </row>
    <row r="13" spans="1:20" ht="15.75" customHeight="1">
      <c r="A13" s="1887"/>
      <c r="B13" s="1887"/>
      <c r="C13" s="1887"/>
      <c r="D13" s="1887"/>
      <c r="E13" s="1887"/>
      <c r="F13" s="1887"/>
      <c r="G13" s="1887"/>
      <c r="H13" s="1887"/>
      <c r="I13" s="1887"/>
      <c r="J13" s="1887"/>
      <c r="K13" s="1887"/>
      <c r="L13" s="1887"/>
      <c r="M13" s="1887"/>
      <c r="N13" s="1887"/>
      <c r="O13" s="1887"/>
      <c r="P13" s="1887"/>
      <c r="Q13" s="1887"/>
      <c r="R13" s="142"/>
    </row>
    <row r="14" spans="1:20" ht="15.75" customHeight="1"/>
    <row r="15" spans="1:20" ht="15.75" customHeight="1">
      <c r="A15" s="863" t="s">
        <v>65</v>
      </c>
      <c r="B15" s="863"/>
      <c r="C15" s="863"/>
      <c r="D15" s="863"/>
      <c r="E15" s="863"/>
      <c r="F15" s="863"/>
      <c r="G15" s="863"/>
      <c r="H15" s="863"/>
      <c r="I15" s="863"/>
      <c r="J15" s="863"/>
      <c r="K15" s="863"/>
      <c r="L15" s="863"/>
      <c r="M15" s="863"/>
      <c r="N15" s="863"/>
      <c r="O15" s="863"/>
      <c r="P15" s="863"/>
      <c r="Q15" s="863"/>
      <c r="R15" s="77"/>
    </row>
    <row r="16" spans="1:20" ht="15.75" customHeight="1"/>
    <row r="17" spans="1:18" ht="15.75" customHeight="1">
      <c r="A17" s="859" t="s">
        <v>66</v>
      </c>
      <c r="B17" s="860"/>
      <c r="C17" s="860"/>
      <c r="D17" s="861"/>
      <c r="E17" s="1836">
        <f>IF(発注者入力シート!C7="","",発注者入力シート!C7)</f>
        <v>46310</v>
      </c>
      <c r="F17" s="1837"/>
      <c r="G17" s="1837"/>
      <c r="H17" s="1837"/>
      <c r="I17" s="1837"/>
      <c r="J17" s="1837"/>
      <c r="K17" s="1837"/>
      <c r="L17" s="1837"/>
      <c r="M17" s="1837"/>
      <c r="N17" s="1837"/>
      <c r="O17" s="1837"/>
      <c r="P17" s="1837"/>
      <c r="Q17" s="1838"/>
    </row>
    <row r="18" spans="1:18" ht="15.75" customHeight="1">
      <c r="A18" s="859" t="s">
        <v>24</v>
      </c>
      <c r="B18" s="860"/>
      <c r="C18" s="860"/>
      <c r="D18" s="861"/>
      <c r="E18" s="1839" t="str">
        <f>IF(発注者入力シート!C10="","",発注者入力シート!C10)</f>
        <v>浜山公園陸上競技場メインスタンド増築外（建築）工事</v>
      </c>
      <c r="F18" s="1840"/>
      <c r="G18" s="1840"/>
      <c r="H18" s="1840"/>
      <c r="I18" s="1840"/>
      <c r="J18" s="1840"/>
      <c r="K18" s="1840"/>
      <c r="L18" s="1840"/>
      <c r="M18" s="1840"/>
      <c r="N18" s="1840"/>
      <c r="O18" s="1840"/>
      <c r="P18" s="1840"/>
      <c r="Q18" s="1841"/>
      <c r="R18" s="2"/>
    </row>
    <row r="19" spans="1:18" ht="15.75" customHeight="1">
      <c r="A19" s="865"/>
      <c r="B19" s="866"/>
      <c r="C19" s="866"/>
      <c r="D19" s="867"/>
      <c r="E19" s="1842"/>
      <c r="F19" s="1804"/>
      <c r="G19" s="1804"/>
      <c r="H19" s="1804"/>
      <c r="I19" s="1804"/>
      <c r="J19" s="1804"/>
      <c r="K19" s="1804"/>
      <c r="L19" s="1804"/>
      <c r="M19" s="1804"/>
      <c r="N19" s="1804"/>
      <c r="O19" s="1804"/>
      <c r="P19" s="1804"/>
      <c r="Q19" s="1843"/>
      <c r="R19" s="2"/>
    </row>
    <row r="20" spans="1:18" ht="15.75" customHeight="1">
      <c r="A20" s="862" t="s">
        <v>91</v>
      </c>
      <c r="B20" s="863"/>
      <c r="C20" s="863"/>
      <c r="D20" s="863"/>
      <c r="E20" s="863"/>
      <c r="F20" s="863"/>
      <c r="G20" s="863"/>
      <c r="H20" s="863"/>
      <c r="I20" s="863"/>
      <c r="J20" s="863"/>
      <c r="K20" s="863"/>
      <c r="L20" s="863"/>
      <c r="M20" s="863"/>
      <c r="N20" s="863"/>
      <c r="O20" s="863"/>
      <c r="P20" s="863"/>
      <c r="Q20" s="864"/>
      <c r="R20" s="77"/>
    </row>
    <row r="21" spans="1:18" ht="15.75" customHeight="1">
      <c r="A21" s="1171" t="s">
        <v>89</v>
      </c>
      <c r="B21" s="1250"/>
      <c r="C21" s="1250"/>
      <c r="D21" s="1250"/>
      <c r="E21" s="102"/>
      <c r="F21" s="102"/>
      <c r="G21" s="102"/>
      <c r="H21" s="102"/>
      <c r="I21" s="102"/>
      <c r="J21" s="102"/>
      <c r="K21" s="102" t="s">
        <v>92</v>
      </c>
      <c r="L21" s="102"/>
      <c r="M21" s="102"/>
      <c r="N21" s="102"/>
      <c r="O21" s="102"/>
      <c r="P21" s="102"/>
      <c r="Q21" s="118"/>
    </row>
    <row r="22" spans="1:18" ht="15.75" customHeight="1">
      <c r="A22" s="131" t="s">
        <v>133</v>
      </c>
      <c r="B22" s="1112"/>
      <c r="C22" s="1112"/>
      <c r="D22" s="1113"/>
      <c r="E22" s="1885"/>
      <c r="F22" s="1112"/>
      <c r="G22" s="1112"/>
      <c r="H22" s="1112"/>
      <c r="I22" s="1112"/>
      <c r="J22" s="1112"/>
      <c r="K22" s="1112"/>
      <c r="L22" s="1112"/>
      <c r="M22" s="1112"/>
      <c r="N22" s="1112"/>
      <c r="O22" s="1112"/>
      <c r="P22" s="1112"/>
      <c r="Q22" s="1113"/>
      <c r="R22" s="185"/>
    </row>
    <row r="23" spans="1:18" ht="15.75" customHeight="1">
      <c r="A23" s="131"/>
      <c r="B23" s="1179"/>
      <c r="C23" s="1179"/>
      <c r="D23" s="1180"/>
      <c r="E23" s="1881"/>
      <c r="F23" s="1179"/>
      <c r="G23" s="1179"/>
      <c r="H23" s="1179"/>
      <c r="I23" s="1179"/>
      <c r="J23" s="1179"/>
      <c r="K23" s="1179"/>
      <c r="L23" s="1179"/>
      <c r="M23" s="1179"/>
      <c r="N23" s="1179"/>
      <c r="O23" s="1179"/>
      <c r="P23" s="1179"/>
      <c r="Q23" s="1180"/>
      <c r="R23" s="185"/>
    </row>
    <row r="24" spans="1:18" ht="15.75" customHeight="1">
      <c r="A24" s="131"/>
      <c r="B24" s="1179"/>
      <c r="C24" s="1179"/>
      <c r="D24" s="1180"/>
      <c r="E24" s="1881"/>
      <c r="F24" s="1179"/>
      <c r="G24" s="1179"/>
      <c r="H24" s="1179"/>
      <c r="I24" s="1179"/>
      <c r="J24" s="1179"/>
      <c r="K24" s="1179"/>
      <c r="L24" s="1179"/>
      <c r="M24" s="1179"/>
      <c r="N24" s="1179"/>
      <c r="O24" s="1179"/>
      <c r="P24" s="1179"/>
      <c r="Q24" s="1180"/>
      <c r="R24" s="185"/>
    </row>
    <row r="25" spans="1:18" ht="15.75" customHeight="1">
      <c r="A25" s="131"/>
      <c r="B25" s="1179"/>
      <c r="C25" s="1179"/>
      <c r="D25" s="1180"/>
      <c r="E25" s="1881"/>
      <c r="F25" s="1179"/>
      <c r="G25" s="1179"/>
      <c r="H25" s="1179"/>
      <c r="I25" s="1179"/>
      <c r="J25" s="1179"/>
      <c r="K25" s="1179"/>
      <c r="L25" s="1179"/>
      <c r="M25" s="1179"/>
      <c r="N25" s="1179"/>
      <c r="O25" s="1179"/>
      <c r="P25" s="1179"/>
      <c r="Q25" s="1180"/>
      <c r="R25" s="185"/>
    </row>
    <row r="26" spans="1:18" ht="15.75" customHeight="1">
      <c r="A26" s="131"/>
      <c r="B26" s="1179"/>
      <c r="C26" s="1179"/>
      <c r="D26" s="1180"/>
      <c r="E26" s="1881"/>
      <c r="F26" s="1179"/>
      <c r="G26" s="1179"/>
      <c r="H26" s="1179"/>
      <c r="I26" s="1179"/>
      <c r="J26" s="1179"/>
      <c r="K26" s="1179"/>
      <c r="L26" s="1179"/>
      <c r="M26" s="1179"/>
      <c r="N26" s="1179"/>
      <c r="O26" s="1179"/>
      <c r="P26" s="1179"/>
      <c r="Q26" s="1180"/>
      <c r="R26" s="185"/>
    </row>
    <row r="27" spans="1:18" ht="15.75" customHeight="1">
      <c r="A27" s="131"/>
      <c r="B27" s="1179"/>
      <c r="C27" s="1179"/>
      <c r="D27" s="1180"/>
      <c r="E27" s="1881"/>
      <c r="F27" s="1179"/>
      <c r="G27" s="1179"/>
      <c r="H27" s="1179"/>
      <c r="I27" s="1179"/>
      <c r="J27" s="1179"/>
      <c r="K27" s="1179"/>
      <c r="L27" s="1179"/>
      <c r="M27" s="1179"/>
      <c r="N27" s="1179"/>
      <c r="O27" s="1179"/>
      <c r="P27" s="1179"/>
      <c r="Q27" s="1180"/>
      <c r="R27" s="185"/>
    </row>
    <row r="28" spans="1:18" ht="15.75" customHeight="1">
      <c r="A28" s="131"/>
      <c r="B28" s="1179"/>
      <c r="C28" s="1179"/>
      <c r="D28" s="1180"/>
      <c r="E28" s="1881"/>
      <c r="F28" s="1179"/>
      <c r="G28" s="1179"/>
      <c r="H28" s="1179"/>
      <c r="I28" s="1179"/>
      <c r="J28" s="1179"/>
      <c r="K28" s="1179"/>
      <c r="L28" s="1179"/>
      <c r="M28" s="1179"/>
      <c r="N28" s="1179"/>
      <c r="O28" s="1179"/>
      <c r="P28" s="1179"/>
      <c r="Q28" s="1180"/>
      <c r="R28" s="185"/>
    </row>
    <row r="29" spans="1:18" ht="15.75" customHeight="1">
      <c r="A29" s="131"/>
      <c r="B29" s="1883"/>
      <c r="C29" s="1883"/>
      <c r="D29" s="1884"/>
      <c r="E29" s="1886"/>
      <c r="F29" s="1883"/>
      <c r="G29" s="1883"/>
      <c r="H29" s="1883"/>
      <c r="I29" s="1883"/>
      <c r="J29" s="1883"/>
      <c r="K29" s="1883"/>
      <c r="L29" s="1883"/>
      <c r="M29" s="1883"/>
      <c r="N29" s="1883"/>
      <c r="O29" s="1883"/>
      <c r="P29" s="1883"/>
      <c r="Q29" s="1884"/>
      <c r="R29" s="185"/>
    </row>
    <row r="30" spans="1:18" ht="15.75" customHeight="1">
      <c r="A30" s="162" t="s">
        <v>134</v>
      </c>
      <c r="B30" s="1878"/>
      <c r="C30" s="1878"/>
      <c r="D30" s="1879"/>
      <c r="E30" s="1880"/>
      <c r="F30" s="1878"/>
      <c r="G30" s="1878"/>
      <c r="H30" s="1878"/>
      <c r="I30" s="1878"/>
      <c r="J30" s="1878"/>
      <c r="K30" s="1878"/>
      <c r="L30" s="1878"/>
      <c r="M30" s="1878"/>
      <c r="N30" s="1878"/>
      <c r="O30" s="1878"/>
      <c r="P30" s="1878"/>
      <c r="Q30" s="1879"/>
      <c r="R30" s="185"/>
    </row>
    <row r="31" spans="1:18" ht="15.75" customHeight="1">
      <c r="A31" s="131"/>
      <c r="B31" s="1179"/>
      <c r="C31" s="1179"/>
      <c r="D31" s="1180"/>
      <c r="E31" s="1881"/>
      <c r="F31" s="1179"/>
      <c r="G31" s="1179"/>
      <c r="H31" s="1179"/>
      <c r="I31" s="1179"/>
      <c r="J31" s="1179"/>
      <c r="K31" s="1179"/>
      <c r="L31" s="1179"/>
      <c r="M31" s="1179"/>
      <c r="N31" s="1179"/>
      <c r="O31" s="1179"/>
      <c r="P31" s="1179"/>
      <c r="Q31" s="1180"/>
      <c r="R31" s="185"/>
    </row>
    <row r="32" spans="1:18" ht="15.75" customHeight="1">
      <c r="A32" s="131"/>
      <c r="B32" s="1179"/>
      <c r="C32" s="1179"/>
      <c r="D32" s="1180"/>
      <c r="E32" s="1881"/>
      <c r="F32" s="1179"/>
      <c r="G32" s="1179"/>
      <c r="H32" s="1179"/>
      <c r="I32" s="1179"/>
      <c r="J32" s="1179"/>
      <c r="K32" s="1179"/>
      <c r="L32" s="1179"/>
      <c r="M32" s="1179"/>
      <c r="N32" s="1179"/>
      <c r="O32" s="1179"/>
      <c r="P32" s="1179"/>
      <c r="Q32" s="1180"/>
      <c r="R32" s="185"/>
    </row>
    <row r="33" spans="1:18" ht="15.75" customHeight="1">
      <c r="A33" s="131"/>
      <c r="B33" s="1179"/>
      <c r="C33" s="1179"/>
      <c r="D33" s="1180"/>
      <c r="E33" s="1881"/>
      <c r="F33" s="1179"/>
      <c r="G33" s="1179"/>
      <c r="H33" s="1179"/>
      <c r="I33" s="1179"/>
      <c r="J33" s="1179"/>
      <c r="K33" s="1179"/>
      <c r="L33" s="1179"/>
      <c r="M33" s="1179"/>
      <c r="N33" s="1179"/>
      <c r="O33" s="1179"/>
      <c r="P33" s="1179"/>
      <c r="Q33" s="1180"/>
      <c r="R33" s="185"/>
    </row>
    <row r="34" spans="1:18" ht="15.75" customHeight="1">
      <c r="A34" s="131"/>
      <c r="B34" s="1179"/>
      <c r="C34" s="1179"/>
      <c r="D34" s="1180"/>
      <c r="E34" s="1881"/>
      <c r="F34" s="1179"/>
      <c r="G34" s="1179"/>
      <c r="H34" s="1179"/>
      <c r="I34" s="1179"/>
      <c r="J34" s="1179"/>
      <c r="K34" s="1179"/>
      <c r="L34" s="1179"/>
      <c r="M34" s="1179"/>
      <c r="N34" s="1179"/>
      <c r="O34" s="1179"/>
      <c r="P34" s="1179"/>
      <c r="Q34" s="1180"/>
      <c r="R34" s="185"/>
    </row>
    <row r="35" spans="1:18" ht="15.75" customHeight="1">
      <c r="A35" s="131"/>
      <c r="B35" s="1179"/>
      <c r="C35" s="1179"/>
      <c r="D35" s="1180"/>
      <c r="E35" s="1881"/>
      <c r="F35" s="1179"/>
      <c r="G35" s="1179"/>
      <c r="H35" s="1179"/>
      <c r="I35" s="1179"/>
      <c r="J35" s="1179"/>
      <c r="K35" s="1179"/>
      <c r="L35" s="1179"/>
      <c r="M35" s="1179"/>
      <c r="N35" s="1179"/>
      <c r="O35" s="1179"/>
      <c r="P35" s="1179"/>
      <c r="Q35" s="1180"/>
      <c r="R35" s="185"/>
    </row>
    <row r="36" spans="1:18" ht="15.75" customHeight="1">
      <c r="A36" s="131"/>
      <c r="B36" s="1179"/>
      <c r="C36" s="1179"/>
      <c r="D36" s="1180"/>
      <c r="E36" s="1881"/>
      <c r="F36" s="1179"/>
      <c r="G36" s="1179"/>
      <c r="H36" s="1179"/>
      <c r="I36" s="1179"/>
      <c r="J36" s="1179"/>
      <c r="K36" s="1179"/>
      <c r="L36" s="1179"/>
      <c r="M36" s="1179"/>
      <c r="N36" s="1179"/>
      <c r="O36" s="1179"/>
      <c r="P36" s="1179"/>
      <c r="Q36" s="1180"/>
      <c r="R36" s="185"/>
    </row>
    <row r="37" spans="1:18" ht="15.75" customHeight="1">
      <c r="A37" s="164"/>
      <c r="B37" s="1883"/>
      <c r="C37" s="1883"/>
      <c r="D37" s="1884"/>
      <c r="E37" s="1886"/>
      <c r="F37" s="1883"/>
      <c r="G37" s="1883"/>
      <c r="H37" s="1883"/>
      <c r="I37" s="1883"/>
      <c r="J37" s="1883"/>
      <c r="K37" s="1883"/>
      <c r="L37" s="1883"/>
      <c r="M37" s="1883"/>
      <c r="N37" s="1883"/>
      <c r="O37" s="1883"/>
      <c r="P37" s="1883"/>
      <c r="Q37" s="1884"/>
      <c r="R37" s="185"/>
    </row>
    <row r="38" spans="1:18" ht="15.75" customHeight="1">
      <c r="A38" s="131" t="s">
        <v>135</v>
      </c>
      <c r="B38" s="1878"/>
      <c r="C38" s="1878"/>
      <c r="D38" s="1879"/>
      <c r="E38" s="1880"/>
      <c r="F38" s="1878"/>
      <c r="G38" s="1878"/>
      <c r="H38" s="1878"/>
      <c r="I38" s="1878"/>
      <c r="J38" s="1878"/>
      <c r="K38" s="1878"/>
      <c r="L38" s="1878"/>
      <c r="M38" s="1878"/>
      <c r="N38" s="1878"/>
      <c r="O38" s="1878"/>
      <c r="P38" s="1878"/>
      <c r="Q38" s="1879"/>
      <c r="R38" s="185"/>
    </row>
    <row r="39" spans="1:18" ht="15.75" customHeight="1">
      <c r="A39" s="113"/>
      <c r="B39" s="1179"/>
      <c r="C39" s="1179"/>
      <c r="D39" s="1180"/>
      <c r="E39" s="1881"/>
      <c r="F39" s="1179"/>
      <c r="G39" s="1179"/>
      <c r="H39" s="1179"/>
      <c r="I39" s="1179"/>
      <c r="J39" s="1179"/>
      <c r="K39" s="1179"/>
      <c r="L39" s="1179"/>
      <c r="M39" s="1179"/>
      <c r="N39" s="1179"/>
      <c r="O39" s="1179"/>
      <c r="P39" s="1179"/>
      <c r="Q39" s="1180"/>
      <c r="R39" s="185"/>
    </row>
    <row r="40" spans="1:18" ht="15.75" customHeight="1">
      <c r="A40" s="113"/>
      <c r="B40" s="1179"/>
      <c r="C40" s="1179"/>
      <c r="D40" s="1180"/>
      <c r="E40" s="1881"/>
      <c r="F40" s="1179"/>
      <c r="G40" s="1179"/>
      <c r="H40" s="1179"/>
      <c r="I40" s="1179"/>
      <c r="J40" s="1179"/>
      <c r="K40" s="1179"/>
      <c r="L40" s="1179"/>
      <c r="M40" s="1179"/>
      <c r="N40" s="1179"/>
      <c r="O40" s="1179"/>
      <c r="P40" s="1179"/>
      <c r="Q40" s="1180"/>
      <c r="R40" s="185"/>
    </row>
    <row r="41" spans="1:18" ht="15.75" customHeight="1">
      <c r="A41" s="113"/>
      <c r="B41" s="1179"/>
      <c r="C41" s="1179"/>
      <c r="D41" s="1180"/>
      <c r="E41" s="1881"/>
      <c r="F41" s="1179"/>
      <c r="G41" s="1179"/>
      <c r="H41" s="1179"/>
      <c r="I41" s="1179"/>
      <c r="J41" s="1179"/>
      <c r="K41" s="1179"/>
      <c r="L41" s="1179"/>
      <c r="M41" s="1179"/>
      <c r="N41" s="1179"/>
      <c r="O41" s="1179"/>
      <c r="P41" s="1179"/>
      <c r="Q41" s="1180"/>
      <c r="R41" s="185"/>
    </row>
    <row r="42" spans="1:18" ht="15.75" customHeight="1">
      <c r="A42" s="113"/>
      <c r="B42" s="1179"/>
      <c r="C42" s="1179"/>
      <c r="D42" s="1180"/>
      <c r="E42" s="1881"/>
      <c r="F42" s="1179"/>
      <c r="G42" s="1179"/>
      <c r="H42" s="1179"/>
      <c r="I42" s="1179"/>
      <c r="J42" s="1179"/>
      <c r="K42" s="1179"/>
      <c r="L42" s="1179"/>
      <c r="M42" s="1179"/>
      <c r="N42" s="1179"/>
      <c r="O42" s="1179"/>
      <c r="P42" s="1179"/>
      <c r="Q42" s="1180"/>
      <c r="R42" s="185"/>
    </row>
    <row r="43" spans="1:18" ht="15.75" customHeight="1">
      <c r="A43" s="113"/>
      <c r="B43" s="1179"/>
      <c r="C43" s="1179"/>
      <c r="D43" s="1180"/>
      <c r="E43" s="1881"/>
      <c r="F43" s="1179"/>
      <c r="G43" s="1179"/>
      <c r="H43" s="1179"/>
      <c r="I43" s="1179"/>
      <c r="J43" s="1179"/>
      <c r="K43" s="1179"/>
      <c r="L43" s="1179"/>
      <c r="M43" s="1179"/>
      <c r="N43" s="1179"/>
      <c r="O43" s="1179"/>
      <c r="P43" s="1179"/>
      <c r="Q43" s="1180"/>
      <c r="R43" s="185"/>
    </row>
    <row r="44" spans="1:18" ht="15.75" customHeight="1">
      <c r="A44" s="113"/>
      <c r="B44" s="1179"/>
      <c r="C44" s="1179"/>
      <c r="D44" s="1180"/>
      <c r="E44" s="1881"/>
      <c r="F44" s="1179"/>
      <c r="G44" s="1179"/>
      <c r="H44" s="1179"/>
      <c r="I44" s="1179"/>
      <c r="J44" s="1179"/>
      <c r="K44" s="1179"/>
      <c r="L44" s="1179"/>
      <c r="M44" s="1179"/>
      <c r="N44" s="1179"/>
      <c r="O44" s="1179"/>
      <c r="P44" s="1179"/>
      <c r="Q44" s="1180"/>
      <c r="R44" s="185"/>
    </row>
    <row r="45" spans="1:18" ht="15.75" customHeight="1">
      <c r="A45" s="113"/>
      <c r="B45" s="1179"/>
      <c r="C45" s="1179"/>
      <c r="D45" s="1180"/>
      <c r="E45" s="1881"/>
      <c r="F45" s="1179"/>
      <c r="G45" s="1179"/>
      <c r="H45" s="1179"/>
      <c r="I45" s="1179"/>
      <c r="J45" s="1179"/>
      <c r="K45" s="1179"/>
      <c r="L45" s="1179"/>
      <c r="M45" s="1179"/>
      <c r="N45" s="1179"/>
      <c r="O45" s="1179"/>
      <c r="P45" s="1179"/>
      <c r="Q45" s="1180"/>
      <c r="R45" s="185"/>
    </row>
    <row r="46" spans="1:18" ht="15.75" customHeight="1">
      <c r="A46" s="113"/>
      <c r="B46" s="1179"/>
      <c r="C46" s="1179"/>
      <c r="D46" s="1180"/>
      <c r="E46" s="1881"/>
      <c r="F46" s="1179"/>
      <c r="G46" s="1179"/>
      <c r="H46" s="1179"/>
      <c r="I46" s="1179"/>
      <c r="J46" s="1179"/>
      <c r="K46" s="1179"/>
      <c r="L46" s="1179"/>
      <c r="M46" s="1179"/>
      <c r="N46" s="1179"/>
      <c r="O46" s="1179"/>
      <c r="P46" s="1179"/>
      <c r="Q46" s="1180"/>
      <c r="R46" s="185"/>
    </row>
    <row r="47" spans="1:18" ht="15.75" customHeight="1">
      <c r="A47" s="113"/>
      <c r="B47" s="1179"/>
      <c r="C47" s="1179"/>
      <c r="D47" s="1180"/>
      <c r="E47" s="1881"/>
      <c r="F47" s="1179"/>
      <c r="G47" s="1179"/>
      <c r="H47" s="1179"/>
      <c r="I47" s="1179"/>
      <c r="J47" s="1179"/>
      <c r="K47" s="1179"/>
      <c r="L47" s="1179"/>
      <c r="M47" s="1179"/>
      <c r="N47" s="1179"/>
      <c r="O47" s="1179"/>
      <c r="P47" s="1179"/>
      <c r="Q47" s="1180"/>
      <c r="R47" s="185"/>
    </row>
    <row r="48" spans="1:18" ht="15.75" customHeight="1">
      <c r="A48" s="121"/>
      <c r="B48" s="1147"/>
      <c r="C48" s="1147"/>
      <c r="D48" s="1148"/>
      <c r="E48" s="1882"/>
      <c r="F48" s="1147"/>
      <c r="G48" s="1147"/>
      <c r="H48" s="1147"/>
      <c r="I48" s="1147"/>
      <c r="J48" s="1147"/>
      <c r="K48" s="1147"/>
      <c r="L48" s="1147"/>
      <c r="M48" s="1147"/>
      <c r="N48" s="1147"/>
      <c r="O48" s="1147"/>
      <c r="P48" s="1147"/>
      <c r="Q48" s="1148"/>
      <c r="R48" s="185"/>
    </row>
    <row r="49" ht="15.75" customHeight="1"/>
    <row r="50" ht="15.75" customHeight="1"/>
    <row r="51" ht="15.75" customHeight="1"/>
  </sheetData>
  <mergeCells count="19">
    <mergeCell ref="A6:E7"/>
    <mergeCell ref="K9:P9"/>
    <mergeCell ref="A1:F1"/>
    <mergeCell ref="B30:D37"/>
    <mergeCell ref="E30:Q37"/>
    <mergeCell ref="A2:Q2"/>
    <mergeCell ref="A3:Q3"/>
    <mergeCell ref="A15:Q15"/>
    <mergeCell ref="A12:Q13"/>
    <mergeCell ref="B38:D48"/>
    <mergeCell ref="E38:Q48"/>
    <mergeCell ref="A17:D17"/>
    <mergeCell ref="E17:Q17"/>
    <mergeCell ref="B22:D29"/>
    <mergeCell ref="E22:Q29"/>
    <mergeCell ref="A20:Q20"/>
    <mergeCell ref="A21:D21"/>
    <mergeCell ref="A18:D19"/>
    <mergeCell ref="E18:Q19"/>
  </mergeCells>
  <phoneticPr fontId="2"/>
  <printOptions horizontalCentered="1"/>
  <pageMargins left="0.70866141732283472" right="0.70866141732283472" top="0.74803149606299213" bottom="0.55118110236220474" header="0.31496062992125984" footer="0.31496062992125984"/>
  <pageSetup paperSize="9" scale="99" orientation="portrait" blackAndWhite="1"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3"/>
    <pageSetUpPr fitToPage="1"/>
  </sheetPr>
  <dimension ref="A1:T52"/>
  <sheetViews>
    <sheetView view="pageBreakPreview" zoomScaleNormal="100" zoomScaleSheetLayoutView="100" workbookViewId="0">
      <selection activeCell="Q9" sqref="Q9"/>
    </sheetView>
  </sheetViews>
  <sheetFormatPr defaultColWidth="9" defaultRowHeight="13"/>
  <cols>
    <col min="1" max="18" width="5.08984375" style="3" customWidth="1"/>
    <col min="19" max="16384" width="9" style="3"/>
  </cols>
  <sheetData>
    <row r="1" spans="1:20" ht="15.75" customHeight="1">
      <c r="A1" s="857" t="str">
        <f>CONCATENATE("（様式－",発注者入力シート!E54,"）")</f>
        <v>（様式－）</v>
      </c>
      <c r="B1" s="857"/>
      <c r="C1" s="857"/>
      <c r="D1" s="857"/>
      <c r="E1" s="857"/>
      <c r="F1" s="857"/>
      <c r="S1" s="3" t="s">
        <v>402</v>
      </c>
    </row>
    <row r="2" spans="1:20" ht="15.75" customHeight="1">
      <c r="A2" s="1460" t="s">
        <v>1153</v>
      </c>
      <c r="B2" s="1460"/>
      <c r="C2" s="1460"/>
      <c r="D2" s="1460"/>
      <c r="E2" s="1460"/>
      <c r="F2" s="1460"/>
      <c r="G2" s="1460"/>
      <c r="H2" s="1460"/>
      <c r="I2" s="1460"/>
      <c r="J2" s="1460"/>
      <c r="K2" s="1460"/>
      <c r="L2" s="1460"/>
      <c r="M2" s="1460"/>
      <c r="N2" s="1460"/>
      <c r="O2" s="1460"/>
      <c r="P2" s="1460"/>
      <c r="Q2" s="1460"/>
      <c r="R2" s="6"/>
      <c r="S2" s="3" t="s">
        <v>403</v>
      </c>
    </row>
    <row r="3" spans="1:20" ht="15.75" customHeight="1">
      <c r="A3" s="858" t="s">
        <v>560</v>
      </c>
      <c r="B3" s="858"/>
      <c r="C3" s="858"/>
      <c r="D3" s="858"/>
      <c r="E3" s="858"/>
      <c r="F3" s="858"/>
      <c r="G3" s="858"/>
      <c r="H3" s="858"/>
      <c r="I3" s="858"/>
      <c r="J3" s="858"/>
      <c r="K3" s="858"/>
      <c r="L3" s="858"/>
      <c r="M3" s="858"/>
      <c r="N3" s="858"/>
      <c r="O3" s="858"/>
      <c r="P3" s="858"/>
      <c r="Q3" s="858"/>
      <c r="R3" s="128"/>
      <c r="S3" s="103"/>
      <c r="T3" s="3" t="s">
        <v>414</v>
      </c>
    </row>
    <row r="4" spans="1:20" ht="15.75" customHeight="1">
      <c r="A4" s="128"/>
      <c r="B4" s="128"/>
      <c r="C4" s="128"/>
      <c r="D4" s="128"/>
      <c r="E4" s="128"/>
      <c r="F4" s="128"/>
      <c r="G4" s="128"/>
      <c r="H4" s="128"/>
      <c r="I4" s="128"/>
      <c r="J4" s="128"/>
      <c r="K4" s="128"/>
      <c r="L4" s="128"/>
      <c r="M4" s="128"/>
      <c r="N4" s="128"/>
      <c r="O4" s="128"/>
      <c r="P4" s="128"/>
      <c r="Q4" s="128"/>
      <c r="R4" s="128"/>
      <c r="S4" s="98"/>
      <c r="T4" s="3" t="s">
        <v>405</v>
      </c>
    </row>
    <row r="5" spans="1:20" ht="15.75" customHeight="1">
      <c r="A5" s="3" t="s">
        <v>63</v>
      </c>
    </row>
    <row r="6" spans="1:20" ht="15.75" customHeight="1">
      <c r="A6" s="1458"/>
      <c r="B6" s="1458"/>
      <c r="C6" s="1458"/>
      <c r="D6" s="1458"/>
      <c r="E6" s="1458"/>
      <c r="F6" s="3" t="s">
        <v>136</v>
      </c>
      <c r="S6" s="3" t="s">
        <v>406</v>
      </c>
    </row>
    <row r="7" spans="1:20" ht="15.75" customHeight="1">
      <c r="S7" s="100"/>
      <c r="T7" s="3" t="s">
        <v>407</v>
      </c>
    </row>
    <row r="8" spans="1:20" ht="15.75" customHeight="1">
      <c r="K8" s="3" t="s">
        <v>87</v>
      </c>
      <c r="S8" s="101"/>
      <c r="T8" s="3" t="s">
        <v>405</v>
      </c>
    </row>
    <row r="9" spans="1:20" ht="15.75" customHeight="1">
      <c r="K9" s="1458"/>
      <c r="L9" s="1458"/>
      <c r="M9" s="1458"/>
      <c r="N9" s="1458"/>
      <c r="O9" s="1458"/>
      <c r="P9" s="1458"/>
    </row>
    <row r="10" spans="1:20" ht="15.75" customHeight="1">
      <c r="K10" s="1458"/>
      <c r="L10" s="1458"/>
      <c r="M10" s="1458"/>
      <c r="N10" s="1458"/>
      <c r="O10" s="1458"/>
      <c r="P10" s="1458"/>
      <c r="S10" s="105" t="s">
        <v>408</v>
      </c>
    </row>
    <row r="11" spans="1:20" ht="15.75" customHeight="1">
      <c r="S11" s="105" t="s">
        <v>409</v>
      </c>
    </row>
    <row r="12" spans="1:20" ht="15.75" customHeight="1">
      <c r="A12" s="1295" t="s">
        <v>1159</v>
      </c>
      <c r="B12" s="1295"/>
      <c r="C12" s="1295"/>
      <c r="D12" s="1295"/>
      <c r="E12" s="1295"/>
      <c r="F12" s="1295"/>
      <c r="G12" s="1295"/>
      <c r="H12" s="1295"/>
      <c r="I12" s="1295"/>
      <c r="J12" s="1295"/>
      <c r="K12" s="1295"/>
      <c r="L12" s="1295"/>
      <c r="M12" s="1295"/>
      <c r="N12" s="1295"/>
      <c r="O12" s="1295"/>
      <c r="P12" s="1295"/>
      <c r="Q12" s="1295"/>
      <c r="R12" s="142"/>
    </row>
    <row r="13" spans="1:20" ht="15.75" customHeight="1">
      <c r="A13" s="1295"/>
      <c r="B13" s="1295"/>
      <c r="C13" s="1295"/>
      <c r="D13" s="1295"/>
      <c r="E13" s="1295"/>
      <c r="F13" s="1295"/>
      <c r="G13" s="1295"/>
      <c r="H13" s="1295"/>
      <c r="I13" s="1295"/>
      <c r="J13" s="1295"/>
      <c r="K13" s="1295"/>
      <c r="L13" s="1295"/>
      <c r="M13" s="1295"/>
      <c r="N13" s="1295"/>
      <c r="O13" s="1295"/>
      <c r="P13" s="1295"/>
      <c r="Q13" s="1295"/>
      <c r="R13" s="142"/>
    </row>
    <row r="14" spans="1:20" ht="15.75" customHeight="1"/>
    <row r="15" spans="1:20" ht="15.75" customHeight="1">
      <c r="A15" s="863" t="s">
        <v>65</v>
      </c>
      <c r="B15" s="863"/>
      <c r="C15" s="863"/>
      <c r="D15" s="863"/>
      <c r="E15" s="863"/>
      <c r="F15" s="863"/>
      <c r="G15" s="863"/>
      <c r="H15" s="863"/>
      <c r="I15" s="863"/>
      <c r="J15" s="863"/>
      <c r="K15" s="863"/>
      <c r="L15" s="863"/>
      <c r="M15" s="863"/>
      <c r="N15" s="863"/>
      <c r="O15" s="863"/>
      <c r="P15" s="863"/>
      <c r="Q15" s="863"/>
      <c r="R15" s="77"/>
    </row>
    <row r="16" spans="1:20" ht="15.75" customHeight="1"/>
    <row r="17" spans="1:18" ht="15.75" customHeight="1">
      <c r="A17" s="1175" t="s">
        <v>66</v>
      </c>
      <c r="B17" s="1175"/>
      <c r="C17" s="1175"/>
      <c r="D17" s="1175"/>
      <c r="E17" s="1836">
        <f>発注者入力シート!C7</f>
        <v>46310</v>
      </c>
      <c r="F17" s="1837"/>
      <c r="G17" s="1837"/>
      <c r="H17" s="1837"/>
      <c r="I17" s="1837"/>
      <c r="J17" s="1837"/>
      <c r="K17" s="1837"/>
      <c r="L17" s="1837"/>
      <c r="M17" s="1837"/>
      <c r="N17" s="1837"/>
      <c r="O17" s="1837"/>
      <c r="P17" s="1837"/>
      <c r="Q17" s="1838"/>
    </row>
    <row r="18" spans="1:18" ht="15.75" customHeight="1">
      <c r="A18" s="859" t="s">
        <v>24</v>
      </c>
      <c r="B18" s="860"/>
      <c r="C18" s="860"/>
      <c r="D18" s="860"/>
      <c r="E18" s="1839" t="str">
        <f>発注者入力シート!C10</f>
        <v>浜山公園陸上競技場メインスタンド増築外（建築）工事</v>
      </c>
      <c r="F18" s="1840"/>
      <c r="G18" s="1840"/>
      <c r="H18" s="1840"/>
      <c r="I18" s="1840"/>
      <c r="J18" s="1840"/>
      <c r="K18" s="1840"/>
      <c r="L18" s="1840"/>
      <c r="M18" s="1840"/>
      <c r="N18" s="1840"/>
      <c r="O18" s="1840"/>
      <c r="P18" s="1840"/>
      <c r="Q18" s="1841"/>
      <c r="R18" s="2"/>
    </row>
    <row r="19" spans="1:18" ht="15.75" customHeight="1">
      <c r="A19" s="865"/>
      <c r="B19" s="866"/>
      <c r="C19" s="866"/>
      <c r="D19" s="866"/>
      <c r="E19" s="1842"/>
      <c r="F19" s="1804"/>
      <c r="G19" s="1804"/>
      <c r="H19" s="1804"/>
      <c r="I19" s="1804"/>
      <c r="J19" s="1804"/>
      <c r="K19" s="1804"/>
      <c r="L19" s="1804"/>
      <c r="M19" s="1804"/>
      <c r="N19" s="1804"/>
      <c r="O19" s="1804"/>
      <c r="P19" s="1804"/>
      <c r="Q19" s="1843"/>
      <c r="R19" s="2"/>
    </row>
    <row r="20" spans="1:18" ht="15.75" customHeight="1">
      <c r="A20" s="862" t="s">
        <v>561</v>
      </c>
      <c r="B20" s="863"/>
      <c r="C20" s="863"/>
      <c r="D20" s="863"/>
      <c r="E20" s="863"/>
      <c r="F20" s="863"/>
      <c r="G20" s="863"/>
      <c r="H20" s="863"/>
      <c r="I20" s="863"/>
      <c r="J20" s="863"/>
      <c r="K20" s="863"/>
      <c r="L20" s="863"/>
      <c r="M20" s="863"/>
      <c r="N20" s="863"/>
      <c r="O20" s="863"/>
      <c r="P20" s="863"/>
      <c r="Q20" s="864"/>
      <c r="R20" s="77"/>
    </row>
    <row r="21" spans="1:18" ht="15.75" customHeight="1">
      <c r="A21" s="1171" t="s">
        <v>562</v>
      </c>
      <c r="B21" s="1250"/>
      <c r="C21" s="1250"/>
      <c r="D21" s="1172"/>
      <c r="E21" s="1171" t="s">
        <v>90</v>
      </c>
      <c r="F21" s="1250"/>
      <c r="G21" s="1250"/>
      <c r="H21" s="1250"/>
      <c r="I21" s="1250"/>
      <c r="J21" s="1250"/>
      <c r="K21" s="1250"/>
      <c r="L21" s="1250"/>
      <c r="M21" s="1250"/>
      <c r="N21" s="1250"/>
      <c r="O21" s="1250"/>
      <c r="P21" s="1250"/>
      <c r="Q21" s="1172"/>
      <c r="R21" s="77"/>
    </row>
    <row r="22" spans="1:18" ht="15.75" customHeight="1">
      <c r="A22" s="131" t="s">
        <v>133</v>
      </c>
      <c r="B22" s="1125"/>
      <c r="C22" s="1125"/>
      <c r="D22" s="1126"/>
      <c r="E22" s="1124"/>
      <c r="F22" s="1125"/>
      <c r="G22" s="1125"/>
      <c r="H22" s="1125"/>
      <c r="I22" s="1125"/>
      <c r="J22" s="1125"/>
      <c r="K22" s="1125"/>
      <c r="L22" s="1125"/>
      <c r="M22" s="1125"/>
      <c r="N22" s="1125"/>
      <c r="O22" s="1125"/>
      <c r="P22" s="1125"/>
      <c r="Q22" s="1126"/>
      <c r="R22" s="185"/>
    </row>
    <row r="23" spans="1:18" ht="15.75" customHeight="1">
      <c r="A23" s="131"/>
      <c r="B23" s="1128"/>
      <c r="C23" s="1128"/>
      <c r="D23" s="1129"/>
      <c r="E23" s="1127"/>
      <c r="F23" s="1128"/>
      <c r="G23" s="1128"/>
      <c r="H23" s="1128"/>
      <c r="I23" s="1128"/>
      <c r="J23" s="1128"/>
      <c r="K23" s="1128"/>
      <c r="L23" s="1128"/>
      <c r="M23" s="1128"/>
      <c r="N23" s="1128"/>
      <c r="O23" s="1128"/>
      <c r="P23" s="1128"/>
      <c r="Q23" s="1129"/>
      <c r="R23" s="185"/>
    </row>
    <row r="24" spans="1:18" ht="15.75" customHeight="1">
      <c r="A24" s="131"/>
      <c r="B24" s="1128"/>
      <c r="C24" s="1128"/>
      <c r="D24" s="1129"/>
      <c r="E24" s="1127"/>
      <c r="F24" s="1128"/>
      <c r="G24" s="1128"/>
      <c r="H24" s="1128"/>
      <c r="I24" s="1128"/>
      <c r="J24" s="1128"/>
      <c r="K24" s="1128"/>
      <c r="L24" s="1128"/>
      <c r="M24" s="1128"/>
      <c r="N24" s="1128"/>
      <c r="O24" s="1128"/>
      <c r="P24" s="1128"/>
      <c r="Q24" s="1129"/>
      <c r="R24" s="185"/>
    </row>
    <row r="25" spans="1:18" ht="15.75" customHeight="1">
      <c r="A25" s="131"/>
      <c r="B25" s="1128"/>
      <c r="C25" s="1128"/>
      <c r="D25" s="1129"/>
      <c r="E25" s="1127"/>
      <c r="F25" s="1128"/>
      <c r="G25" s="1128"/>
      <c r="H25" s="1128"/>
      <c r="I25" s="1128"/>
      <c r="J25" s="1128"/>
      <c r="K25" s="1128"/>
      <c r="L25" s="1128"/>
      <c r="M25" s="1128"/>
      <c r="N25" s="1128"/>
      <c r="O25" s="1128"/>
      <c r="P25" s="1128"/>
      <c r="Q25" s="1129"/>
      <c r="R25" s="185"/>
    </row>
    <row r="26" spans="1:18" ht="15.75" customHeight="1">
      <c r="A26" s="131"/>
      <c r="B26" s="1128"/>
      <c r="C26" s="1128"/>
      <c r="D26" s="1129"/>
      <c r="E26" s="1127"/>
      <c r="F26" s="1128"/>
      <c r="G26" s="1128"/>
      <c r="H26" s="1128"/>
      <c r="I26" s="1128"/>
      <c r="J26" s="1128"/>
      <c r="K26" s="1128"/>
      <c r="L26" s="1128"/>
      <c r="M26" s="1128"/>
      <c r="N26" s="1128"/>
      <c r="O26" s="1128"/>
      <c r="P26" s="1128"/>
      <c r="Q26" s="1129"/>
      <c r="R26" s="185"/>
    </row>
    <row r="27" spans="1:18" ht="15.75" customHeight="1">
      <c r="A27" s="131"/>
      <c r="B27" s="1128"/>
      <c r="C27" s="1128"/>
      <c r="D27" s="1129"/>
      <c r="E27" s="1127"/>
      <c r="F27" s="1128"/>
      <c r="G27" s="1128"/>
      <c r="H27" s="1128"/>
      <c r="I27" s="1128"/>
      <c r="J27" s="1128"/>
      <c r="K27" s="1128"/>
      <c r="L27" s="1128"/>
      <c r="M27" s="1128"/>
      <c r="N27" s="1128"/>
      <c r="O27" s="1128"/>
      <c r="P27" s="1128"/>
      <c r="Q27" s="1129"/>
      <c r="R27" s="185"/>
    </row>
    <row r="28" spans="1:18" ht="15.75" customHeight="1">
      <c r="A28" s="131"/>
      <c r="B28" s="1128"/>
      <c r="C28" s="1128"/>
      <c r="D28" s="1129"/>
      <c r="E28" s="1127"/>
      <c r="F28" s="1128"/>
      <c r="G28" s="1128"/>
      <c r="H28" s="1128"/>
      <c r="I28" s="1128"/>
      <c r="J28" s="1128"/>
      <c r="K28" s="1128"/>
      <c r="L28" s="1128"/>
      <c r="M28" s="1128"/>
      <c r="N28" s="1128"/>
      <c r="O28" s="1128"/>
      <c r="P28" s="1128"/>
      <c r="Q28" s="1129"/>
      <c r="R28" s="185"/>
    </row>
    <row r="29" spans="1:18" ht="15.75" customHeight="1">
      <c r="A29" s="131"/>
      <c r="B29" s="1854"/>
      <c r="C29" s="1854"/>
      <c r="D29" s="1855"/>
      <c r="E29" s="1853"/>
      <c r="F29" s="1854"/>
      <c r="G29" s="1854"/>
      <c r="H29" s="1854"/>
      <c r="I29" s="1854"/>
      <c r="J29" s="1854"/>
      <c r="K29" s="1854"/>
      <c r="L29" s="1854"/>
      <c r="M29" s="1854"/>
      <c r="N29" s="1854"/>
      <c r="O29" s="1854"/>
      <c r="P29" s="1854"/>
      <c r="Q29" s="1855"/>
      <c r="R29" s="185"/>
    </row>
    <row r="30" spans="1:18" ht="15.75" customHeight="1">
      <c r="A30" s="162" t="s">
        <v>134</v>
      </c>
      <c r="B30" s="1856"/>
      <c r="C30" s="1856"/>
      <c r="D30" s="1857"/>
      <c r="E30" s="1858"/>
      <c r="F30" s="1856"/>
      <c r="G30" s="1856"/>
      <c r="H30" s="1856"/>
      <c r="I30" s="1856"/>
      <c r="J30" s="1856"/>
      <c r="K30" s="1856"/>
      <c r="L30" s="1856"/>
      <c r="M30" s="1856"/>
      <c r="N30" s="1856"/>
      <c r="O30" s="1856"/>
      <c r="P30" s="1856"/>
      <c r="Q30" s="1857"/>
      <c r="R30" s="185"/>
    </row>
    <row r="31" spans="1:18" ht="15.75" customHeight="1">
      <c r="A31" s="131"/>
      <c r="B31" s="1128"/>
      <c r="C31" s="1128"/>
      <c r="D31" s="1129"/>
      <c r="E31" s="1127"/>
      <c r="F31" s="1128"/>
      <c r="G31" s="1128"/>
      <c r="H31" s="1128"/>
      <c r="I31" s="1128"/>
      <c r="J31" s="1128"/>
      <c r="K31" s="1128"/>
      <c r="L31" s="1128"/>
      <c r="M31" s="1128"/>
      <c r="N31" s="1128"/>
      <c r="O31" s="1128"/>
      <c r="P31" s="1128"/>
      <c r="Q31" s="1129"/>
      <c r="R31" s="185"/>
    </row>
    <row r="32" spans="1:18" ht="15.75" customHeight="1">
      <c r="A32" s="131"/>
      <c r="B32" s="1128"/>
      <c r="C32" s="1128"/>
      <c r="D32" s="1129"/>
      <c r="E32" s="1127"/>
      <c r="F32" s="1128"/>
      <c r="G32" s="1128"/>
      <c r="H32" s="1128"/>
      <c r="I32" s="1128"/>
      <c r="J32" s="1128"/>
      <c r="K32" s="1128"/>
      <c r="L32" s="1128"/>
      <c r="M32" s="1128"/>
      <c r="N32" s="1128"/>
      <c r="O32" s="1128"/>
      <c r="P32" s="1128"/>
      <c r="Q32" s="1129"/>
      <c r="R32" s="185"/>
    </row>
    <row r="33" spans="1:18" ht="15.75" customHeight="1">
      <c r="A33" s="131"/>
      <c r="B33" s="1128"/>
      <c r="C33" s="1128"/>
      <c r="D33" s="1129"/>
      <c r="E33" s="1127"/>
      <c r="F33" s="1128"/>
      <c r="G33" s="1128"/>
      <c r="H33" s="1128"/>
      <c r="I33" s="1128"/>
      <c r="J33" s="1128"/>
      <c r="K33" s="1128"/>
      <c r="L33" s="1128"/>
      <c r="M33" s="1128"/>
      <c r="N33" s="1128"/>
      <c r="O33" s="1128"/>
      <c r="P33" s="1128"/>
      <c r="Q33" s="1129"/>
      <c r="R33" s="185"/>
    </row>
    <row r="34" spans="1:18" ht="15.75" customHeight="1">
      <c r="A34" s="131"/>
      <c r="B34" s="1128"/>
      <c r="C34" s="1128"/>
      <c r="D34" s="1129"/>
      <c r="E34" s="1127"/>
      <c r="F34" s="1128"/>
      <c r="G34" s="1128"/>
      <c r="H34" s="1128"/>
      <c r="I34" s="1128"/>
      <c r="J34" s="1128"/>
      <c r="K34" s="1128"/>
      <c r="L34" s="1128"/>
      <c r="M34" s="1128"/>
      <c r="N34" s="1128"/>
      <c r="O34" s="1128"/>
      <c r="P34" s="1128"/>
      <c r="Q34" s="1129"/>
      <c r="R34" s="185"/>
    </row>
    <row r="35" spans="1:18" ht="15.75" customHeight="1">
      <c r="A35" s="131"/>
      <c r="B35" s="1128"/>
      <c r="C35" s="1128"/>
      <c r="D35" s="1129"/>
      <c r="E35" s="1127"/>
      <c r="F35" s="1128"/>
      <c r="G35" s="1128"/>
      <c r="H35" s="1128"/>
      <c r="I35" s="1128"/>
      <c r="J35" s="1128"/>
      <c r="K35" s="1128"/>
      <c r="L35" s="1128"/>
      <c r="M35" s="1128"/>
      <c r="N35" s="1128"/>
      <c r="O35" s="1128"/>
      <c r="P35" s="1128"/>
      <c r="Q35" s="1129"/>
      <c r="R35" s="185"/>
    </row>
    <row r="36" spans="1:18" ht="15.75" customHeight="1">
      <c r="A36" s="131"/>
      <c r="B36" s="1128"/>
      <c r="C36" s="1128"/>
      <c r="D36" s="1129"/>
      <c r="E36" s="1127"/>
      <c r="F36" s="1128"/>
      <c r="G36" s="1128"/>
      <c r="H36" s="1128"/>
      <c r="I36" s="1128"/>
      <c r="J36" s="1128"/>
      <c r="K36" s="1128"/>
      <c r="L36" s="1128"/>
      <c r="M36" s="1128"/>
      <c r="N36" s="1128"/>
      <c r="O36" s="1128"/>
      <c r="P36" s="1128"/>
      <c r="Q36" s="1129"/>
      <c r="R36" s="185"/>
    </row>
    <row r="37" spans="1:18" ht="15.75" customHeight="1">
      <c r="A37" s="164"/>
      <c r="B37" s="1854"/>
      <c r="C37" s="1854"/>
      <c r="D37" s="1855"/>
      <c r="E37" s="1853"/>
      <c r="F37" s="1854"/>
      <c r="G37" s="1854"/>
      <c r="H37" s="1854"/>
      <c r="I37" s="1854"/>
      <c r="J37" s="1854"/>
      <c r="K37" s="1854"/>
      <c r="L37" s="1854"/>
      <c r="M37" s="1854"/>
      <c r="N37" s="1854"/>
      <c r="O37" s="1854"/>
      <c r="P37" s="1854"/>
      <c r="Q37" s="1855"/>
      <c r="R37" s="185"/>
    </row>
    <row r="38" spans="1:18" ht="15.75" customHeight="1">
      <c r="A38" s="131" t="s">
        <v>135</v>
      </c>
      <c r="B38" s="1856"/>
      <c r="C38" s="1856"/>
      <c r="D38" s="1857"/>
      <c r="E38" s="1858"/>
      <c r="F38" s="1856"/>
      <c r="G38" s="1856"/>
      <c r="H38" s="1856"/>
      <c r="I38" s="1856"/>
      <c r="J38" s="1856"/>
      <c r="K38" s="1856"/>
      <c r="L38" s="1856"/>
      <c r="M38" s="1856"/>
      <c r="N38" s="1856"/>
      <c r="O38" s="1856"/>
      <c r="P38" s="1856"/>
      <c r="Q38" s="1857"/>
      <c r="R38" s="185"/>
    </row>
    <row r="39" spans="1:18" ht="15.75" customHeight="1">
      <c r="A39" s="131"/>
      <c r="B39" s="1128"/>
      <c r="C39" s="1128"/>
      <c r="D39" s="1129"/>
      <c r="E39" s="1127"/>
      <c r="F39" s="1128"/>
      <c r="G39" s="1128"/>
      <c r="H39" s="1128"/>
      <c r="I39" s="1128"/>
      <c r="J39" s="1128"/>
      <c r="K39" s="1128"/>
      <c r="L39" s="1128"/>
      <c r="M39" s="1128"/>
      <c r="N39" s="1128"/>
      <c r="O39" s="1128"/>
      <c r="P39" s="1128"/>
      <c r="Q39" s="1129"/>
      <c r="R39" s="185"/>
    </row>
    <row r="40" spans="1:18" ht="15.75" customHeight="1">
      <c r="A40" s="113"/>
      <c r="B40" s="1128"/>
      <c r="C40" s="1128"/>
      <c r="D40" s="1129"/>
      <c r="E40" s="1127"/>
      <c r="F40" s="1128"/>
      <c r="G40" s="1128"/>
      <c r="H40" s="1128"/>
      <c r="I40" s="1128"/>
      <c r="J40" s="1128"/>
      <c r="K40" s="1128"/>
      <c r="L40" s="1128"/>
      <c r="M40" s="1128"/>
      <c r="N40" s="1128"/>
      <c r="O40" s="1128"/>
      <c r="P40" s="1128"/>
      <c r="Q40" s="1129"/>
      <c r="R40" s="185"/>
    </row>
    <row r="41" spans="1:18" ht="15.75" customHeight="1">
      <c r="A41" s="113"/>
      <c r="B41" s="1128"/>
      <c r="C41" s="1128"/>
      <c r="D41" s="1129"/>
      <c r="E41" s="1127"/>
      <c r="F41" s="1128"/>
      <c r="G41" s="1128"/>
      <c r="H41" s="1128"/>
      <c r="I41" s="1128"/>
      <c r="J41" s="1128"/>
      <c r="K41" s="1128"/>
      <c r="L41" s="1128"/>
      <c r="M41" s="1128"/>
      <c r="N41" s="1128"/>
      <c r="O41" s="1128"/>
      <c r="P41" s="1128"/>
      <c r="Q41" s="1129"/>
      <c r="R41" s="185"/>
    </row>
    <row r="42" spans="1:18" ht="15.75" customHeight="1">
      <c r="A42" s="113"/>
      <c r="B42" s="1128"/>
      <c r="C42" s="1128"/>
      <c r="D42" s="1129"/>
      <c r="E42" s="1127"/>
      <c r="F42" s="1128"/>
      <c r="G42" s="1128"/>
      <c r="H42" s="1128"/>
      <c r="I42" s="1128"/>
      <c r="J42" s="1128"/>
      <c r="K42" s="1128"/>
      <c r="L42" s="1128"/>
      <c r="M42" s="1128"/>
      <c r="N42" s="1128"/>
      <c r="O42" s="1128"/>
      <c r="P42" s="1128"/>
      <c r="Q42" s="1129"/>
      <c r="R42" s="185"/>
    </row>
    <row r="43" spans="1:18" ht="15.75" customHeight="1">
      <c r="A43" s="113"/>
      <c r="B43" s="1128"/>
      <c r="C43" s="1128"/>
      <c r="D43" s="1129"/>
      <c r="E43" s="1127"/>
      <c r="F43" s="1128"/>
      <c r="G43" s="1128"/>
      <c r="H43" s="1128"/>
      <c r="I43" s="1128"/>
      <c r="J43" s="1128"/>
      <c r="K43" s="1128"/>
      <c r="L43" s="1128"/>
      <c r="M43" s="1128"/>
      <c r="N43" s="1128"/>
      <c r="O43" s="1128"/>
      <c r="P43" s="1128"/>
      <c r="Q43" s="1129"/>
      <c r="R43" s="185"/>
    </row>
    <row r="44" spans="1:18" ht="15.75" customHeight="1">
      <c r="A44" s="113"/>
      <c r="B44" s="1128"/>
      <c r="C44" s="1128"/>
      <c r="D44" s="1129"/>
      <c r="E44" s="1127"/>
      <c r="F44" s="1128"/>
      <c r="G44" s="1128"/>
      <c r="H44" s="1128"/>
      <c r="I44" s="1128"/>
      <c r="J44" s="1128"/>
      <c r="K44" s="1128"/>
      <c r="L44" s="1128"/>
      <c r="M44" s="1128"/>
      <c r="N44" s="1128"/>
      <c r="O44" s="1128"/>
      <c r="P44" s="1128"/>
      <c r="Q44" s="1129"/>
      <c r="R44" s="185"/>
    </row>
    <row r="45" spans="1:18" ht="15.75" customHeight="1">
      <c r="A45" s="113"/>
      <c r="B45" s="1128"/>
      <c r="C45" s="1128"/>
      <c r="D45" s="1129"/>
      <c r="E45" s="1127"/>
      <c r="F45" s="1128"/>
      <c r="G45" s="1128"/>
      <c r="H45" s="1128"/>
      <c r="I45" s="1128"/>
      <c r="J45" s="1128"/>
      <c r="K45" s="1128"/>
      <c r="L45" s="1128"/>
      <c r="M45" s="1128"/>
      <c r="N45" s="1128"/>
      <c r="O45" s="1128"/>
      <c r="P45" s="1128"/>
      <c r="Q45" s="1129"/>
      <c r="R45" s="185"/>
    </row>
    <row r="46" spans="1:18" ht="15.75" customHeight="1">
      <c r="A46" s="113"/>
      <c r="B46" s="1128"/>
      <c r="C46" s="1128"/>
      <c r="D46" s="1129"/>
      <c r="E46" s="1127"/>
      <c r="F46" s="1128"/>
      <c r="G46" s="1128"/>
      <c r="H46" s="1128"/>
      <c r="I46" s="1128"/>
      <c r="J46" s="1128"/>
      <c r="K46" s="1128"/>
      <c r="L46" s="1128"/>
      <c r="M46" s="1128"/>
      <c r="N46" s="1128"/>
      <c r="O46" s="1128"/>
      <c r="P46" s="1128"/>
      <c r="Q46" s="1129"/>
      <c r="R46" s="185"/>
    </row>
    <row r="47" spans="1:18" ht="15.75" customHeight="1">
      <c r="A47" s="113"/>
      <c r="B47" s="1128"/>
      <c r="C47" s="1128"/>
      <c r="D47" s="1129"/>
      <c r="E47" s="1127"/>
      <c r="F47" s="1128"/>
      <c r="G47" s="1128"/>
      <c r="H47" s="1128"/>
      <c r="I47" s="1128"/>
      <c r="J47" s="1128"/>
      <c r="K47" s="1128"/>
      <c r="L47" s="1128"/>
      <c r="M47" s="1128"/>
      <c r="N47" s="1128"/>
      <c r="O47" s="1128"/>
      <c r="P47" s="1128"/>
      <c r="Q47" s="1129"/>
      <c r="R47" s="185"/>
    </row>
    <row r="48" spans="1:18" ht="15.75" customHeight="1">
      <c r="A48" s="121"/>
      <c r="B48" s="1137"/>
      <c r="C48" s="1137"/>
      <c r="D48" s="1138"/>
      <c r="E48" s="1136"/>
      <c r="F48" s="1137"/>
      <c r="G48" s="1137"/>
      <c r="H48" s="1137"/>
      <c r="I48" s="1137"/>
      <c r="J48" s="1137"/>
      <c r="K48" s="1137"/>
      <c r="L48" s="1137"/>
      <c r="M48" s="1137"/>
      <c r="N48" s="1137"/>
      <c r="O48" s="1137"/>
      <c r="P48" s="1137"/>
      <c r="Q48" s="1138"/>
      <c r="R48" s="185"/>
    </row>
    <row r="49" ht="13.5" customHeight="1"/>
    <row r="50" ht="13.5" customHeight="1"/>
    <row r="51" ht="13.5" customHeight="1"/>
    <row r="52" ht="13.5" customHeight="1"/>
  </sheetData>
  <mergeCells count="20">
    <mergeCell ref="B38:D48"/>
    <mergeCell ref="E38:Q48"/>
    <mergeCell ref="A18:D19"/>
    <mergeCell ref="E17:Q17"/>
    <mergeCell ref="E21:Q21"/>
    <mergeCell ref="A20:Q20"/>
    <mergeCell ref="A17:D17"/>
    <mergeCell ref="E18:Q19"/>
    <mergeCell ref="A21:D21"/>
    <mergeCell ref="A1:F1"/>
    <mergeCell ref="B22:D29"/>
    <mergeCell ref="E22:Q29"/>
    <mergeCell ref="B30:D37"/>
    <mergeCell ref="E30:Q37"/>
    <mergeCell ref="A2:Q2"/>
    <mergeCell ref="A3:Q3"/>
    <mergeCell ref="A15:Q15"/>
    <mergeCell ref="A12:Q13"/>
    <mergeCell ref="A6:E6"/>
    <mergeCell ref="K9:P10"/>
  </mergeCells>
  <phoneticPr fontId="2"/>
  <printOptions horizontalCentered="1"/>
  <pageMargins left="0.70866141732283472" right="0.70866141732283472" top="0.74803149606299213" bottom="0.55118110236220474" header="0.31496062992125984" footer="0.31496062992125984"/>
  <pageSetup paperSize="9" scale="97" orientation="portrait" blackAndWhite="1"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0000"/>
    <pageSetUpPr fitToPage="1"/>
  </sheetPr>
  <dimension ref="A1:T48"/>
  <sheetViews>
    <sheetView view="pageBreakPreview" zoomScaleNormal="100" zoomScaleSheetLayoutView="100" workbookViewId="0">
      <selection activeCell="K10" sqref="K10"/>
    </sheetView>
  </sheetViews>
  <sheetFormatPr defaultColWidth="9" defaultRowHeight="13"/>
  <cols>
    <col min="1" max="18" width="5.08984375" style="3" customWidth="1"/>
    <col min="19" max="16384" width="9" style="3"/>
  </cols>
  <sheetData>
    <row r="1" spans="1:20" ht="15.75" customHeight="1">
      <c r="A1" s="857" t="str">
        <f>CONCATENATE("（様式－",発注者入力シート!E55,"）")</f>
        <v>（様式－）</v>
      </c>
      <c r="B1" s="857"/>
      <c r="C1" s="857"/>
      <c r="D1" s="857"/>
      <c r="E1" s="857"/>
      <c r="F1" s="857"/>
      <c r="S1" s="3" t="s">
        <v>402</v>
      </c>
    </row>
    <row r="2" spans="1:20" ht="15.75" customHeight="1">
      <c r="A2" s="1852" t="s">
        <v>1153</v>
      </c>
      <c r="B2" s="1852"/>
      <c r="C2" s="1852"/>
      <c r="D2" s="1852"/>
      <c r="E2" s="1852"/>
      <c r="F2" s="1852"/>
      <c r="G2" s="1852"/>
      <c r="H2" s="1852"/>
      <c r="I2" s="1852"/>
      <c r="J2" s="1852"/>
      <c r="K2" s="1852"/>
      <c r="L2" s="1852"/>
      <c r="M2" s="1852"/>
      <c r="N2" s="1852"/>
      <c r="O2" s="1852"/>
      <c r="P2" s="1852"/>
      <c r="Q2" s="1852"/>
      <c r="R2" s="6"/>
      <c r="S2" s="3" t="s">
        <v>403</v>
      </c>
    </row>
    <row r="3" spans="1:20" ht="15.75" customHeight="1">
      <c r="A3" s="858" t="s">
        <v>563</v>
      </c>
      <c r="B3" s="858"/>
      <c r="C3" s="858"/>
      <c r="D3" s="858"/>
      <c r="E3" s="858"/>
      <c r="F3" s="858"/>
      <c r="G3" s="858"/>
      <c r="H3" s="858"/>
      <c r="I3" s="858"/>
      <c r="J3" s="858"/>
      <c r="K3" s="858"/>
      <c r="L3" s="858"/>
      <c r="M3" s="858"/>
      <c r="N3" s="858"/>
      <c r="O3" s="858"/>
      <c r="P3" s="858"/>
      <c r="Q3" s="858"/>
      <c r="R3" s="128"/>
      <c r="S3" s="103"/>
      <c r="T3" s="3" t="s">
        <v>414</v>
      </c>
    </row>
    <row r="4" spans="1:20" ht="15.75" customHeight="1">
      <c r="A4" s="128"/>
      <c r="B4" s="128"/>
      <c r="C4" s="128"/>
      <c r="D4" s="128"/>
      <c r="E4" s="128"/>
      <c r="F4" s="128"/>
      <c r="G4" s="128"/>
      <c r="H4" s="128"/>
      <c r="I4" s="128"/>
      <c r="J4" s="128"/>
      <c r="K4" s="128"/>
      <c r="L4" s="128"/>
      <c r="M4" s="128"/>
      <c r="N4" s="128"/>
      <c r="O4" s="128"/>
      <c r="P4" s="128"/>
      <c r="Q4" s="128"/>
      <c r="R4" s="128"/>
      <c r="S4" s="98"/>
      <c r="T4" s="3" t="s">
        <v>405</v>
      </c>
    </row>
    <row r="5" spans="1:20" ht="15.75" customHeight="1">
      <c r="A5" s="3" t="s">
        <v>87</v>
      </c>
    </row>
    <row r="6" spans="1:20" ht="15.75" customHeight="1">
      <c r="A6" s="1187"/>
      <c r="B6" s="1187"/>
      <c r="C6" s="1187"/>
      <c r="D6" s="1187"/>
      <c r="E6" s="1187"/>
      <c r="F6" s="3" t="s">
        <v>132</v>
      </c>
      <c r="S6" s="3" t="s">
        <v>406</v>
      </c>
    </row>
    <row r="7" spans="1:20" ht="15.75" customHeight="1">
      <c r="A7" s="1187"/>
      <c r="B7" s="1187"/>
      <c r="C7" s="1187"/>
      <c r="D7" s="1187"/>
      <c r="E7" s="1187"/>
      <c r="S7" s="100"/>
      <c r="T7" s="3" t="s">
        <v>407</v>
      </c>
    </row>
    <row r="8" spans="1:20" ht="15.75" customHeight="1">
      <c r="K8" s="3" t="s">
        <v>63</v>
      </c>
      <c r="S8" s="101"/>
      <c r="T8" s="3" t="s">
        <v>405</v>
      </c>
    </row>
    <row r="9" spans="1:20" ht="15.75" customHeight="1">
      <c r="K9" s="1187"/>
      <c r="L9" s="1187"/>
      <c r="M9" s="1187"/>
      <c r="N9" s="1187"/>
      <c r="O9" s="1187"/>
      <c r="P9" s="1187"/>
    </row>
    <row r="10" spans="1:20" ht="15.75" customHeight="1">
      <c r="S10" s="105" t="s">
        <v>408</v>
      </c>
    </row>
    <row r="11" spans="1:20" ht="15.75" customHeight="1">
      <c r="S11" s="105" t="s">
        <v>409</v>
      </c>
    </row>
    <row r="12" spans="1:20" ht="15.75" customHeight="1">
      <c r="A12" s="1887" t="s">
        <v>1160</v>
      </c>
      <c r="B12" s="1887"/>
      <c r="C12" s="1887"/>
      <c r="D12" s="1887"/>
      <c r="E12" s="1887"/>
      <c r="F12" s="1887"/>
      <c r="G12" s="1887"/>
      <c r="H12" s="1887"/>
      <c r="I12" s="1887"/>
      <c r="J12" s="1887"/>
      <c r="K12" s="1887"/>
      <c r="L12" s="1887"/>
      <c r="M12" s="1887"/>
      <c r="N12" s="1887"/>
      <c r="O12" s="1887"/>
      <c r="P12" s="1887"/>
      <c r="Q12" s="1887"/>
      <c r="R12" s="142"/>
    </row>
    <row r="13" spans="1:20" ht="15.75" customHeight="1">
      <c r="A13" s="1887"/>
      <c r="B13" s="1887"/>
      <c r="C13" s="1887"/>
      <c r="D13" s="1887"/>
      <c r="E13" s="1887"/>
      <c r="F13" s="1887"/>
      <c r="G13" s="1887"/>
      <c r="H13" s="1887"/>
      <c r="I13" s="1887"/>
      <c r="J13" s="1887"/>
      <c r="K13" s="1887"/>
      <c r="L13" s="1887"/>
      <c r="M13" s="1887"/>
      <c r="N13" s="1887"/>
      <c r="O13" s="1887"/>
      <c r="P13" s="1887"/>
      <c r="Q13" s="1887"/>
      <c r="R13" s="142"/>
    </row>
    <row r="14" spans="1:20" ht="15.75" customHeight="1"/>
    <row r="15" spans="1:20" ht="15.75" customHeight="1">
      <c r="A15" s="863" t="s">
        <v>65</v>
      </c>
      <c r="B15" s="863"/>
      <c r="C15" s="863"/>
      <c r="D15" s="863"/>
      <c r="E15" s="863"/>
      <c r="F15" s="863"/>
      <c r="G15" s="863"/>
      <c r="H15" s="863"/>
      <c r="I15" s="863"/>
      <c r="J15" s="863"/>
      <c r="K15" s="863"/>
      <c r="L15" s="863"/>
      <c r="M15" s="863"/>
      <c r="N15" s="863"/>
      <c r="O15" s="863"/>
      <c r="P15" s="863"/>
      <c r="Q15" s="863"/>
      <c r="R15" s="77"/>
    </row>
    <row r="16" spans="1:20" ht="15.75" customHeight="1"/>
    <row r="17" spans="1:18" ht="15.75" customHeight="1">
      <c r="A17" s="859" t="s">
        <v>66</v>
      </c>
      <c r="B17" s="860"/>
      <c r="C17" s="860"/>
      <c r="D17" s="860"/>
      <c r="E17" s="1836">
        <f>発注者入力シート!C7</f>
        <v>46310</v>
      </c>
      <c r="F17" s="1837"/>
      <c r="G17" s="1837"/>
      <c r="H17" s="1837"/>
      <c r="I17" s="1837"/>
      <c r="J17" s="1837"/>
      <c r="K17" s="1837"/>
      <c r="L17" s="1837"/>
      <c r="M17" s="1837"/>
      <c r="N17" s="1837"/>
      <c r="O17" s="1837"/>
      <c r="P17" s="1837"/>
      <c r="Q17" s="1838"/>
    </row>
    <row r="18" spans="1:18" ht="15.75" customHeight="1">
      <c r="A18" s="859" t="s">
        <v>24</v>
      </c>
      <c r="B18" s="860"/>
      <c r="C18" s="860"/>
      <c r="D18" s="860"/>
      <c r="E18" s="1839" t="str">
        <f>発注者入力シート!C10</f>
        <v>浜山公園陸上競技場メインスタンド増築外（建築）工事</v>
      </c>
      <c r="F18" s="1840"/>
      <c r="G18" s="1840"/>
      <c r="H18" s="1840"/>
      <c r="I18" s="1840"/>
      <c r="J18" s="1840"/>
      <c r="K18" s="1840"/>
      <c r="L18" s="1840"/>
      <c r="M18" s="1840"/>
      <c r="N18" s="1840"/>
      <c r="O18" s="1840"/>
      <c r="P18" s="1840"/>
      <c r="Q18" s="1841"/>
      <c r="R18" s="2"/>
    </row>
    <row r="19" spans="1:18" ht="15.75" customHeight="1">
      <c r="A19" s="865"/>
      <c r="B19" s="866"/>
      <c r="C19" s="866"/>
      <c r="D19" s="866"/>
      <c r="E19" s="1842"/>
      <c r="F19" s="1804"/>
      <c r="G19" s="1804"/>
      <c r="H19" s="1804"/>
      <c r="I19" s="1804"/>
      <c r="J19" s="1804"/>
      <c r="K19" s="1804"/>
      <c r="L19" s="1804"/>
      <c r="M19" s="1804"/>
      <c r="N19" s="1804"/>
      <c r="O19" s="1804"/>
      <c r="P19" s="1804"/>
      <c r="Q19" s="1843"/>
      <c r="R19" s="2"/>
    </row>
    <row r="20" spans="1:18" ht="15.75" customHeight="1">
      <c r="A20" s="862" t="s">
        <v>93</v>
      </c>
      <c r="B20" s="863"/>
      <c r="C20" s="863"/>
      <c r="D20" s="863"/>
      <c r="E20" s="863"/>
      <c r="F20" s="863"/>
      <c r="G20" s="863"/>
      <c r="H20" s="863"/>
      <c r="I20" s="863"/>
      <c r="J20" s="863"/>
      <c r="K20" s="863"/>
      <c r="L20" s="863"/>
      <c r="M20" s="863"/>
      <c r="N20" s="863"/>
      <c r="O20" s="863"/>
      <c r="P20" s="863"/>
      <c r="Q20" s="864"/>
      <c r="R20" s="77"/>
    </row>
    <row r="21" spans="1:18" ht="15.75" customHeight="1">
      <c r="A21" s="1171" t="s">
        <v>562</v>
      </c>
      <c r="B21" s="1250"/>
      <c r="C21" s="1250"/>
      <c r="D21" s="1250"/>
      <c r="E21" s="1171" t="s">
        <v>92</v>
      </c>
      <c r="F21" s="1250"/>
      <c r="G21" s="1250"/>
      <c r="H21" s="1250"/>
      <c r="I21" s="1250"/>
      <c r="J21" s="1250"/>
      <c r="K21" s="1250"/>
      <c r="L21" s="1250"/>
      <c r="M21" s="1250"/>
      <c r="N21" s="1250"/>
      <c r="O21" s="1250"/>
      <c r="P21" s="1250"/>
      <c r="Q21" s="1172"/>
      <c r="R21" s="77"/>
    </row>
    <row r="22" spans="1:18" ht="15.75" customHeight="1">
      <c r="A22" s="131" t="s">
        <v>133</v>
      </c>
      <c r="B22" s="1112"/>
      <c r="C22" s="1112"/>
      <c r="D22" s="1113"/>
      <c r="E22" s="1885"/>
      <c r="F22" s="1112"/>
      <c r="G22" s="1112"/>
      <c r="H22" s="1112"/>
      <c r="I22" s="1112"/>
      <c r="J22" s="1112"/>
      <c r="K22" s="1112"/>
      <c r="L22" s="1112"/>
      <c r="M22" s="1112"/>
      <c r="N22" s="1112"/>
      <c r="O22" s="1112"/>
      <c r="P22" s="1112"/>
      <c r="Q22" s="1113"/>
      <c r="R22" s="185"/>
    </row>
    <row r="23" spans="1:18" ht="15.75" customHeight="1">
      <c r="A23" s="123"/>
      <c r="B23" s="1179"/>
      <c r="C23" s="1179"/>
      <c r="D23" s="1180"/>
      <c r="E23" s="1881"/>
      <c r="F23" s="1179"/>
      <c r="G23" s="1179"/>
      <c r="H23" s="1179"/>
      <c r="I23" s="1179"/>
      <c r="J23" s="1179"/>
      <c r="K23" s="1179"/>
      <c r="L23" s="1179"/>
      <c r="M23" s="1179"/>
      <c r="N23" s="1179"/>
      <c r="O23" s="1179"/>
      <c r="P23" s="1179"/>
      <c r="Q23" s="1180"/>
      <c r="R23" s="185"/>
    </row>
    <row r="24" spans="1:18" ht="15.75" customHeight="1">
      <c r="A24" s="123"/>
      <c r="B24" s="1179"/>
      <c r="C24" s="1179"/>
      <c r="D24" s="1180"/>
      <c r="E24" s="1881"/>
      <c r="F24" s="1179"/>
      <c r="G24" s="1179"/>
      <c r="H24" s="1179"/>
      <c r="I24" s="1179"/>
      <c r="J24" s="1179"/>
      <c r="K24" s="1179"/>
      <c r="L24" s="1179"/>
      <c r="M24" s="1179"/>
      <c r="N24" s="1179"/>
      <c r="O24" s="1179"/>
      <c r="P24" s="1179"/>
      <c r="Q24" s="1180"/>
      <c r="R24" s="185"/>
    </row>
    <row r="25" spans="1:18" ht="15.75" customHeight="1">
      <c r="A25" s="123"/>
      <c r="B25" s="1179"/>
      <c r="C25" s="1179"/>
      <c r="D25" s="1180"/>
      <c r="E25" s="1881"/>
      <c r="F25" s="1179"/>
      <c r="G25" s="1179"/>
      <c r="H25" s="1179"/>
      <c r="I25" s="1179"/>
      <c r="J25" s="1179"/>
      <c r="K25" s="1179"/>
      <c r="L25" s="1179"/>
      <c r="M25" s="1179"/>
      <c r="N25" s="1179"/>
      <c r="O25" s="1179"/>
      <c r="P25" s="1179"/>
      <c r="Q25" s="1180"/>
      <c r="R25" s="185"/>
    </row>
    <row r="26" spans="1:18" ht="15.75" customHeight="1">
      <c r="A26" s="123"/>
      <c r="B26" s="1179"/>
      <c r="C26" s="1179"/>
      <c r="D26" s="1180"/>
      <c r="E26" s="1881"/>
      <c r="F26" s="1179"/>
      <c r="G26" s="1179"/>
      <c r="H26" s="1179"/>
      <c r="I26" s="1179"/>
      <c r="J26" s="1179"/>
      <c r="K26" s="1179"/>
      <c r="L26" s="1179"/>
      <c r="M26" s="1179"/>
      <c r="N26" s="1179"/>
      <c r="O26" s="1179"/>
      <c r="P26" s="1179"/>
      <c r="Q26" s="1180"/>
      <c r="R26" s="185"/>
    </row>
    <row r="27" spans="1:18" ht="15.75" customHeight="1">
      <c r="A27" s="123"/>
      <c r="B27" s="1179"/>
      <c r="C27" s="1179"/>
      <c r="D27" s="1180"/>
      <c r="E27" s="1881"/>
      <c r="F27" s="1179"/>
      <c r="G27" s="1179"/>
      <c r="H27" s="1179"/>
      <c r="I27" s="1179"/>
      <c r="J27" s="1179"/>
      <c r="K27" s="1179"/>
      <c r="L27" s="1179"/>
      <c r="M27" s="1179"/>
      <c r="N27" s="1179"/>
      <c r="O27" s="1179"/>
      <c r="P27" s="1179"/>
      <c r="Q27" s="1180"/>
      <c r="R27" s="185"/>
    </row>
    <row r="28" spans="1:18" ht="15.75" customHeight="1">
      <c r="A28" s="123"/>
      <c r="B28" s="1179"/>
      <c r="C28" s="1179"/>
      <c r="D28" s="1180"/>
      <c r="E28" s="1881"/>
      <c r="F28" s="1179"/>
      <c r="G28" s="1179"/>
      <c r="H28" s="1179"/>
      <c r="I28" s="1179"/>
      <c r="J28" s="1179"/>
      <c r="K28" s="1179"/>
      <c r="L28" s="1179"/>
      <c r="M28" s="1179"/>
      <c r="N28" s="1179"/>
      <c r="O28" s="1179"/>
      <c r="P28" s="1179"/>
      <c r="Q28" s="1180"/>
      <c r="R28" s="185"/>
    </row>
    <row r="29" spans="1:18" ht="15.75" customHeight="1">
      <c r="A29" s="123"/>
      <c r="B29" s="1883"/>
      <c r="C29" s="1883"/>
      <c r="D29" s="1884"/>
      <c r="E29" s="1886"/>
      <c r="F29" s="1883"/>
      <c r="G29" s="1883"/>
      <c r="H29" s="1883"/>
      <c r="I29" s="1883"/>
      <c r="J29" s="1883"/>
      <c r="K29" s="1883"/>
      <c r="L29" s="1883"/>
      <c r="M29" s="1883"/>
      <c r="N29" s="1883"/>
      <c r="O29" s="1883"/>
      <c r="P29" s="1883"/>
      <c r="Q29" s="1884"/>
      <c r="R29" s="185"/>
    </row>
    <row r="30" spans="1:18" ht="15.75" customHeight="1">
      <c r="A30" s="162" t="s">
        <v>134</v>
      </c>
      <c r="B30" s="1878"/>
      <c r="C30" s="1878"/>
      <c r="D30" s="1879"/>
      <c r="E30" s="1880"/>
      <c r="F30" s="1878"/>
      <c r="G30" s="1878"/>
      <c r="H30" s="1878"/>
      <c r="I30" s="1878"/>
      <c r="J30" s="1878"/>
      <c r="K30" s="1878"/>
      <c r="L30" s="1878"/>
      <c r="M30" s="1878"/>
      <c r="N30" s="1878"/>
      <c r="O30" s="1878"/>
      <c r="P30" s="1878"/>
      <c r="Q30" s="1879"/>
      <c r="R30" s="185"/>
    </row>
    <row r="31" spans="1:18" ht="15.75" customHeight="1">
      <c r="A31" s="123"/>
      <c r="B31" s="1179"/>
      <c r="C31" s="1179"/>
      <c r="D31" s="1180"/>
      <c r="E31" s="1881"/>
      <c r="F31" s="1179"/>
      <c r="G31" s="1179"/>
      <c r="H31" s="1179"/>
      <c r="I31" s="1179"/>
      <c r="J31" s="1179"/>
      <c r="K31" s="1179"/>
      <c r="L31" s="1179"/>
      <c r="M31" s="1179"/>
      <c r="N31" s="1179"/>
      <c r="O31" s="1179"/>
      <c r="P31" s="1179"/>
      <c r="Q31" s="1180"/>
      <c r="R31" s="185"/>
    </row>
    <row r="32" spans="1:18" ht="15.75" customHeight="1">
      <c r="A32" s="123"/>
      <c r="B32" s="1179"/>
      <c r="C32" s="1179"/>
      <c r="D32" s="1180"/>
      <c r="E32" s="1881"/>
      <c r="F32" s="1179"/>
      <c r="G32" s="1179"/>
      <c r="H32" s="1179"/>
      <c r="I32" s="1179"/>
      <c r="J32" s="1179"/>
      <c r="K32" s="1179"/>
      <c r="L32" s="1179"/>
      <c r="M32" s="1179"/>
      <c r="N32" s="1179"/>
      <c r="O32" s="1179"/>
      <c r="P32" s="1179"/>
      <c r="Q32" s="1180"/>
      <c r="R32" s="185"/>
    </row>
    <row r="33" spans="1:18" ht="15.75" customHeight="1">
      <c r="A33" s="123"/>
      <c r="B33" s="1179"/>
      <c r="C33" s="1179"/>
      <c r="D33" s="1180"/>
      <c r="E33" s="1881"/>
      <c r="F33" s="1179"/>
      <c r="G33" s="1179"/>
      <c r="H33" s="1179"/>
      <c r="I33" s="1179"/>
      <c r="J33" s="1179"/>
      <c r="K33" s="1179"/>
      <c r="L33" s="1179"/>
      <c r="M33" s="1179"/>
      <c r="N33" s="1179"/>
      <c r="O33" s="1179"/>
      <c r="P33" s="1179"/>
      <c r="Q33" s="1180"/>
      <c r="R33" s="185"/>
    </row>
    <row r="34" spans="1:18" ht="15.75" customHeight="1">
      <c r="A34" s="123"/>
      <c r="B34" s="1179"/>
      <c r="C34" s="1179"/>
      <c r="D34" s="1180"/>
      <c r="E34" s="1881"/>
      <c r="F34" s="1179"/>
      <c r="G34" s="1179"/>
      <c r="H34" s="1179"/>
      <c r="I34" s="1179"/>
      <c r="J34" s="1179"/>
      <c r="K34" s="1179"/>
      <c r="L34" s="1179"/>
      <c r="M34" s="1179"/>
      <c r="N34" s="1179"/>
      <c r="O34" s="1179"/>
      <c r="P34" s="1179"/>
      <c r="Q34" s="1180"/>
      <c r="R34" s="185"/>
    </row>
    <row r="35" spans="1:18" ht="15.75" customHeight="1">
      <c r="A35" s="123"/>
      <c r="B35" s="1179"/>
      <c r="C35" s="1179"/>
      <c r="D35" s="1180"/>
      <c r="E35" s="1881"/>
      <c r="F35" s="1179"/>
      <c r="G35" s="1179"/>
      <c r="H35" s="1179"/>
      <c r="I35" s="1179"/>
      <c r="J35" s="1179"/>
      <c r="K35" s="1179"/>
      <c r="L35" s="1179"/>
      <c r="M35" s="1179"/>
      <c r="N35" s="1179"/>
      <c r="O35" s="1179"/>
      <c r="P35" s="1179"/>
      <c r="Q35" s="1180"/>
      <c r="R35" s="185"/>
    </row>
    <row r="36" spans="1:18" ht="15.75" customHeight="1">
      <c r="A36" s="123"/>
      <c r="B36" s="1179"/>
      <c r="C36" s="1179"/>
      <c r="D36" s="1180"/>
      <c r="E36" s="1881"/>
      <c r="F36" s="1179"/>
      <c r="G36" s="1179"/>
      <c r="H36" s="1179"/>
      <c r="I36" s="1179"/>
      <c r="J36" s="1179"/>
      <c r="K36" s="1179"/>
      <c r="L36" s="1179"/>
      <c r="M36" s="1179"/>
      <c r="N36" s="1179"/>
      <c r="O36" s="1179"/>
      <c r="P36" s="1179"/>
      <c r="Q36" s="1180"/>
      <c r="R36" s="185"/>
    </row>
    <row r="37" spans="1:18" ht="15.75" customHeight="1">
      <c r="A37" s="164"/>
      <c r="B37" s="1883"/>
      <c r="C37" s="1883"/>
      <c r="D37" s="1884"/>
      <c r="E37" s="1886"/>
      <c r="F37" s="1883"/>
      <c r="G37" s="1883"/>
      <c r="H37" s="1883"/>
      <c r="I37" s="1883"/>
      <c r="J37" s="1883"/>
      <c r="K37" s="1883"/>
      <c r="L37" s="1883"/>
      <c r="M37" s="1883"/>
      <c r="N37" s="1883"/>
      <c r="O37" s="1883"/>
      <c r="P37" s="1883"/>
      <c r="Q37" s="1884"/>
      <c r="R37" s="185"/>
    </row>
    <row r="38" spans="1:18" ht="15.75" customHeight="1">
      <c r="A38" s="131" t="s">
        <v>135</v>
      </c>
      <c r="B38" s="1878"/>
      <c r="C38" s="1878"/>
      <c r="D38" s="1879"/>
      <c r="E38" s="1880"/>
      <c r="F38" s="1878"/>
      <c r="G38" s="1878"/>
      <c r="H38" s="1878"/>
      <c r="I38" s="1878"/>
      <c r="J38" s="1878"/>
      <c r="K38" s="1878"/>
      <c r="L38" s="1878"/>
      <c r="M38" s="1878"/>
      <c r="N38" s="1878"/>
      <c r="O38" s="1878"/>
      <c r="P38" s="1878"/>
      <c r="Q38" s="1879"/>
      <c r="R38" s="185"/>
    </row>
    <row r="39" spans="1:18" ht="15.75" customHeight="1">
      <c r="A39" s="113"/>
      <c r="B39" s="1179"/>
      <c r="C39" s="1179"/>
      <c r="D39" s="1180"/>
      <c r="E39" s="1881"/>
      <c r="F39" s="1179"/>
      <c r="G39" s="1179"/>
      <c r="H39" s="1179"/>
      <c r="I39" s="1179"/>
      <c r="J39" s="1179"/>
      <c r="K39" s="1179"/>
      <c r="L39" s="1179"/>
      <c r="M39" s="1179"/>
      <c r="N39" s="1179"/>
      <c r="O39" s="1179"/>
      <c r="P39" s="1179"/>
      <c r="Q39" s="1180"/>
      <c r="R39" s="185"/>
    </row>
    <row r="40" spans="1:18" ht="15.75" customHeight="1">
      <c r="A40" s="113"/>
      <c r="B40" s="1179"/>
      <c r="C40" s="1179"/>
      <c r="D40" s="1180"/>
      <c r="E40" s="1881"/>
      <c r="F40" s="1179"/>
      <c r="G40" s="1179"/>
      <c r="H40" s="1179"/>
      <c r="I40" s="1179"/>
      <c r="J40" s="1179"/>
      <c r="K40" s="1179"/>
      <c r="L40" s="1179"/>
      <c r="M40" s="1179"/>
      <c r="N40" s="1179"/>
      <c r="O40" s="1179"/>
      <c r="P40" s="1179"/>
      <c r="Q40" s="1180"/>
      <c r="R40" s="185"/>
    </row>
    <row r="41" spans="1:18" ht="15.75" customHeight="1">
      <c r="A41" s="113"/>
      <c r="B41" s="1179"/>
      <c r="C41" s="1179"/>
      <c r="D41" s="1180"/>
      <c r="E41" s="1881"/>
      <c r="F41" s="1179"/>
      <c r="G41" s="1179"/>
      <c r="H41" s="1179"/>
      <c r="I41" s="1179"/>
      <c r="J41" s="1179"/>
      <c r="K41" s="1179"/>
      <c r="L41" s="1179"/>
      <c r="M41" s="1179"/>
      <c r="N41" s="1179"/>
      <c r="O41" s="1179"/>
      <c r="P41" s="1179"/>
      <c r="Q41" s="1180"/>
      <c r="R41" s="185"/>
    </row>
    <row r="42" spans="1:18" ht="15.75" customHeight="1">
      <c r="A42" s="113"/>
      <c r="B42" s="1179"/>
      <c r="C42" s="1179"/>
      <c r="D42" s="1180"/>
      <c r="E42" s="1881"/>
      <c r="F42" s="1179"/>
      <c r="G42" s="1179"/>
      <c r="H42" s="1179"/>
      <c r="I42" s="1179"/>
      <c r="J42" s="1179"/>
      <c r="K42" s="1179"/>
      <c r="L42" s="1179"/>
      <c r="M42" s="1179"/>
      <c r="N42" s="1179"/>
      <c r="O42" s="1179"/>
      <c r="P42" s="1179"/>
      <c r="Q42" s="1180"/>
      <c r="R42" s="185"/>
    </row>
    <row r="43" spans="1:18" ht="15.75" customHeight="1">
      <c r="A43" s="113"/>
      <c r="B43" s="1179"/>
      <c r="C43" s="1179"/>
      <c r="D43" s="1180"/>
      <c r="E43" s="1881"/>
      <c r="F43" s="1179"/>
      <c r="G43" s="1179"/>
      <c r="H43" s="1179"/>
      <c r="I43" s="1179"/>
      <c r="J43" s="1179"/>
      <c r="K43" s="1179"/>
      <c r="L43" s="1179"/>
      <c r="M43" s="1179"/>
      <c r="N43" s="1179"/>
      <c r="O43" s="1179"/>
      <c r="P43" s="1179"/>
      <c r="Q43" s="1180"/>
      <c r="R43" s="185"/>
    </row>
    <row r="44" spans="1:18" ht="15.75" customHeight="1">
      <c r="A44" s="113"/>
      <c r="B44" s="1179"/>
      <c r="C44" s="1179"/>
      <c r="D44" s="1180"/>
      <c r="E44" s="1881"/>
      <c r="F44" s="1179"/>
      <c r="G44" s="1179"/>
      <c r="H44" s="1179"/>
      <c r="I44" s="1179"/>
      <c r="J44" s="1179"/>
      <c r="K44" s="1179"/>
      <c r="L44" s="1179"/>
      <c r="M44" s="1179"/>
      <c r="N44" s="1179"/>
      <c r="O44" s="1179"/>
      <c r="P44" s="1179"/>
      <c r="Q44" s="1180"/>
      <c r="R44" s="185"/>
    </row>
    <row r="45" spans="1:18" ht="15.75" customHeight="1">
      <c r="A45" s="113"/>
      <c r="B45" s="1179"/>
      <c r="C45" s="1179"/>
      <c r="D45" s="1180"/>
      <c r="E45" s="1881"/>
      <c r="F45" s="1179"/>
      <c r="G45" s="1179"/>
      <c r="H45" s="1179"/>
      <c r="I45" s="1179"/>
      <c r="J45" s="1179"/>
      <c r="K45" s="1179"/>
      <c r="L45" s="1179"/>
      <c r="M45" s="1179"/>
      <c r="N45" s="1179"/>
      <c r="O45" s="1179"/>
      <c r="P45" s="1179"/>
      <c r="Q45" s="1180"/>
      <c r="R45" s="185"/>
    </row>
    <row r="46" spans="1:18" ht="15.75" customHeight="1">
      <c r="A46" s="113"/>
      <c r="B46" s="1179"/>
      <c r="C46" s="1179"/>
      <c r="D46" s="1180"/>
      <c r="E46" s="1881"/>
      <c r="F46" s="1179"/>
      <c r="G46" s="1179"/>
      <c r="H46" s="1179"/>
      <c r="I46" s="1179"/>
      <c r="J46" s="1179"/>
      <c r="K46" s="1179"/>
      <c r="L46" s="1179"/>
      <c r="M46" s="1179"/>
      <c r="N46" s="1179"/>
      <c r="O46" s="1179"/>
      <c r="P46" s="1179"/>
      <c r="Q46" s="1180"/>
      <c r="R46" s="185"/>
    </row>
    <row r="47" spans="1:18" ht="15.75" customHeight="1">
      <c r="A47" s="113"/>
      <c r="B47" s="1179"/>
      <c r="C47" s="1179"/>
      <c r="D47" s="1180"/>
      <c r="E47" s="1881"/>
      <c r="F47" s="1179"/>
      <c r="G47" s="1179"/>
      <c r="H47" s="1179"/>
      <c r="I47" s="1179"/>
      <c r="J47" s="1179"/>
      <c r="K47" s="1179"/>
      <c r="L47" s="1179"/>
      <c r="M47" s="1179"/>
      <c r="N47" s="1179"/>
      <c r="O47" s="1179"/>
      <c r="P47" s="1179"/>
      <c r="Q47" s="1180"/>
      <c r="R47" s="185"/>
    </row>
    <row r="48" spans="1:18" ht="15.75" customHeight="1">
      <c r="A48" s="121"/>
      <c r="B48" s="1147"/>
      <c r="C48" s="1147"/>
      <c r="D48" s="1148"/>
      <c r="E48" s="1882"/>
      <c r="F48" s="1147"/>
      <c r="G48" s="1147"/>
      <c r="H48" s="1147"/>
      <c r="I48" s="1147"/>
      <c r="J48" s="1147"/>
      <c r="K48" s="1147"/>
      <c r="L48" s="1147"/>
      <c r="M48" s="1147"/>
      <c r="N48" s="1147"/>
      <c r="O48" s="1147"/>
      <c r="P48" s="1147"/>
      <c r="Q48" s="1148"/>
      <c r="R48" s="185"/>
    </row>
  </sheetData>
  <mergeCells count="20">
    <mergeCell ref="B38:D48"/>
    <mergeCell ref="E38:Q48"/>
    <mergeCell ref="A21:D21"/>
    <mergeCell ref="E21:Q21"/>
    <mergeCell ref="A2:Q2"/>
    <mergeCell ref="A3:Q3"/>
    <mergeCell ref="A15:Q15"/>
    <mergeCell ref="A20:Q20"/>
    <mergeCell ref="A18:D19"/>
    <mergeCell ref="A17:D17"/>
    <mergeCell ref="E17:Q17"/>
    <mergeCell ref="A12:Q13"/>
    <mergeCell ref="A6:E7"/>
    <mergeCell ref="K9:P9"/>
    <mergeCell ref="E18:Q19"/>
    <mergeCell ref="A1:F1"/>
    <mergeCell ref="B22:D29"/>
    <mergeCell ref="E22:Q29"/>
    <mergeCell ref="B30:D37"/>
    <mergeCell ref="E30:Q37"/>
  </mergeCells>
  <phoneticPr fontId="2"/>
  <printOptions horizontalCentered="1"/>
  <pageMargins left="0.70866141732283472" right="0.70866141732283472" top="0.74803149606299213" bottom="0.55118110236220474" header="0.31496062992125984" footer="0.31496062992125984"/>
  <pageSetup paperSize="9" scale="97" orientation="portrait" blackAndWhite="1"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FF0000"/>
    <pageSetUpPr fitToPage="1"/>
  </sheetPr>
  <dimension ref="A1:T52"/>
  <sheetViews>
    <sheetView view="pageBreakPreview" zoomScaleNormal="100" zoomScaleSheetLayoutView="100" workbookViewId="0">
      <selection activeCell="S20" sqref="S20"/>
    </sheetView>
  </sheetViews>
  <sheetFormatPr defaultColWidth="9" defaultRowHeight="13"/>
  <cols>
    <col min="1" max="18" width="5.08984375" style="3" customWidth="1"/>
    <col min="19" max="16384" width="9" style="3"/>
  </cols>
  <sheetData>
    <row r="1" spans="1:20" ht="15.75" customHeight="1">
      <c r="A1" s="857" t="str">
        <f>CONCATENATE("（様式－",発注者入力シート!E56,"） ")</f>
        <v xml:space="preserve">（様式－） </v>
      </c>
      <c r="B1" s="857"/>
      <c r="C1" s="857"/>
      <c r="D1" s="857"/>
      <c r="E1" s="857"/>
      <c r="F1" s="857"/>
      <c r="S1" s="3" t="s">
        <v>402</v>
      </c>
    </row>
    <row r="2" spans="1:20" ht="15.75" customHeight="1">
      <c r="A2" s="1852" t="s">
        <v>1153</v>
      </c>
      <c r="B2" s="1852"/>
      <c r="C2" s="1852"/>
      <c r="D2" s="1852"/>
      <c r="E2" s="1852"/>
      <c r="F2" s="1852"/>
      <c r="G2" s="1852"/>
      <c r="H2" s="1852"/>
      <c r="I2" s="1852"/>
      <c r="J2" s="1852"/>
      <c r="K2" s="1852"/>
      <c r="L2" s="1852"/>
      <c r="M2" s="1852"/>
      <c r="N2" s="1852"/>
      <c r="O2" s="1852"/>
      <c r="P2" s="1852"/>
      <c r="Q2" s="1852"/>
      <c r="R2" s="6"/>
      <c r="S2" s="3" t="s">
        <v>403</v>
      </c>
    </row>
    <row r="3" spans="1:20" ht="15.75" customHeight="1">
      <c r="A3" s="6"/>
      <c r="B3" s="6"/>
      <c r="C3" s="6"/>
      <c r="D3" s="6"/>
      <c r="E3" s="6"/>
      <c r="F3" s="6"/>
      <c r="G3" s="6"/>
      <c r="H3" s="6"/>
      <c r="I3" s="6"/>
      <c r="J3" s="6"/>
      <c r="K3" s="6"/>
      <c r="L3" s="6"/>
      <c r="M3" s="6"/>
      <c r="N3" s="6"/>
      <c r="O3" s="6"/>
      <c r="P3" s="6"/>
      <c r="Q3" s="6"/>
      <c r="R3" s="6"/>
      <c r="S3" s="103"/>
      <c r="T3" s="3" t="s">
        <v>414</v>
      </c>
    </row>
    <row r="4" spans="1:20" ht="15.75" customHeight="1">
      <c r="A4" s="858" t="s">
        <v>549</v>
      </c>
      <c r="B4" s="858"/>
      <c r="C4" s="858"/>
      <c r="D4" s="858"/>
      <c r="E4" s="858"/>
      <c r="F4" s="858"/>
      <c r="G4" s="858"/>
      <c r="H4" s="858"/>
      <c r="I4" s="858"/>
      <c r="J4" s="858"/>
      <c r="K4" s="858"/>
      <c r="L4" s="858"/>
      <c r="M4" s="858"/>
      <c r="N4" s="858"/>
      <c r="O4" s="858"/>
      <c r="P4" s="858"/>
      <c r="Q4" s="858"/>
      <c r="R4" s="128"/>
      <c r="S4" s="98"/>
      <c r="T4" s="3" t="s">
        <v>405</v>
      </c>
    </row>
    <row r="5" spans="1:20" ht="15.75" customHeight="1">
      <c r="A5" s="77"/>
      <c r="B5" s="77"/>
      <c r="C5" s="77"/>
      <c r="D5" s="77"/>
      <c r="E5" s="77"/>
      <c r="F5" s="77"/>
      <c r="G5" s="77"/>
      <c r="H5" s="77"/>
      <c r="I5" s="77"/>
      <c r="J5" s="77"/>
      <c r="K5" s="77"/>
      <c r="L5" s="77"/>
      <c r="M5" s="77"/>
      <c r="N5" s="77"/>
      <c r="O5" s="77"/>
      <c r="P5" s="77"/>
      <c r="Q5" s="77"/>
      <c r="R5" s="77"/>
    </row>
    <row r="6" spans="1:20" ht="15.75" customHeight="1">
      <c r="A6" s="3" t="s">
        <v>87</v>
      </c>
      <c r="S6" s="3" t="s">
        <v>406</v>
      </c>
    </row>
    <row r="7" spans="1:20" ht="15.75" customHeight="1">
      <c r="A7" s="853"/>
      <c r="B7" s="853"/>
      <c r="C7" s="853"/>
      <c r="D7" s="853"/>
      <c r="E7" s="853"/>
      <c r="F7" s="135" t="s">
        <v>132</v>
      </c>
      <c r="S7" s="100"/>
      <c r="T7" s="3" t="s">
        <v>407</v>
      </c>
    </row>
    <row r="8" spans="1:20" ht="15.75" customHeight="1">
      <c r="A8" s="853"/>
      <c r="B8" s="853"/>
      <c r="C8" s="853"/>
      <c r="D8" s="853"/>
      <c r="E8" s="853"/>
      <c r="K8" s="3" t="s">
        <v>63</v>
      </c>
      <c r="S8" s="101"/>
      <c r="T8" s="3" t="s">
        <v>405</v>
      </c>
    </row>
    <row r="9" spans="1:20" ht="15.75" customHeight="1"/>
    <row r="10" spans="1:20" ht="15.75" customHeight="1">
      <c r="K10" s="1868"/>
      <c r="L10" s="1868"/>
      <c r="M10" s="1868"/>
      <c r="N10" s="1868"/>
      <c r="O10" s="1868"/>
      <c r="P10" s="1868"/>
      <c r="S10" s="105" t="s">
        <v>408</v>
      </c>
    </row>
    <row r="11" spans="1:20" ht="15.75" customHeight="1">
      <c r="S11" s="105" t="s">
        <v>409</v>
      </c>
    </row>
    <row r="12" spans="1:20" ht="15.75" customHeight="1"/>
    <row r="13" spans="1:20" ht="15.75" customHeight="1">
      <c r="A13" s="1187" t="s">
        <v>1161</v>
      </c>
      <c r="B13" s="1187"/>
      <c r="C13" s="1187"/>
      <c r="D13" s="1187"/>
      <c r="E13" s="1187"/>
      <c r="F13" s="1187"/>
      <c r="G13" s="1187"/>
      <c r="H13" s="1187"/>
      <c r="I13" s="1187"/>
      <c r="J13" s="1187"/>
      <c r="K13" s="1187"/>
      <c r="L13" s="1187"/>
      <c r="M13" s="1187"/>
      <c r="N13" s="1187"/>
      <c r="O13" s="1187"/>
      <c r="P13" s="1187"/>
      <c r="Q13" s="1187"/>
      <c r="R13" s="2"/>
    </row>
    <row r="14" spans="1:20" ht="16.5" customHeight="1"/>
    <row r="15" spans="1:20" ht="15.75" customHeight="1">
      <c r="A15" s="863" t="s">
        <v>65</v>
      </c>
      <c r="B15" s="863"/>
      <c r="C15" s="863"/>
      <c r="D15" s="863"/>
      <c r="E15" s="863"/>
      <c r="F15" s="863"/>
      <c r="G15" s="863"/>
      <c r="H15" s="863"/>
      <c r="I15" s="863"/>
      <c r="J15" s="863"/>
      <c r="K15" s="863"/>
      <c r="L15" s="863"/>
      <c r="M15" s="863"/>
      <c r="N15" s="863"/>
      <c r="O15" s="863"/>
      <c r="P15" s="863"/>
      <c r="Q15" s="863"/>
      <c r="R15" s="77"/>
    </row>
    <row r="16" spans="1:20" ht="15.75" customHeight="1"/>
    <row r="17" spans="1:18" ht="15.75" customHeight="1">
      <c r="A17" s="859" t="s">
        <v>66</v>
      </c>
      <c r="B17" s="860"/>
      <c r="C17" s="860"/>
      <c r="D17" s="860"/>
      <c r="E17" s="1836">
        <f>IF(発注者入力シート!C7="","",発注者入力シート!C7)</f>
        <v>46310</v>
      </c>
      <c r="F17" s="1837"/>
      <c r="G17" s="1837"/>
      <c r="H17" s="1837"/>
      <c r="I17" s="1837"/>
      <c r="J17" s="1837"/>
      <c r="K17" s="1837"/>
      <c r="L17" s="1837"/>
      <c r="M17" s="1837"/>
      <c r="N17" s="1837"/>
      <c r="O17" s="1837"/>
      <c r="P17" s="1837"/>
      <c r="Q17" s="1838"/>
    </row>
    <row r="18" spans="1:18" ht="15.75" customHeight="1">
      <c r="A18" s="859" t="s">
        <v>24</v>
      </c>
      <c r="B18" s="860"/>
      <c r="C18" s="860"/>
      <c r="D18" s="860"/>
      <c r="E18" s="1839" t="str">
        <f>IF(発注者入力シート!C10="","",発注者入力シート!C10)</f>
        <v>浜山公園陸上競技場メインスタンド増築外（建築）工事</v>
      </c>
      <c r="F18" s="1840"/>
      <c r="G18" s="1840"/>
      <c r="H18" s="1840"/>
      <c r="I18" s="1840"/>
      <c r="J18" s="1840"/>
      <c r="K18" s="1840"/>
      <c r="L18" s="1840"/>
      <c r="M18" s="1840"/>
      <c r="N18" s="1840"/>
      <c r="O18" s="1840"/>
      <c r="P18" s="1840"/>
      <c r="Q18" s="1841"/>
      <c r="R18" s="2"/>
    </row>
    <row r="19" spans="1:18" ht="15.75" customHeight="1">
      <c r="A19" s="865"/>
      <c r="B19" s="866"/>
      <c r="C19" s="866"/>
      <c r="D19" s="866"/>
      <c r="E19" s="1842"/>
      <c r="F19" s="1804"/>
      <c r="G19" s="1804"/>
      <c r="H19" s="1804"/>
      <c r="I19" s="1804"/>
      <c r="J19" s="1804"/>
      <c r="K19" s="1804"/>
      <c r="L19" s="1804"/>
      <c r="M19" s="1804"/>
      <c r="N19" s="1804"/>
      <c r="O19" s="1804"/>
      <c r="P19" s="1804"/>
      <c r="Q19" s="1843"/>
      <c r="R19" s="2"/>
    </row>
    <row r="20" spans="1:18" ht="15.75" customHeight="1">
      <c r="A20" s="862" t="s">
        <v>99</v>
      </c>
      <c r="B20" s="863"/>
      <c r="C20" s="863"/>
      <c r="D20" s="863"/>
      <c r="E20" s="863"/>
      <c r="F20" s="863"/>
      <c r="G20" s="863"/>
      <c r="H20" s="863"/>
      <c r="I20" s="863"/>
      <c r="J20" s="863"/>
      <c r="K20" s="863"/>
      <c r="L20" s="863"/>
      <c r="M20" s="863"/>
      <c r="N20" s="863"/>
      <c r="O20" s="863"/>
      <c r="P20" s="863"/>
      <c r="Q20" s="864"/>
      <c r="R20" s="77"/>
    </row>
    <row r="21" spans="1:18" ht="15.75" customHeight="1">
      <c r="A21" s="1171" t="s">
        <v>89</v>
      </c>
      <c r="B21" s="1250"/>
      <c r="C21" s="1250"/>
      <c r="D21" s="1250"/>
      <c r="E21" s="1172"/>
      <c r="F21" s="1250" t="s">
        <v>100</v>
      </c>
      <c r="G21" s="1250"/>
      <c r="H21" s="1250"/>
      <c r="I21" s="1250"/>
      <c r="J21" s="1250"/>
      <c r="K21" s="1250"/>
      <c r="L21" s="1250"/>
      <c r="M21" s="1250"/>
      <c r="N21" s="1250"/>
      <c r="O21" s="1250"/>
      <c r="P21" s="1250"/>
      <c r="Q21" s="1172"/>
      <c r="R21" s="77"/>
    </row>
    <row r="22" spans="1:18" ht="15.75" customHeight="1">
      <c r="A22" s="131" t="s">
        <v>133</v>
      </c>
      <c r="B22" s="1112"/>
      <c r="C22" s="1112"/>
      <c r="D22" s="1112"/>
      <c r="E22" s="1113"/>
      <c r="F22" s="1885"/>
      <c r="G22" s="1112"/>
      <c r="H22" s="1112"/>
      <c r="I22" s="1112"/>
      <c r="J22" s="1112"/>
      <c r="K22" s="1112"/>
      <c r="L22" s="1112"/>
      <c r="M22" s="1112"/>
      <c r="N22" s="1112"/>
      <c r="O22" s="1112"/>
      <c r="P22" s="1112"/>
      <c r="Q22" s="1113"/>
      <c r="R22" s="185"/>
    </row>
    <row r="23" spans="1:18" ht="15.75" customHeight="1">
      <c r="A23" s="113"/>
      <c r="B23" s="1179"/>
      <c r="C23" s="1179"/>
      <c r="D23" s="1179"/>
      <c r="E23" s="1180"/>
      <c r="F23" s="1881"/>
      <c r="G23" s="1179"/>
      <c r="H23" s="1179"/>
      <c r="I23" s="1179"/>
      <c r="J23" s="1179"/>
      <c r="K23" s="1179"/>
      <c r="L23" s="1179"/>
      <c r="M23" s="1179"/>
      <c r="N23" s="1179"/>
      <c r="O23" s="1179"/>
      <c r="P23" s="1179"/>
      <c r="Q23" s="1180"/>
      <c r="R23" s="185"/>
    </row>
    <row r="24" spans="1:18" ht="15.75" customHeight="1">
      <c r="A24" s="113"/>
      <c r="B24" s="1179"/>
      <c r="C24" s="1179"/>
      <c r="D24" s="1179"/>
      <c r="E24" s="1180"/>
      <c r="F24" s="1881"/>
      <c r="G24" s="1179"/>
      <c r="H24" s="1179"/>
      <c r="I24" s="1179"/>
      <c r="J24" s="1179"/>
      <c r="K24" s="1179"/>
      <c r="L24" s="1179"/>
      <c r="M24" s="1179"/>
      <c r="N24" s="1179"/>
      <c r="O24" s="1179"/>
      <c r="P24" s="1179"/>
      <c r="Q24" s="1180"/>
      <c r="R24" s="185"/>
    </row>
    <row r="25" spans="1:18" ht="15.75" customHeight="1">
      <c r="A25" s="113"/>
      <c r="B25" s="1179"/>
      <c r="C25" s="1179"/>
      <c r="D25" s="1179"/>
      <c r="E25" s="1180"/>
      <c r="F25" s="1881"/>
      <c r="G25" s="1179"/>
      <c r="H25" s="1179"/>
      <c r="I25" s="1179"/>
      <c r="J25" s="1179"/>
      <c r="K25" s="1179"/>
      <c r="L25" s="1179"/>
      <c r="M25" s="1179"/>
      <c r="N25" s="1179"/>
      <c r="O25" s="1179"/>
      <c r="P25" s="1179"/>
      <c r="Q25" s="1180"/>
      <c r="R25" s="185"/>
    </row>
    <row r="26" spans="1:18" ht="15.75" customHeight="1">
      <c r="A26" s="113"/>
      <c r="B26" s="1179"/>
      <c r="C26" s="1179"/>
      <c r="D26" s="1179"/>
      <c r="E26" s="1180"/>
      <c r="F26" s="1881"/>
      <c r="G26" s="1179"/>
      <c r="H26" s="1179"/>
      <c r="I26" s="1179"/>
      <c r="J26" s="1179"/>
      <c r="K26" s="1179"/>
      <c r="L26" s="1179"/>
      <c r="M26" s="1179"/>
      <c r="N26" s="1179"/>
      <c r="O26" s="1179"/>
      <c r="P26" s="1179"/>
      <c r="Q26" s="1180"/>
      <c r="R26" s="185"/>
    </row>
    <row r="27" spans="1:18" ht="15.75" customHeight="1">
      <c r="A27" s="163"/>
      <c r="B27" s="1883"/>
      <c r="C27" s="1883"/>
      <c r="D27" s="1883"/>
      <c r="E27" s="1884"/>
      <c r="F27" s="1886"/>
      <c r="G27" s="1883"/>
      <c r="H27" s="1883"/>
      <c r="I27" s="1883"/>
      <c r="J27" s="1883"/>
      <c r="K27" s="1883"/>
      <c r="L27" s="1883"/>
      <c r="M27" s="1883"/>
      <c r="N27" s="1883"/>
      <c r="O27" s="1883"/>
      <c r="P27" s="1883"/>
      <c r="Q27" s="1884"/>
      <c r="R27" s="185"/>
    </row>
    <row r="28" spans="1:18" ht="15.75" customHeight="1">
      <c r="A28" s="113"/>
      <c r="B28" s="1878"/>
      <c r="C28" s="1878"/>
      <c r="D28" s="1878"/>
      <c r="E28" s="1879"/>
      <c r="F28" s="1880"/>
      <c r="G28" s="1878"/>
      <c r="H28" s="1878"/>
      <c r="I28" s="1878"/>
      <c r="J28" s="1878"/>
      <c r="K28" s="1878"/>
      <c r="L28" s="1878"/>
      <c r="M28" s="1878"/>
      <c r="N28" s="1878"/>
      <c r="O28" s="1878"/>
      <c r="P28" s="1878"/>
      <c r="Q28" s="1879"/>
      <c r="R28" s="185"/>
    </row>
    <row r="29" spans="1:18" ht="15.75" customHeight="1">
      <c r="A29" s="113"/>
      <c r="B29" s="1179"/>
      <c r="C29" s="1179"/>
      <c r="D29" s="1179"/>
      <c r="E29" s="1180"/>
      <c r="F29" s="1881"/>
      <c r="G29" s="1179"/>
      <c r="H29" s="1179"/>
      <c r="I29" s="1179"/>
      <c r="J29" s="1179"/>
      <c r="K29" s="1179"/>
      <c r="L29" s="1179"/>
      <c r="M29" s="1179"/>
      <c r="N29" s="1179"/>
      <c r="O29" s="1179"/>
      <c r="P29" s="1179"/>
      <c r="Q29" s="1180"/>
      <c r="R29" s="185"/>
    </row>
    <row r="30" spans="1:18" ht="15.75" customHeight="1">
      <c r="A30" s="113"/>
      <c r="B30" s="1179"/>
      <c r="C30" s="1179"/>
      <c r="D30" s="1179"/>
      <c r="E30" s="1180"/>
      <c r="F30" s="1881"/>
      <c r="G30" s="1179"/>
      <c r="H30" s="1179"/>
      <c r="I30" s="1179"/>
      <c r="J30" s="1179"/>
      <c r="K30" s="1179"/>
      <c r="L30" s="1179"/>
      <c r="M30" s="1179"/>
      <c r="N30" s="1179"/>
      <c r="O30" s="1179"/>
      <c r="P30" s="1179"/>
      <c r="Q30" s="1180"/>
      <c r="R30" s="185"/>
    </row>
    <row r="31" spans="1:18" ht="15.75" customHeight="1">
      <c r="A31" s="113"/>
      <c r="B31" s="1179"/>
      <c r="C31" s="1179"/>
      <c r="D31" s="1179"/>
      <c r="E31" s="1180"/>
      <c r="F31" s="1881"/>
      <c r="G31" s="1179"/>
      <c r="H31" s="1179"/>
      <c r="I31" s="1179"/>
      <c r="J31" s="1179"/>
      <c r="K31" s="1179"/>
      <c r="L31" s="1179"/>
      <c r="M31" s="1179"/>
      <c r="N31" s="1179"/>
      <c r="O31" s="1179"/>
      <c r="P31" s="1179"/>
      <c r="Q31" s="1180"/>
      <c r="R31" s="185"/>
    </row>
    <row r="32" spans="1:18" ht="15.75" customHeight="1">
      <c r="A32" s="113"/>
      <c r="B32" s="1179"/>
      <c r="C32" s="1179"/>
      <c r="D32" s="1179"/>
      <c r="E32" s="1180"/>
      <c r="F32" s="1881"/>
      <c r="G32" s="1179"/>
      <c r="H32" s="1179"/>
      <c r="I32" s="1179"/>
      <c r="J32" s="1179"/>
      <c r="K32" s="1179"/>
      <c r="L32" s="1179"/>
      <c r="M32" s="1179"/>
      <c r="N32" s="1179"/>
      <c r="O32" s="1179"/>
      <c r="P32" s="1179"/>
      <c r="Q32" s="1180"/>
      <c r="R32" s="185"/>
    </row>
    <row r="33" spans="1:18" ht="15.75" customHeight="1">
      <c r="A33" s="121"/>
      <c r="B33" s="1147"/>
      <c r="C33" s="1147"/>
      <c r="D33" s="1147"/>
      <c r="E33" s="1148"/>
      <c r="F33" s="1882"/>
      <c r="G33" s="1147"/>
      <c r="H33" s="1147"/>
      <c r="I33" s="1147"/>
      <c r="J33" s="1147"/>
      <c r="K33" s="1147"/>
      <c r="L33" s="1147"/>
      <c r="M33" s="1147"/>
      <c r="N33" s="1147"/>
      <c r="O33" s="1147"/>
      <c r="P33" s="1147"/>
      <c r="Q33" s="1148"/>
      <c r="R33" s="185"/>
    </row>
    <row r="34" spans="1:18" ht="15.75" customHeight="1"/>
    <row r="35" spans="1:18" ht="15.75" customHeight="1"/>
    <row r="36" spans="1:18" ht="15.75" customHeight="1"/>
    <row r="37" spans="1:18" ht="15.75" customHeight="1"/>
    <row r="38" spans="1:18" ht="15.75" customHeight="1"/>
    <row r="39" spans="1:18" ht="15.75" customHeight="1"/>
    <row r="40" spans="1:18" ht="15.75" customHeight="1"/>
    <row r="41" spans="1:18" ht="15.75" customHeight="1"/>
    <row r="42" spans="1:18" ht="15.75" customHeight="1"/>
    <row r="43" spans="1:18" ht="15.75" customHeight="1"/>
    <row r="44" spans="1:18" ht="15.75" customHeight="1"/>
    <row r="45" spans="1:18" ht="15.75" customHeight="1"/>
    <row r="46" spans="1:18" ht="15.75" customHeight="1"/>
    <row r="47" spans="1:18" ht="15.75" customHeight="1"/>
    <row r="48" spans="1:18" ht="15.75" customHeight="1"/>
    <row r="49" ht="15.75" customHeight="1"/>
    <row r="50" ht="15.75" customHeight="1"/>
    <row r="51" ht="15.75" customHeight="1"/>
    <row r="52" ht="15.75" customHeight="1"/>
  </sheetData>
  <mergeCells count="18">
    <mergeCell ref="A13:Q13"/>
    <mergeCell ref="E18:Q19"/>
    <mergeCell ref="A1:F1"/>
    <mergeCell ref="B22:E27"/>
    <mergeCell ref="F22:Q27"/>
    <mergeCell ref="A2:Q2"/>
    <mergeCell ref="A4:Q4"/>
    <mergeCell ref="A15:Q15"/>
    <mergeCell ref="A7:E8"/>
    <mergeCell ref="K10:P10"/>
    <mergeCell ref="B28:E33"/>
    <mergeCell ref="F28:Q33"/>
    <mergeCell ref="E17:Q17"/>
    <mergeCell ref="A21:E21"/>
    <mergeCell ref="F21:Q21"/>
    <mergeCell ref="A20:Q20"/>
    <mergeCell ref="A17:D17"/>
    <mergeCell ref="A18:D19"/>
  </mergeCells>
  <phoneticPr fontId="2"/>
  <printOptions horizontalCentered="1"/>
  <pageMargins left="0.70866141732283472" right="0.70866141732283472" top="0.74803149606299213" bottom="0.55118110236220474" header="0.31496062992125984" footer="0.31496062992125984"/>
  <pageSetup paperSize="9" scale="98" orientation="portrait" blackAndWhite="1"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theme="3"/>
    <pageSetUpPr fitToPage="1"/>
  </sheetPr>
  <dimension ref="A1:T60"/>
  <sheetViews>
    <sheetView view="pageBreakPreview" zoomScaleNormal="100" zoomScaleSheetLayoutView="100" workbookViewId="0">
      <selection activeCell="Q7" sqref="Q7"/>
    </sheetView>
  </sheetViews>
  <sheetFormatPr defaultColWidth="9" defaultRowHeight="13"/>
  <cols>
    <col min="1" max="18" width="5.08984375" style="3" customWidth="1"/>
    <col min="19" max="16384" width="9" style="3"/>
  </cols>
  <sheetData>
    <row r="1" spans="1:20" ht="15.75" customHeight="1">
      <c r="A1" s="857" t="str">
        <f>CONCATENATE("（様式－",発注者入力シート!E57,"） ")</f>
        <v xml:space="preserve">（様式－） </v>
      </c>
      <c r="B1" s="857"/>
      <c r="C1" s="857"/>
      <c r="D1" s="857"/>
      <c r="E1" s="857"/>
      <c r="F1" s="857"/>
      <c r="S1" s="3" t="s">
        <v>402</v>
      </c>
    </row>
    <row r="2" spans="1:20" ht="15.75" customHeight="1">
      <c r="A2" s="1460" t="s">
        <v>1153</v>
      </c>
      <c r="B2" s="1460"/>
      <c r="C2" s="1460"/>
      <c r="D2" s="1460"/>
      <c r="E2" s="1460"/>
      <c r="F2" s="1460"/>
      <c r="G2" s="1460"/>
      <c r="H2" s="1460"/>
      <c r="I2" s="1460"/>
      <c r="J2" s="1460"/>
      <c r="K2" s="1460"/>
      <c r="L2" s="1460"/>
      <c r="M2" s="1460"/>
      <c r="N2" s="1460"/>
      <c r="O2" s="1460"/>
      <c r="P2" s="1460"/>
      <c r="Q2" s="1460"/>
      <c r="R2" s="6"/>
      <c r="S2" s="3" t="s">
        <v>403</v>
      </c>
    </row>
    <row r="3" spans="1:20" ht="15.75" customHeight="1">
      <c r="A3" s="6"/>
      <c r="B3" s="6"/>
      <c r="C3" s="6"/>
      <c r="D3" s="6"/>
      <c r="E3" s="6"/>
      <c r="F3" s="6"/>
      <c r="G3" s="6"/>
      <c r="H3" s="6"/>
      <c r="I3" s="6"/>
      <c r="J3" s="6"/>
      <c r="K3" s="6"/>
      <c r="L3" s="6"/>
      <c r="M3" s="6"/>
      <c r="N3" s="6"/>
      <c r="O3" s="6"/>
      <c r="P3" s="6"/>
      <c r="Q3" s="6"/>
      <c r="R3" s="6"/>
      <c r="S3" s="103"/>
      <c r="T3" s="3" t="s">
        <v>414</v>
      </c>
    </row>
    <row r="4" spans="1:20" ht="15.75" customHeight="1">
      <c r="A4" s="858" t="s">
        <v>551</v>
      </c>
      <c r="B4" s="858"/>
      <c r="C4" s="858"/>
      <c r="D4" s="858"/>
      <c r="E4" s="858"/>
      <c r="F4" s="858"/>
      <c r="G4" s="858"/>
      <c r="H4" s="858"/>
      <c r="I4" s="858"/>
      <c r="J4" s="858"/>
      <c r="K4" s="858"/>
      <c r="L4" s="858"/>
      <c r="M4" s="858"/>
      <c r="N4" s="858"/>
      <c r="O4" s="858"/>
      <c r="P4" s="858"/>
      <c r="Q4" s="858"/>
      <c r="R4" s="128"/>
      <c r="S4" s="98"/>
      <c r="T4" s="3" t="s">
        <v>405</v>
      </c>
    </row>
    <row r="5" spans="1:20" ht="15.75" customHeight="1">
      <c r="A5" s="77"/>
      <c r="B5" s="77"/>
      <c r="C5" s="77"/>
      <c r="D5" s="77"/>
      <c r="E5" s="77"/>
      <c r="F5" s="77"/>
      <c r="G5" s="77"/>
      <c r="H5" s="77"/>
      <c r="I5" s="77"/>
      <c r="J5" s="77"/>
      <c r="K5" s="77"/>
      <c r="L5" s="77"/>
      <c r="M5" s="77"/>
      <c r="N5" s="77"/>
      <c r="O5" s="77"/>
      <c r="P5" s="77"/>
      <c r="Q5" s="77"/>
      <c r="R5" s="77"/>
    </row>
    <row r="6" spans="1:20" ht="15.75" customHeight="1">
      <c r="A6" s="3" t="s">
        <v>63</v>
      </c>
      <c r="S6" s="3" t="s">
        <v>406</v>
      </c>
    </row>
    <row r="7" spans="1:20" ht="15.75" customHeight="1">
      <c r="A7" s="1458"/>
      <c r="B7" s="1458"/>
      <c r="C7" s="1458"/>
      <c r="D7" s="1458"/>
      <c r="E7" s="1458"/>
      <c r="F7" s="3" t="s">
        <v>137</v>
      </c>
      <c r="S7" s="100"/>
      <c r="T7" s="3" t="s">
        <v>407</v>
      </c>
    </row>
    <row r="8" spans="1:20" ht="15.75" customHeight="1">
      <c r="K8" s="3" t="s">
        <v>87</v>
      </c>
      <c r="S8" s="101"/>
      <c r="T8" s="3" t="s">
        <v>405</v>
      </c>
    </row>
    <row r="9" spans="1:20" ht="15.75" customHeight="1">
      <c r="K9" s="1458"/>
      <c r="L9" s="1458"/>
      <c r="M9" s="1458"/>
      <c r="N9" s="1458"/>
      <c r="O9" s="1458"/>
      <c r="P9" s="1458"/>
    </row>
    <row r="10" spans="1:20" ht="15.75" customHeight="1">
      <c r="K10" s="1458"/>
      <c r="L10" s="1458"/>
      <c r="M10" s="1458"/>
      <c r="N10" s="1458"/>
      <c r="O10" s="1458"/>
      <c r="P10" s="1458"/>
      <c r="S10" s="105" t="s">
        <v>408</v>
      </c>
    </row>
    <row r="11" spans="1:20" ht="15.75" customHeight="1">
      <c r="S11" s="105" t="s">
        <v>409</v>
      </c>
    </row>
    <row r="12" spans="1:20" ht="15.75" customHeight="1">
      <c r="A12" s="1821" t="s">
        <v>1162</v>
      </c>
      <c r="B12" s="1821"/>
      <c r="C12" s="1821"/>
      <c r="D12" s="1821"/>
      <c r="E12" s="1821"/>
      <c r="F12" s="1821"/>
      <c r="G12" s="1821"/>
      <c r="H12" s="1821"/>
      <c r="I12" s="1821"/>
      <c r="J12" s="1821"/>
      <c r="K12" s="1821"/>
      <c r="L12" s="1821"/>
      <c r="M12" s="1821"/>
      <c r="N12" s="1821"/>
      <c r="O12" s="1821"/>
      <c r="P12" s="1821"/>
      <c r="Q12" s="1821"/>
      <c r="R12" s="104"/>
    </row>
    <row r="13" spans="1:20" ht="15.75" customHeight="1">
      <c r="A13" s="1821"/>
      <c r="B13" s="1821"/>
      <c r="C13" s="1821"/>
      <c r="D13" s="1821"/>
      <c r="E13" s="1821"/>
      <c r="F13" s="1821"/>
      <c r="G13" s="1821"/>
      <c r="H13" s="1821"/>
      <c r="I13" s="1821"/>
      <c r="J13" s="1821"/>
      <c r="K13" s="1821"/>
      <c r="L13" s="1821"/>
      <c r="M13" s="1821"/>
      <c r="N13" s="1821"/>
      <c r="O13" s="1821"/>
      <c r="P13" s="1821"/>
      <c r="Q13" s="1821"/>
      <c r="R13" s="104"/>
    </row>
    <row r="14" spans="1:20" ht="15.75" customHeight="1">
      <c r="A14" s="98" t="s">
        <v>138</v>
      </c>
      <c r="B14" s="98"/>
      <c r="C14" s="98"/>
      <c r="D14" s="98"/>
      <c r="E14" s="98"/>
      <c r="F14" s="98"/>
      <c r="G14" s="98"/>
      <c r="H14" s="98"/>
      <c r="I14" s="98"/>
      <c r="J14" s="98"/>
      <c r="K14" s="98"/>
      <c r="L14" s="98"/>
      <c r="M14" s="98"/>
      <c r="N14" s="98"/>
      <c r="O14" s="98"/>
      <c r="P14" s="98"/>
      <c r="Q14" s="98"/>
    </row>
    <row r="15" spans="1:20" ht="15.75" customHeight="1"/>
    <row r="16" spans="1:20" ht="15.75" customHeight="1">
      <c r="A16" s="863" t="s">
        <v>65</v>
      </c>
      <c r="B16" s="863"/>
      <c r="C16" s="863"/>
      <c r="D16" s="863"/>
      <c r="E16" s="863"/>
      <c r="F16" s="863"/>
      <c r="G16" s="863"/>
      <c r="H16" s="863"/>
      <c r="I16" s="863"/>
      <c r="J16" s="863"/>
      <c r="K16" s="863"/>
      <c r="L16" s="863"/>
      <c r="M16" s="863"/>
      <c r="N16" s="863"/>
      <c r="O16" s="863"/>
      <c r="P16" s="863"/>
      <c r="Q16" s="863"/>
      <c r="R16" s="77"/>
    </row>
    <row r="17" spans="1:18" ht="15.75" customHeight="1">
      <c r="A17" s="859" t="s">
        <v>66</v>
      </c>
      <c r="B17" s="860"/>
      <c r="C17" s="860"/>
      <c r="D17" s="860"/>
      <c r="E17" s="1836">
        <f>発注者入力シート!C7</f>
        <v>46310</v>
      </c>
      <c r="F17" s="1837"/>
      <c r="G17" s="1837"/>
      <c r="H17" s="1837"/>
      <c r="I17" s="1837"/>
      <c r="J17" s="1837"/>
      <c r="K17" s="1837"/>
      <c r="L17" s="1837"/>
      <c r="M17" s="1837"/>
      <c r="N17" s="1837"/>
      <c r="O17" s="1837"/>
      <c r="P17" s="1837"/>
      <c r="Q17" s="1838"/>
    </row>
    <row r="18" spans="1:18" ht="15.75" customHeight="1">
      <c r="A18" s="859" t="s">
        <v>24</v>
      </c>
      <c r="B18" s="860"/>
      <c r="C18" s="860"/>
      <c r="D18" s="860"/>
      <c r="E18" s="1839" t="str">
        <f>発注者入力シート!C10</f>
        <v>浜山公園陸上競技場メインスタンド増築外（建築）工事</v>
      </c>
      <c r="F18" s="1840"/>
      <c r="G18" s="1840"/>
      <c r="H18" s="1840"/>
      <c r="I18" s="1840"/>
      <c r="J18" s="1840"/>
      <c r="K18" s="1840"/>
      <c r="L18" s="1840"/>
      <c r="M18" s="1840"/>
      <c r="N18" s="1840"/>
      <c r="O18" s="1840"/>
      <c r="P18" s="1840"/>
      <c r="Q18" s="1841"/>
      <c r="R18" s="2"/>
    </row>
    <row r="19" spans="1:18" ht="15.75" customHeight="1">
      <c r="A19" s="865"/>
      <c r="B19" s="866"/>
      <c r="C19" s="866"/>
      <c r="D19" s="866"/>
      <c r="E19" s="1842"/>
      <c r="F19" s="1804"/>
      <c r="G19" s="1804"/>
      <c r="H19" s="1804"/>
      <c r="I19" s="1804"/>
      <c r="J19" s="1804"/>
      <c r="K19" s="1804"/>
      <c r="L19" s="1804"/>
      <c r="M19" s="1804"/>
      <c r="N19" s="1804"/>
      <c r="O19" s="1804"/>
      <c r="P19" s="1804"/>
      <c r="Q19" s="1843"/>
      <c r="R19" s="2"/>
    </row>
    <row r="20" spans="1:18" ht="15.75" customHeight="1">
      <c r="A20" s="1262" t="s">
        <v>101</v>
      </c>
      <c r="B20" s="1229" t="s">
        <v>102</v>
      </c>
      <c r="C20" s="1229"/>
      <c r="D20" s="1229"/>
      <c r="E20" s="859" t="s">
        <v>103</v>
      </c>
      <c r="F20" s="860"/>
      <c r="G20" s="860"/>
      <c r="H20" s="860"/>
      <c r="I20" s="860"/>
      <c r="J20" s="860"/>
      <c r="K20" s="860"/>
      <c r="L20" s="860"/>
      <c r="M20" s="860"/>
      <c r="N20" s="860"/>
      <c r="O20" s="860"/>
      <c r="P20" s="860"/>
      <c r="Q20" s="861"/>
      <c r="R20" s="77"/>
    </row>
    <row r="21" spans="1:18" ht="15.75" customHeight="1">
      <c r="A21" s="1263"/>
      <c r="B21" s="1231"/>
      <c r="C21" s="1231"/>
      <c r="D21" s="1231"/>
      <c r="E21" s="1120" t="s">
        <v>104</v>
      </c>
      <c r="F21" s="1121"/>
      <c r="G21" s="1121"/>
      <c r="H21" s="1121"/>
      <c r="I21" s="1121"/>
      <c r="J21" s="1121"/>
      <c r="K21" s="1121"/>
      <c r="L21" s="1121"/>
      <c r="M21" s="1121"/>
      <c r="N21" s="1121"/>
      <c r="O21" s="1121"/>
      <c r="P21" s="1121"/>
      <c r="Q21" s="1802"/>
      <c r="R21" s="77"/>
    </row>
    <row r="22" spans="1:18" ht="15.75" customHeight="1">
      <c r="A22" s="1263"/>
      <c r="B22" s="3" t="s">
        <v>105</v>
      </c>
      <c r="Q22" s="114"/>
    </row>
    <row r="23" spans="1:18" ht="15.75" customHeight="1">
      <c r="A23" s="1263"/>
      <c r="B23" s="1127"/>
      <c r="C23" s="1128"/>
      <c r="D23" s="1128"/>
      <c r="E23" s="1128"/>
      <c r="F23" s="1128"/>
      <c r="G23" s="1128"/>
      <c r="H23" s="1128"/>
      <c r="I23" s="1128"/>
      <c r="J23" s="1128"/>
      <c r="K23" s="1128"/>
      <c r="L23" s="1128"/>
      <c r="M23" s="1128"/>
      <c r="N23" s="1128"/>
      <c r="O23" s="1128"/>
      <c r="P23" s="1128"/>
      <c r="Q23" s="1129"/>
      <c r="R23" s="185"/>
    </row>
    <row r="24" spans="1:18" ht="15.75" customHeight="1">
      <c r="A24" s="1263"/>
      <c r="B24" s="1127"/>
      <c r="C24" s="1128"/>
      <c r="D24" s="1128"/>
      <c r="E24" s="1128"/>
      <c r="F24" s="1128"/>
      <c r="G24" s="1128"/>
      <c r="H24" s="1128"/>
      <c r="I24" s="1128"/>
      <c r="J24" s="1128"/>
      <c r="K24" s="1128"/>
      <c r="L24" s="1128"/>
      <c r="M24" s="1128"/>
      <c r="N24" s="1128"/>
      <c r="O24" s="1128"/>
      <c r="P24" s="1128"/>
      <c r="Q24" s="1129"/>
      <c r="R24" s="185"/>
    </row>
    <row r="25" spans="1:18" ht="15.75" customHeight="1">
      <c r="A25" s="1263"/>
      <c r="B25" s="1127"/>
      <c r="C25" s="1128"/>
      <c r="D25" s="1128"/>
      <c r="E25" s="1128"/>
      <c r="F25" s="1128"/>
      <c r="G25" s="1128"/>
      <c r="H25" s="1128"/>
      <c r="I25" s="1128"/>
      <c r="J25" s="1128"/>
      <c r="K25" s="1128"/>
      <c r="L25" s="1128"/>
      <c r="M25" s="1128"/>
      <c r="N25" s="1128"/>
      <c r="O25" s="1128"/>
      <c r="P25" s="1128"/>
      <c r="Q25" s="1129"/>
      <c r="R25" s="185"/>
    </row>
    <row r="26" spans="1:18" ht="15.75" customHeight="1">
      <c r="A26" s="1263"/>
      <c r="B26" s="1127"/>
      <c r="C26" s="1128"/>
      <c r="D26" s="1128"/>
      <c r="E26" s="1128"/>
      <c r="F26" s="1128"/>
      <c r="G26" s="1128"/>
      <c r="H26" s="1128"/>
      <c r="I26" s="1128"/>
      <c r="J26" s="1128"/>
      <c r="K26" s="1128"/>
      <c r="L26" s="1128"/>
      <c r="M26" s="1128"/>
      <c r="N26" s="1128"/>
      <c r="O26" s="1128"/>
      <c r="P26" s="1128"/>
      <c r="Q26" s="1129"/>
      <c r="R26" s="185"/>
    </row>
    <row r="27" spans="1:18" ht="15.75" customHeight="1">
      <c r="A27" s="1263"/>
      <c r="B27" s="1127"/>
      <c r="C27" s="1128"/>
      <c r="D27" s="1128"/>
      <c r="E27" s="1128"/>
      <c r="F27" s="1128"/>
      <c r="G27" s="1128"/>
      <c r="H27" s="1128"/>
      <c r="I27" s="1128"/>
      <c r="J27" s="1128"/>
      <c r="K27" s="1128"/>
      <c r="L27" s="1128"/>
      <c r="M27" s="1128"/>
      <c r="N27" s="1128"/>
      <c r="O27" s="1128"/>
      <c r="P27" s="1128"/>
      <c r="Q27" s="1129"/>
      <c r="R27" s="185"/>
    </row>
    <row r="28" spans="1:18" ht="15.75" customHeight="1">
      <c r="A28" s="1263"/>
      <c r="B28" s="1127"/>
      <c r="C28" s="1128"/>
      <c r="D28" s="1128"/>
      <c r="E28" s="1128"/>
      <c r="F28" s="1128"/>
      <c r="G28" s="1128"/>
      <c r="H28" s="1128"/>
      <c r="I28" s="1128"/>
      <c r="J28" s="1128"/>
      <c r="K28" s="1128"/>
      <c r="L28" s="1128"/>
      <c r="M28" s="1128"/>
      <c r="N28" s="1128"/>
      <c r="O28" s="1128"/>
      <c r="P28" s="1128"/>
      <c r="Q28" s="1129"/>
      <c r="R28" s="185"/>
    </row>
    <row r="29" spans="1:18" ht="15.75" customHeight="1">
      <c r="A29" s="1263"/>
      <c r="B29" s="1127"/>
      <c r="C29" s="1128"/>
      <c r="D29" s="1128"/>
      <c r="E29" s="1128"/>
      <c r="F29" s="1128"/>
      <c r="G29" s="1128"/>
      <c r="H29" s="1128"/>
      <c r="I29" s="1128"/>
      <c r="J29" s="1128"/>
      <c r="K29" s="1128"/>
      <c r="L29" s="1128"/>
      <c r="M29" s="1128"/>
      <c r="N29" s="1128"/>
      <c r="O29" s="1128"/>
      <c r="P29" s="1128"/>
      <c r="Q29" s="1129"/>
      <c r="R29" s="185"/>
    </row>
    <row r="30" spans="1:18" ht="15.75" customHeight="1">
      <c r="A30" s="1263"/>
      <c r="B30" s="1127"/>
      <c r="C30" s="1128"/>
      <c r="D30" s="1128"/>
      <c r="E30" s="1128"/>
      <c r="F30" s="1128"/>
      <c r="G30" s="1128"/>
      <c r="H30" s="1128"/>
      <c r="I30" s="1128"/>
      <c r="J30" s="1128"/>
      <c r="K30" s="1128"/>
      <c r="L30" s="1128"/>
      <c r="M30" s="1128"/>
      <c r="N30" s="1128"/>
      <c r="O30" s="1128"/>
      <c r="P30" s="1128"/>
      <c r="Q30" s="1129"/>
      <c r="R30" s="185"/>
    </row>
    <row r="31" spans="1:18" ht="15.75" customHeight="1">
      <c r="A31" s="1263"/>
      <c r="B31" s="1127"/>
      <c r="C31" s="1128"/>
      <c r="D31" s="1128"/>
      <c r="E31" s="1128"/>
      <c r="F31" s="1128"/>
      <c r="G31" s="1128"/>
      <c r="H31" s="1128"/>
      <c r="I31" s="1128"/>
      <c r="J31" s="1128"/>
      <c r="K31" s="1128"/>
      <c r="L31" s="1128"/>
      <c r="M31" s="1128"/>
      <c r="N31" s="1128"/>
      <c r="O31" s="1128"/>
      <c r="P31" s="1128"/>
      <c r="Q31" s="1129"/>
      <c r="R31" s="185"/>
    </row>
    <row r="32" spans="1:18" ht="15.75" customHeight="1">
      <c r="A32" s="1263"/>
      <c r="B32" s="1127"/>
      <c r="C32" s="1128"/>
      <c r="D32" s="1128"/>
      <c r="E32" s="1128"/>
      <c r="F32" s="1128"/>
      <c r="G32" s="1128"/>
      <c r="H32" s="1128"/>
      <c r="I32" s="1128"/>
      <c r="J32" s="1128"/>
      <c r="K32" s="1128"/>
      <c r="L32" s="1128"/>
      <c r="M32" s="1128"/>
      <c r="N32" s="1128"/>
      <c r="O32" s="1128"/>
      <c r="P32" s="1128"/>
      <c r="Q32" s="1129"/>
      <c r="R32" s="185"/>
    </row>
    <row r="33" spans="1:18" ht="15.75" customHeight="1">
      <c r="A33" s="1263"/>
      <c r="B33" s="1127"/>
      <c r="C33" s="1128"/>
      <c r="D33" s="1128"/>
      <c r="E33" s="1128"/>
      <c r="F33" s="1128"/>
      <c r="G33" s="1128"/>
      <c r="H33" s="1128"/>
      <c r="I33" s="1128"/>
      <c r="J33" s="1128"/>
      <c r="K33" s="1128"/>
      <c r="L33" s="1128"/>
      <c r="M33" s="1128"/>
      <c r="N33" s="1128"/>
      <c r="O33" s="1128"/>
      <c r="P33" s="1128"/>
      <c r="Q33" s="1129"/>
      <c r="R33" s="185"/>
    </row>
    <row r="34" spans="1:18" ht="15.75" customHeight="1">
      <c r="A34" s="1263"/>
      <c r="B34" s="1127"/>
      <c r="C34" s="1128"/>
      <c r="D34" s="1128"/>
      <c r="E34" s="1128"/>
      <c r="F34" s="1128"/>
      <c r="G34" s="1128"/>
      <c r="H34" s="1128"/>
      <c r="I34" s="1128"/>
      <c r="J34" s="1128"/>
      <c r="K34" s="1128"/>
      <c r="L34" s="1128"/>
      <c r="M34" s="1128"/>
      <c r="N34" s="1128"/>
      <c r="O34" s="1128"/>
      <c r="P34" s="1128"/>
      <c r="Q34" s="1129"/>
      <c r="R34" s="185"/>
    </row>
    <row r="35" spans="1:18" ht="15.75" customHeight="1">
      <c r="A35" s="1263"/>
      <c r="B35" s="1127"/>
      <c r="C35" s="1128"/>
      <c r="D35" s="1128"/>
      <c r="E35" s="1128"/>
      <c r="F35" s="1128"/>
      <c r="G35" s="1128"/>
      <c r="H35" s="1128"/>
      <c r="I35" s="1128"/>
      <c r="J35" s="1128"/>
      <c r="K35" s="1128"/>
      <c r="L35" s="1128"/>
      <c r="M35" s="1128"/>
      <c r="N35" s="1128"/>
      <c r="O35" s="1128"/>
      <c r="P35" s="1128"/>
      <c r="Q35" s="1129"/>
      <c r="R35" s="185"/>
    </row>
    <row r="36" spans="1:18" ht="15.75" customHeight="1">
      <c r="A36" s="1263"/>
      <c r="B36" s="1127"/>
      <c r="C36" s="1128"/>
      <c r="D36" s="1128"/>
      <c r="E36" s="1128"/>
      <c r="F36" s="1128"/>
      <c r="G36" s="1128"/>
      <c r="H36" s="1128"/>
      <c r="I36" s="1128"/>
      <c r="J36" s="1128"/>
      <c r="K36" s="1128"/>
      <c r="L36" s="1128"/>
      <c r="M36" s="1128"/>
      <c r="N36" s="1128"/>
      <c r="O36" s="1128"/>
      <c r="P36" s="1128"/>
      <c r="Q36" s="1129"/>
      <c r="R36" s="185"/>
    </row>
    <row r="37" spans="1:18" ht="15.75" customHeight="1">
      <c r="A37" s="1263"/>
      <c r="B37" s="1127"/>
      <c r="C37" s="1128"/>
      <c r="D37" s="1128"/>
      <c r="E37" s="1128"/>
      <c r="F37" s="1128"/>
      <c r="G37" s="1128"/>
      <c r="H37" s="1128"/>
      <c r="I37" s="1128"/>
      <c r="J37" s="1128"/>
      <c r="K37" s="1128"/>
      <c r="L37" s="1128"/>
      <c r="M37" s="1128"/>
      <c r="N37" s="1128"/>
      <c r="O37" s="1128"/>
      <c r="P37" s="1128"/>
      <c r="Q37" s="1129"/>
      <c r="R37" s="185"/>
    </row>
    <row r="38" spans="1:18" ht="15.75" customHeight="1">
      <c r="A38" s="1263"/>
      <c r="B38" s="1127"/>
      <c r="C38" s="1128"/>
      <c r="D38" s="1128"/>
      <c r="E38" s="1128"/>
      <c r="F38" s="1128"/>
      <c r="G38" s="1128"/>
      <c r="H38" s="1128"/>
      <c r="I38" s="1128"/>
      <c r="J38" s="1128"/>
      <c r="K38" s="1128"/>
      <c r="L38" s="1128"/>
      <c r="M38" s="1128"/>
      <c r="N38" s="1128"/>
      <c r="O38" s="1128"/>
      <c r="P38" s="1128"/>
      <c r="Q38" s="1129"/>
      <c r="R38" s="185"/>
    </row>
    <row r="39" spans="1:18" ht="15.75" customHeight="1">
      <c r="A39" s="1263"/>
      <c r="B39" s="1127"/>
      <c r="C39" s="1128"/>
      <c r="D39" s="1128"/>
      <c r="E39" s="1128"/>
      <c r="F39" s="1128"/>
      <c r="G39" s="1128"/>
      <c r="H39" s="1128"/>
      <c r="I39" s="1128"/>
      <c r="J39" s="1128"/>
      <c r="K39" s="1128"/>
      <c r="L39" s="1128"/>
      <c r="M39" s="1128"/>
      <c r="N39" s="1128"/>
      <c r="O39" s="1128"/>
      <c r="P39" s="1128"/>
      <c r="Q39" s="1129"/>
      <c r="R39" s="185"/>
    </row>
    <row r="40" spans="1:18" ht="15.75" customHeight="1">
      <c r="A40" s="1263"/>
      <c r="B40" s="1127"/>
      <c r="C40" s="1128"/>
      <c r="D40" s="1128"/>
      <c r="E40" s="1128"/>
      <c r="F40" s="1128"/>
      <c r="G40" s="1128"/>
      <c r="H40" s="1128"/>
      <c r="I40" s="1128"/>
      <c r="J40" s="1128"/>
      <c r="K40" s="1128"/>
      <c r="L40" s="1128"/>
      <c r="M40" s="1128"/>
      <c r="N40" s="1128"/>
      <c r="O40" s="1128"/>
      <c r="P40" s="1128"/>
      <c r="Q40" s="1129"/>
      <c r="R40" s="185"/>
    </row>
    <row r="41" spans="1:18" ht="15.75" customHeight="1">
      <c r="A41" s="1263"/>
      <c r="B41" s="1127"/>
      <c r="C41" s="1128"/>
      <c r="D41" s="1128"/>
      <c r="E41" s="1128"/>
      <c r="F41" s="1128"/>
      <c r="G41" s="1128"/>
      <c r="H41" s="1128"/>
      <c r="I41" s="1128"/>
      <c r="J41" s="1128"/>
      <c r="K41" s="1128"/>
      <c r="L41" s="1128"/>
      <c r="M41" s="1128"/>
      <c r="N41" s="1128"/>
      <c r="O41" s="1128"/>
      <c r="P41" s="1128"/>
      <c r="Q41" s="1129"/>
      <c r="R41" s="185"/>
    </row>
    <row r="42" spans="1:18" ht="15.75" customHeight="1">
      <c r="A42" s="1263"/>
      <c r="B42" s="1127"/>
      <c r="C42" s="1128"/>
      <c r="D42" s="1128"/>
      <c r="E42" s="1128"/>
      <c r="F42" s="1128"/>
      <c r="G42" s="1128"/>
      <c r="H42" s="1128"/>
      <c r="I42" s="1128"/>
      <c r="J42" s="1128"/>
      <c r="K42" s="1128"/>
      <c r="L42" s="1128"/>
      <c r="M42" s="1128"/>
      <c r="N42" s="1128"/>
      <c r="O42" s="1128"/>
      <c r="P42" s="1128"/>
      <c r="Q42" s="1129"/>
      <c r="R42" s="185"/>
    </row>
    <row r="43" spans="1:18" ht="15.75" customHeight="1">
      <c r="A43" s="1263"/>
      <c r="B43" s="1127"/>
      <c r="C43" s="1128"/>
      <c r="D43" s="1128"/>
      <c r="E43" s="1128"/>
      <c r="F43" s="1128"/>
      <c r="G43" s="1128"/>
      <c r="H43" s="1128"/>
      <c r="I43" s="1128"/>
      <c r="J43" s="1128"/>
      <c r="K43" s="1128"/>
      <c r="L43" s="1128"/>
      <c r="M43" s="1128"/>
      <c r="N43" s="1128"/>
      <c r="O43" s="1128"/>
      <c r="P43" s="1128"/>
      <c r="Q43" s="1129"/>
      <c r="R43" s="185"/>
    </row>
    <row r="44" spans="1:18" ht="15.75" customHeight="1">
      <c r="A44" s="1263"/>
      <c r="B44" s="1127"/>
      <c r="C44" s="1128"/>
      <c r="D44" s="1128"/>
      <c r="E44" s="1128"/>
      <c r="F44" s="1128"/>
      <c r="G44" s="1128"/>
      <c r="H44" s="1128"/>
      <c r="I44" s="1128"/>
      <c r="J44" s="1128"/>
      <c r="K44" s="1128"/>
      <c r="L44" s="1128"/>
      <c r="M44" s="1128"/>
      <c r="N44" s="1128"/>
      <c r="O44" s="1128"/>
      <c r="P44" s="1128"/>
      <c r="Q44" s="1129"/>
      <c r="R44" s="185"/>
    </row>
    <row r="45" spans="1:18" ht="15.75" customHeight="1">
      <c r="A45" s="1263"/>
      <c r="B45" s="1127"/>
      <c r="C45" s="1128"/>
      <c r="D45" s="1128"/>
      <c r="E45" s="1128"/>
      <c r="F45" s="1128"/>
      <c r="G45" s="1128"/>
      <c r="H45" s="1128"/>
      <c r="I45" s="1128"/>
      <c r="J45" s="1128"/>
      <c r="K45" s="1128"/>
      <c r="L45" s="1128"/>
      <c r="M45" s="1128"/>
      <c r="N45" s="1128"/>
      <c r="O45" s="1128"/>
      <c r="P45" s="1128"/>
      <c r="Q45" s="1129"/>
      <c r="R45" s="185"/>
    </row>
    <row r="46" spans="1:18" ht="15.75" customHeight="1">
      <c r="A46" s="1263"/>
      <c r="B46" s="1136"/>
      <c r="C46" s="1137"/>
      <c r="D46" s="1137"/>
      <c r="E46" s="1137"/>
      <c r="F46" s="1137"/>
      <c r="G46" s="1137"/>
      <c r="H46" s="1137"/>
      <c r="I46" s="1137"/>
      <c r="J46" s="1137"/>
      <c r="K46" s="1137"/>
      <c r="L46" s="1137"/>
      <c r="M46" s="1137"/>
      <c r="N46" s="1137"/>
      <c r="O46" s="1137"/>
      <c r="P46" s="1137"/>
      <c r="Q46" s="1138"/>
      <c r="R46" s="185"/>
    </row>
    <row r="47" spans="1:18" ht="15.75" customHeight="1">
      <c r="A47" s="1263"/>
      <c r="B47" s="1888" t="s">
        <v>106</v>
      </c>
      <c r="C47" s="1888"/>
      <c r="D47" s="1888"/>
      <c r="E47" s="1888"/>
      <c r="F47" s="1889"/>
      <c r="G47" s="109" t="s">
        <v>103</v>
      </c>
      <c r="H47" s="109"/>
      <c r="I47" s="109"/>
      <c r="J47" s="109"/>
      <c r="K47" s="109"/>
      <c r="L47" s="109"/>
      <c r="M47" s="109"/>
      <c r="N47" s="109"/>
      <c r="O47" s="109"/>
      <c r="P47" s="109"/>
      <c r="Q47" s="110"/>
    </row>
    <row r="48" spans="1:18" ht="15.75" customHeight="1">
      <c r="A48" s="1263"/>
      <c r="B48" s="1890"/>
      <c r="C48" s="1890"/>
      <c r="D48" s="1890"/>
      <c r="E48" s="1890"/>
      <c r="F48" s="1891"/>
      <c r="G48" s="1894" t="s">
        <v>204</v>
      </c>
      <c r="H48" s="1458"/>
      <c r="I48" s="1458"/>
      <c r="J48" s="1458"/>
      <c r="K48" s="1458"/>
      <c r="L48" s="1458"/>
      <c r="M48" s="1458"/>
      <c r="N48" s="1458"/>
      <c r="O48" s="1458"/>
      <c r="P48" s="1458"/>
      <c r="Q48" s="1895"/>
      <c r="R48" s="2"/>
    </row>
    <row r="49" spans="1:18" ht="15.75" customHeight="1">
      <c r="A49" s="1264"/>
      <c r="B49" s="1892"/>
      <c r="C49" s="1892"/>
      <c r="D49" s="1892"/>
      <c r="E49" s="1892"/>
      <c r="F49" s="1893"/>
      <c r="G49" s="1896" t="s">
        <v>107</v>
      </c>
      <c r="H49" s="1897"/>
      <c r="I49" s="1897"/>
      <c r="J49" s="1897"/>
      <c r="K49" s="1897"/>
      <c r="L49" s="1897"/>
      <c r="M49" s="1897"/>
      <c r="N49" s="1897"/>
      <c r="O49" s="1897"/>
      <c r="P49" s="1897"/>
      <c r="Q49" s="1898"/>
      <c r="R49" s="2"/>
    </row>
    <row r="50" spans="1:18" ht="15.75" customHeight="1"/>
    <row r="51" spans="1:18" ht="15.75" customHeight="1"/>
    <row r="52" spans="1:18" ht="15.75" customHeight="1">
      <c r="I52" s="77"/>
    </row>
    <row r="53" spans="1:18" ht="15.75" customHeight="1"/>
    <row r="54" spans="1:18" ht="15.75" customHeight="1"/>
    <row r="55" spans="1:18" ht="15.75" customHeight="1"/>
    <row r="56" spans="1:18" ht="15.75" customHeight="1"/>
    <row r="57" spans="1:18" ht="15.75" customHeight="1"/>
    <row r="58" spans="1:18" ht="15.75" customHeight="1"/>
    <row r="59" spans="1:18" ht="15.75" customHeight="1"/>
    <row r="60" spans="1:18" ht="15.75" customHeight="1"/>
  </sheetData>
  <mergeCells count="19">
    <mergeCell ref="B20:D21"/>
    <mergeCell ref="E21:Q21"/>
    <mergeCell ref="E20:Q20"/>
    <mergeCell ref="A20:A49"/>
    <mergeCell ref="B47:F49"/>
    <mergeCell ref="B23:Q46"/>
    <mergeCell ref="G48:Q48"/>
    <mergeCell ref="G49:Q49"/>
    <mergeCell ref="A1:F1"/>
    <mergeCell ref="A18:D19"/>
    <mergeCell ref="E17:Q17"/>
    <mergeCell ref="A2:Q2"/>
    <mergeCell ref="A4:Q4"/>
    <mergeCell ref="A16:Q16"/>
    <mergeCell ref="A17:D17"/>
    <mergeCell ref="A7:E7"/>
    <mergeCell ref="K9:P10"/>
    <mergeCell ref="E18:Q19"/>
    <mergeCell ref="A12:Q13"/>
  </mergeCells>
  <phoneticPr fontId="2"/>
  <printOptions horizontalCentered="1"/>
  <pageMargins left="0.70866141732283472" right="0.70866141732283472" top="0.74803149606299213" bottom="0.55118110236220474" header="0.31496062992125984" footer="0.31496062992125984"/>
  <pageSetup paperSize="9" scale="9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53</vt:i4>
      </vt:variant>
      <vt:variant>
        <vt:lpstr>名前付き一覧</vt:lpstr>
      </vt:variant>
      <vt:variant>
        <vt:i4>84</vt:i4>
      </vt:variant>
    </vt:vector>
  </HeadingPairs>
  <TitlesOfParts>
    <vt:vector size="137" baseType="lpstr">
      <vt:lpstr>発注者入力シート</vt:lpstr>
      <vt:lpstr>企業入力シート</vt:lpstr>
      <vt:lpstr>ファイル使用上の注意事項</vt:lpstr>
      <vt:lpstr>発注者設定内容確認シート</vt:lpstr>
      <vt:lpstr>発注者審査作業用シート (技術提案)</vt:lpstr>
      <vt:lpstr>発注者審査作業用シート（提案以外）</vt:lpstr>
      <vt:lpstr>表紙</vt:lpstr>
      <vt:lpstr>技術提案ｂ①</vt:lpstr>
      <vt:lpstr>技術提案ｂ②</vt:lpstr>
      <vt:lpstr>技術提案ｂ③</vt:lpstr>
      <vt:lpstr>技術提案ｂ④</vt:lpstr>
      <vt:lpstr>技術提案①</vt:lpstr>
      <vt:lpstr>技術提案②</vt:lpstr>
      <vt:lpstr>技術提案③</vt:lpstr>
      <vt:lpstr>【建築】技術提案（技能士活用）</vt:lpstr>
      <vt:lpstr>企業成績評定点 (JV用) </vt:lpstr>
      <vt:lpstr>評定点一覧(第1G用) </vt:lpstr>
      <vt:lpstr>評定点一覧(第2G用)  </vt:lpstr>
      <vt:lpstr>評定点一覧(第3G用) </vt:lpstr>
      <vt:lpstr>同種工事施工実績</vt:lpstr>
      <vt:lpstr>優良工事表彰</vt:lpstr>
      <vt:lpstr>優良工事表彰（JV）</vt:lpstr>
      <vt:lpstr>【建築】継続能力開発（CPD）制度</vt:lpstr>
      <vt:lpstr>【建築】技術者成績評定点 (JV第1G用) </vt:lpstr>
      <vt:lpstr>【建築】技術者評定点一覧表 (JV第1G用)</vt:lpstr>
      <vt:lpstr>【建築】技術者成績評定点 (JV第2G用)</vt:lpstr>
      <vt:lpstr>【建築】技術者評定一覧表(JV第2G用) </vt:lpstr>
      <vt:lpstr>【建築】技術者成績評定点 (JV第3G用) </vt:lpstr>
      <vt:lpstr>【建築】技術者評定一覧表(JV第3G用) </vt:lpstr>
      <vt:lpstr>同種工事施工経験</vt:lpstr>
      <vt:lpstr>技術者継続学習</vt:lpstr>
      <vt:lpstr>ボランティア (JV)</vt:lpstr>
      <vt:lpstr>障がい者雇用 (JV)</vt:lpstr>
      <vt:lpstr>育児・介護休業 (JV) </vt:lpstr>
      <vt:lpstr>育児介護チェック表（第1G用）</vt:lpstr>
      <vt:lpstr>育児介護チェック表（第2G用）</vt:lpstr>
      <vt:lpstr>育児介護チェック表（第3G用）</vt:lpstr>
      <vt:lpstr>登録基幹技能者</vt:lpstr>
      <vt:lpstr>若手技術者・従業員新規雇用（JV)</vt:lpstr>
      <vt:lpstr>消防団</vt:lpstr>
      <vt:lpstr>【建築】応急危険度判定士</vt:lpstr>
      <vt:lpstr>建設キャリアアップシステム(CCUS)</vt:lpstr>
      <vt:lpstr>【建築】応急復旧相談員</vt:lpstr>
      <vt:lpstr>会社所在地</vt:lpstr>
      <vt:lpstr>質問書</vt:lpstr>
      <vt:lpstr>回答書</vt:lpstr>
      <vt:lpstr>不採用説明要求書</vt:lpstr>
      <vt:lpstr>採否通知</vt:lpstr>
      <vt:lpstr>不採用理由回答書</vt:lpstr>
      <vt:lpstr>評価内容説明要求</vt:lpstr>
      <vt:lpstr>評価内容回答</vt:lpstr>
      <vt:lpstr>改善要請</vt:lpstr>
      <vt:lpstr>改善提案</vt:lpstr>
      <vt:lpstr>【企業】評価項目</vt:lpstr>
      <vt:lpstr>【技術者】評価項目</vt:lpstr>
      <vt:lpstr>【地域貢献】評価項目</vt:lpstr>
      <vt:lpstr>【地理的条件】評価項目</vt:lpstr>
      <vt:lpstr>【建築】応急危険度判定士!Print_Area</vt:lpstr>
      <vt:lpstr>【建築】応急復旧相談員!Print_Area</vt:lpstr>
      <vt:lpstr>'【建築】技術者成績評定点 (JV第1G用) '!Print_Area</vt:lpstr>
      <vt:lpstr>'【建築】技術者成績評定点 (JV第2G用)'!Print_Area</vt:lpstr>
      <vt:lpstr>'【建築】技術者成績評定点 (JV第3G用) '!Print_Area</vt:lpstr>
      <vt:lpstr>'【建築】技術者評定一覧表(JV第2G用) '!Print_Area</vt:lpstr>
      <vt:lpstr>'【建築】技術者評定一覧表(JV第3G用) '!Print_Area</vt:lpstr>
      <vt:lpstr>'【建築】技術者評定点一覧表 (JV第1G用)'!Print_Area</vt:lpstr>
      <vt:lpstr>'【建築】技術提案（技能士活用）'!Print_Area</vt:lpstr>
      <vt:lpstr>'【建築】継続能力開発（CPD）制度'!Print_Area</vt:lpstr>
      <vt:lpstr>'ボランティア (JV)'!Print_Area</vt:lpstr>
      <vt:lpstr>'育児・介護休業 (JV) '!Print_Area</vt:lpstr>
      <vt:lpstr>'育児介護チェック表（第1G用）'!Print_Area</vt:lpstr>
      <vt:lpstr>'育児介護チェック表（第2G用）'!Print_Area</vt:lpstr>
      <vt:lpstr>'育児介護チェック表（第3G用）'!Print_Area</vt:lpstr>
      <vt:lpstr>会社所在地!Print_Area</vt:lpstr>
      <vt:lpstr>回答書!Print_Area</vt:lpstr>
      <vt:lpstr>改善提案!Print_Area</vt:lpstr>
      <vt:lpstr>改善要請!Print_Area</vt:lpstr>
      <vt:lpstr>'企業成績評定点 (JV用) '!Print_Area</vt:lpstr>
      <vt:lpstr>企業入力シート!Print_Area</vt:lpstr>
      <vt:lpstr>技術者継続学習!Print_Area</vt:lpstr>
      <vt:lpstr>技術提案①!Print_Area</vt:lpstr>
      <vt:lpstr>技術提案②!Print_Area</vt:lpstr>
      <vt:lpstr>技術提案③!Print_Area</vt:lpstr>
      <vt:lpstr>技術提案ｂ①!Print_Area</vt:lpstr>
      <vt:lpstr>技術提案ｂ②!Print_Area</vt:lpstr>
      <vt:lpstr>技術提案ｂ③!Print_Area</vt:lpstr>
      <vt:lpstr>技術提案ｂ④!Print_Area</vt:lpstr>
      <vt:lpstr>'建設キャリアアップシステム(CCUS)'!Print_Area</vt:lpstr>
      <vt:lpstr>採否通知!Print_Area</vt:lpstr>
      <vt:lpstr>質問書!Print_Area</vt:lpstr>
      <vt:lpstr>'若手技術者・従業員新規雇用（JV)'!Print_Area</vt:lpstr>
      <vt:lpstr>消防団!Print_Area</vt:lpstr>
      <vt:lpstr>'障がい者雇用 (JV)'!Print_Area</vt:lpstr>
      <vt:lpstr>登録基幹技能者!Print_Area</vt:lpstr>
      <vt:lpstr>同種工事施工経験!Print_Area</vt:lpstr>
      <vt:lpstr>同種工事施工実績!Print_Area</vt:lpstr>
      <vt:lpstr>'発注者審査作業用シート（提案以外）'!Print_Area</vt:lpstr>
      <vt:lpstr>発注者設定内容確認シート!Print_Area</vt:lpstr>
      <vt:lpstr>発注者入力シート!Print_Area</vt:lpstr>
      <vt:lpstr>表紙!Print_Area</vt:lpstr>
      <vt:lpstr>評価内容回答!Print_Area</vt:lpstr>
      <vt:lpstr>評価内容説明要求!Print_Area</vt:lpstr>
      <vt:lpstr>'評定点一覧(第1G用) '!Print_Area</vt:lpstr>
      <vt:lpstr>'評定点一覧(第2G用)  '!Print_Area</vt:lpstr>
      <vt:lpstr>'評定点一覧(第3G用) '!Print_Area</vt:lpstr>
      <vt:lpstr>不採用説明要求書!Print_Area</vt:lpstr>
      <vt:lpstr>不採用理由回答書!Print_Area</vt:lpstr>
      <vt:lpstr>優良工事表彰!Print_Area</vt:lpstr>
      <vt:lpstr>'優良工事表彰（JV）'!Print_Area</vt:lpstr>
      <vt:lpstr>技術提案①!Print_Titles</vt:lpstr>
      <vt:lpstr>技術提案②!Print_Titles</vt:lpstr>
      <vt:lpstr>技術提案③!Print_Titles</vt:lpstr>
      <vt:lpstr>技術提案ｂ①!Print_Titles</vt:lpstr>
      <vt:lpstr>技術提案ｂ②!Print_Titles</vt:lpstr>
      <vt:lpstr>技術提案ｂ③!Print_Titles</vt:lpstr>
      <vt:lpstr>技術提案ｂ④!Print_Titles</vt:lpstr>
      <vt:lpstr>発注者設定内容確認シート!Print_Titles</vt:lpstr>
      <vt:lpstr>企業回答</vt:lpstr>
      <vt:lpstr>企業回答1</vt:lpstr>
      <vt:lpstr>企業回答10</vt:lpstr>
      <vt:lpstr>企業回答11</vt:lpstr>
      <vt:lpstr>企業回答12</vt:lpstr>
      <vt:lpstr>企業回答13</vt:lpstr>
      <vt:lpstr>企業回答14</vt:lpstr>
      <vt:lpstr>企業回答2</vt:lpstr>
      <vt:lpstr>企業回答3</vt:lpstr>
      <vt:lpstr>企業回答4</vt:lpstr>
      <vt:lpstr>企業回答5</vt:lpstr>
      <vt:lpstr>企業回答6</vt:lpstr>
      <vt:lpstr>企業回答7</vt:lpstr>
      <vt:lpstr>企業回答8</vt:lpstr>
      <vt:lpstr>企業回答9</vt:lpstr>
      <vt:lpstr>建設工事の種類</vt:lpstr>
      <vt:lpstr>工事種別</vt:lpstr>
      <vt:lpstr>地域密着型</vt:lpstr>
      <vt:lpstr>評価項目番号</vt:lpstr>
      <vt:lpstr>評価項目番号_枝番</vt:lpstr>
      <vt:lpstr>様式番号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INFO003030</dc:creator>
  <cp:lastModifiedBy>津森　崇行</cp:lastModifiedBy>
  <cp:lastPrinted>2026-10-13T02:53:12Z</cp:lastPrinted>
  <dcterms:created xsi:type="dcterms:W3CDTF">2013-11-21T04:54:33Z</dcterms:created>
  <dcterms:modified xsi:type="dcterms:W3CDTF">2026-10-14T00:43:30Z</dcterms:modified>
</cp:coreProperties>
</file>