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drawings/drawing14.xml" ContentType="application/vnd.openxmlformats-officedocument.drawing+xml"/>
  <Override PartName="/xl/comments29.xml" ContentType="application/vnd.openxmlformats-officedocument.spreadsheetml.comments+xml"/>
  <Override PartName="/xl/drawings/drawing15.xml" ContentType="application/vnd.openxmlformats-officedocument.drawing+xml"/>
  <Override PartName="/xl/comments3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fs.ad.pref.shimane.jp\総務部\営繕課\R08\060 入札業務\01 本庁執行（工事）\010 知事部局（10年）\0102 特別簡易型総合評価\19 浜山公園陸上競技場メインスタンド増築外（電気設備）工事\05 入札公告\"/>
    </mc:Choice>
  </mc:AlternateContent>
  <xr:revisionPtr revIDLastSave="0" documentId="13_ncr:1_{8F580C93-AD6F-4AA7-A8D8-8191952F832F}" xr6:coauthVersionLast="47" xr6:coauthVersionMax="47" xr10:uidLastSave="{00000000-0000-0000-0000-000000000000}"/>
  <bookViews>
    <workbookView xWindow="28680" yWindow="-7890" windowWidth="29040" windowHeight="15720" tabRatio="744" firstSheet="35" activeTab="44" xr2:uid="{00000000-000D-0000-FFFF-FFFF00000000}"/>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 (技術提案)" sheetId="54" r:id="rId5"/>
    <sheet name="発注者審査作業用シート（提案以外）" sheetId="49" r:id="rId6"/>
    <sheet name="表紙" sheetId="1" r:id="rId7"/>
    <sheet name="技術提案ｂ①" sheetId="4" state="hidden" r:id="rId8"/>
    <sheet name="技術提案ｂ②" sheetId="67" state="hidden" r:id="rId9"/>
    <sheet name="技術提案ｂ③" sheetId="118" state="hidden" r:id="rId10"/>
    <sheet name="技術提案ｂ④" sheetId="119" state="hidden" r:id="rId11"/>
    <sheet name="技術提案①" sheetId="3" state="hidden" r:id="rId12"/>
    <sheet name="技術提案②" sheetId="45" state="hidden" r:id="rId13"/>
    <sheet name="技術提案③" sheetId="46" state="hidden" r:id="rId14"/>
    <sheet name="【建築】技術提案（技能士活用）" sheetId="55" state="hidden" r:id="rId15"/>
    <sheet name="企業成績評定点 (JV用) " sheetId="76" r:id="rId16"/>
    <sheet name="評定点一覧(第1G用) " sheetId="115" r:id="rId17"/>
    <sheet name="評定点一覧(第2G用)  " sheetId="116" r:id="rId18"/>
    <sheet name="評定点一覧(第3G用) " sheetId="117" r:id="rId19"/>
    <sheet name="同種工事施工実績" sheetId="11" r:id="rId20"/>
    <sheet name="優良工事表彰" sheetId="78" state="hidden" r:id="rId21"/>
    <sheet name="優良工事表彰（JV）" sheetId="123" r:id="rId22"/>
    <sheet name="【建築】継続能力開発（CPD）制度" sheetId="58" state="hidden" r:id="rId23"/>
    <sheet name="【建築】技術者成績評定点 (JV第1G用) " sheetId="80" r:id="rId24"/>
    <sheet name="【建築】技術者評定点一覧表 (JV第1G用)" sheetId="120" r:id="rId25"/>
    <sheet name="【建築】技術者成績評定点 (JV第2G用)" sheetId="81" r:id="rId26"/>
    <sheet name="【建築】技術者評定一覧表(JV第2G用) " sheetId="121" r:id="rId27"/>
    <sheet name="【建築】技術者成績評定点 (JV第3G用) " sheetId="82" r:id="rId28"/>
    <sheet name="【建築】技術者評定一覧表(JV第3G用) " sheetId="122" r:id="rId29"/>
    <sheet name="同種工事施工経験" sheetId="15" r:id="rId30"/>
    <sheet name="技術者継続学習" sheetId="128" r:id="rId31"/>
    <sheet name="ボランティア (JV)" sheetId="85" r:id="rId32"/>
    <sheet name="障がい者雇用 (JV)" sheetId="89" r:id="rId33"/>
    <sheet name="育児・介護休業 (JV) " sheetId="91" r:id="rId34"/>
    <sheet name="育児介護チェック表（第1G用）" sheetId="124" r:id="rId35"/>
    <sheet name="育児介護チェック表（第2G用）" sheetId="125" r:id="rId36"/>
    <sheet name="育児介護チェック表（第3G用）" sheetId="126" r:id="rId37"/>
    <sheet name="登録基幹技能者" sheetId="69" r:id="rId38"/>
    <sheet name="【建築】応急復旧相談員" sheetId="129" r:id="rId39"/>
    <sheet name="若手技術者・従業員新規雇用（JV)" sheetId="93" r:id="rId40"/>
    <sheet name="消防団" sheetId="30" state="hidden" r:id="rId41"/>
    <sheet name="【建築】応急危険度判定士" sheetId="62" state="hidden" r:id="rId42"/>
    <sheet name="建設キャリアアップシステム(CCUS)" sheetId="127" state="hidden" r:id="rId43"/>
    <sheet name="会社所在地" sheetId="32" state="hidden" r:id="rId44"/>
    <sheet name="近隣施工実績" sheetId="130" r:id="rId45"/>
    <sheet name="質問書" sheetId="38" r:id="rId46"/>
    <sheet name="回答書" sheetId="52" r:id="rId47"/>
    <sheet name="不採用説明要求書" sheetId="34" r:id="rId48"/>
    <sheet name="採否通知" sheetId="33" r:id="rId49"/>
    <sheet name="不採用理由回答書" sheetId="35" r:id="rId50"/>
    <sheet name="評価内容説明要求" sheetId="36" r:id="rId51"/>
    <sheet name="評価内容回答" sheetId="37" r:id="rId52"/>
    <sheet name="改善要請" sheetId="39" r:id="rId53"/>
    <sheet name="改善提案" sheetId="40" r:id="rId54"/>
  </sheets>
  <externalReferences>
    <externalReference r:id="rId55"/>
    <externalReference r:id="rId56"/>
    <externalReference r:id="rId57"/>
    <externalReference r:id="rId58"/>
    <externalReference r:id="rId59"/>
    <externalReference r:id="rId60"/>
  </externalReferences>
  <definedNames>
    <definedName name="【企業】評価項目" localSheetId="38">[1]発注者入力シート!$L$6:$L$13</definedName>
    <definedName name="【企業】評価項目" localSheetId="30">[2]発注者入力シート!$L$6:$L$13</definedName>
    <definedName name="【企業】評価項目" localSheetId="44">[3]発注者入力シート!$L$6:$L$13</definedName>
    <definedName name="【企業】評価項目">発注者入力シート!$L$6:$L$13</definedName>
    <definedName name="【技術者】評価項目" localSheetId="38">[1]発注者入力シート!$M$6:$M$12</definedName>
    <definedName name="【技術者】評価項目" localSheetId="30">[2]発注者入力シート!$M$6:$M$12</definedName>
    <definedName name="【技術者】評価項目" localSheetId="44">[3]発注者入力シート!$M$6:$M$12</definedName>
    <definedName name="【技術者】評価項目">発注者入力シート!$M$6:$M$12</definedName>
    <definedName name="【地域貢献】評価項目" localSheetId="38">[1]発注者入力シート!$N$6:$N$25</definedName>
    <definedName name="【地域貢献】評価項目" localSheetId="30">[2]発注者入力シート!$N$6:$N$29</definedName>
    <definedName name="【地域貢献】評価項目" localSheetId="44">[3]発注者入力シート!$N$6:$N$29</definedName>
    <definedName name="【地域貢献】評価項目">発注者入力シート!$N$6:$N$25</definedName>
    <definedName name="【地理的条件】評価項目" localSheetId="38">[1]発注者入力シート!$O$6:$O$11</definedName>
    <definedName name="【地理的条件】評価項目" localSheetId="30">[2]発注者入力シート!$O$6:$O$11</definedName>
    <definedName name="【地理的条件】評価項目" localSheetId="44">[3]発注者入力シート!$O$6:$O$11</definedName>
    <definedName name="【地理的条件】評価項目">発注者入力シート!$O$6:$O$11</definedName>
    <definedName name="_xlnm.Print_Area" localSheetId="41">【建築】応急危険度判定士!$A$1:$Q$39</definedName>
    <definedName name="_xlnm.Print_Area" localSheetId="38">【建築】応急復旧相談員!$A$1:$T$36</definedName>
    <definedName name="_xlnm.Print_Area" localSheetId="23">'【建築】技術者成績評定点 (JV第1G用) '!$A$1:$Q$59</definedName>
    <definedName name="_xlnm.Print_Area" localSheetId="25">'【建築】技術者成績評定点 (JV第2G用)'!$A$1:$Q$55</definedName>
    <definedName name="_xlnm.Print_Area" localSheetId="27">'【建築】技術者成績評定点 (JV第3G用) '!$A$1:$Q$68</definedName>
    <definedName name="_xlnm.Print_Area" localSheetId="26">'【建築】技術者評定一覧表(JV第2G用) '!$A$1:$Q$59</definedName>
    <definedName name="_xlnm.Print_Area" localSheetId="28">'【建築】技術者評定一覧表(JV第3G用) '!$A$1:$Q$59</definedName>
    <definedName name="_xlnm.Print_Area" localSheetId="24">'【建築】技術者評定点一覧表 (JV第1G用)'!$A$1:$Q$59</definedName>
    <definedName name="_xlnm.Print_Area" localSheetId="14">'【建築】技術提案（技能士活用）'!$A$1:$Q$53</definedName>
    <definedName name="_xlnm.Print_Area" localSheetId="22">'【建築】継続能力開発（CPD）制度'!$A$1:$Q$97</definedName>
    <definedName name="_xlnm.Print_Area" localSheetId="31">'ボランティア (JV)'!$A$1:$R$44</definedName>
    <definedName name="_xlnm.Print_Area" localSheetId="33">'育児・介護休業 (JV) '!$A$1:$Q$58</definedName>
    <definedName name="_xlnm.Print_Area" localSheetId="34">'育児介護チェック表（第1G用）'!$B$1:$I$109</definedName>
    <definedName name="_xlnm.Print_Area" localSheetId="35">'育児介護チェック表（第2G用）'!$B$1:$I$109</definedName>
    <definedName name="_xlnm.Print_Area" localSheetId="36">'育児介護チェック表（第3G用）'!$B$1:$I$109</definedName>
    <definedName name="_xlnm.Print_Area" localSheetId="43">会社所在地!$A$1:$Q$53</definedName>
    <definedName name="_xlnm.Print_Area" localSheetId="46">回答書!$A$1:$Q$50</definedName>
    <definedName name="_xlnm.Print_Area" localSheetId="53">改善提案!$A$1:$Q$51</definedName>
    <definedName name="_xlnm.Print_Area" localSheetId="52">改善要請!$A$1:$Q$51</definedName>
    <definedName name="_xlnm.Print_Area" localSheetId="15">'企業成績評定点 (JV用) '!$A$1:$P$73</definedName>
    <definedName name="_xlnm.Print_Area" localSheetId="1">企業入力シート!$A$1:$J$101</definedName>
    <definedName name="_xlnm.Print_Area" localSheetId="30">技術者継続学習!$A$1:$Q$43</definedName>
    <definedName name="_xlnm.Print_Area" localSheetId="11">技術提案①!$A$1:$Q$50</definedName>
    <definedName name="_xlnm.Print_Area" localSheetId="12">技術提案②!$A$1:$Q$50</definedName>
    <definedName name="_xlnm.Print_Area" localSheetId="13">技術提案③!$A$1:$Q$50</definedName>
    <definedName name="_xlnm.Print_Area" localSheetId="7">技術提案ｂ①!$A$1:$Q$59</definedName>
    <definedName name="_xlnm.Print_Area" localSheetId="8">技術提案ｂ②!$A$1:$Q$59</definedName>
    <definedName name="_xlnm.Print_Area" localSheetId="9">技術提案ｂ③!$A$1:$Q$59</definedName>
    <definedName name="_xlnm.Print_Area" localSheetId="10">技術提案ｂ④!$A$1:$Q$59</definedName>
    <definedName name="_xlnm.Print_Area" localSheetId="44">近隣施工実績!$A$1:$S$134</definedName>
    <definedName name="_xlnm.Print_Area" localSheetId="42">'建設キャリアアップシステム(CCUS)'!$A$1:$Q$51</definedName>
    <definedName name="_xlnm.Print_Area" localSheetId="48">採否通知!$A$1:$Q$51</definedName>
    <definedName name="_xlnm.Print_Area" localSheetId="45">質問書!$A$1:$Q$50</definedName>
    <definedName name="_xlnm.Print_Area" localSheetId="39">'若手技術者・従業員新規雇用（JV)'!$A$1:$Q$95</definedName>
    <definedName name="_xlnm.Print_Area" localSheetId="40">消防団!$A$1:$Q$50</definedName>
    <definedName name="_xlnm.Print_Area" localSheetId="32">'障がい者雇用 (JV)'!$A$1:$Q$110</definedName>
    <definedName name="_xlnm.Print_Area" localSheetId="37">登録基幹技能者!$A$1:$Q$49</definedName>
    <definedName name="_xlnm.Print_Area" localSheetId="29">同種工事施工経験!$A$1:$S$196</definedName>
    <definedName name="_xlnm.Print_Area" localSheetId="19">同種工事施工実績!$A$1:$T$113</definedName>
    <definedName name="_xlnm.Print_Area" localSheetId="5">'発注者審査作業用シート（提案以外）'!$A$1:$N$34</definedName>
    <definedName name="_xlnm.Print_Area" localSheetId="3">発注者設定内容確認シート!$A$1:$G$42</definedName>
    <definedName name="_xlnm.Print_Area" localSheetId="0">発注者入力シート!$A$1:$AC$99</definedName>
    <definedName name="_xlnm.Print_Area" localSheetId="6">表紙!$A$1:$Q$84</definedName>
    <definedName name="_xlnm.Print_Area" localSheetId="51">評価内容回答!$A$1:$Q$53</definedName>
    <definedName name="_xlnm.Print_Area" localSheetId="50">評価内容説明要求!$A$1:$Q$53</definedName>
    <definedName name="_xlnm.Print_Area" localSheetId="16">'評定点一覧(第1G用) '!$A$1:$Q$70</definedName>
    <definedName name="_xlnm.Print_Area" localSheetId="17">'評定点一覧(第2G用)  '!$A$1:$Q$70</definedName>
    <definedName name="_xlnm.Print_Area" localSheetId="18">'評定点一覧(第3G用) '!$A$1:$Q$70</definedName>
    <definedName name="_xlnm.Print_Area" localSheetId="47">不採用説明要求書!$A$1:$Q$51</definedName>
    <definedName name="_xlnm.Print_Area" localSheetId="49">不採用理由回答書!$A$1:$Q$51</definedName>
    <definedName name="_xlnm.Print_Area" localSheetId="20">優良工事表彰!$A$1:$Q$44</definedName>
    <definedName name="_xlnm.Print_Area" localSheetId="21">'優良工事表彰（JV）'!$A$1:$Q$38</definedName>
    <definedName name="_xlnm.Print_Titles" localSheetId="11">技術提案①!$1:$19</definedName>
    <definedName name="_xlnm.Print_Titles" localSheetId="12">技術提案②!$1:$19</definedName>
    <definedName name="_xlnm.Print_Titles" localSheetId="13">技術提案③!$1:$19</definedName>
    <definedName name="_xlnm.Print_Titles" localSheetId="7">技術提案ｂ①!$1:$19</definedName>
    <definedName name="_xlnm.Print_Titles" localSheetId="8">技術提案ｂ②!$1:$19</definedName>
    <definedName name="_xlnm.Print_Titles" localSheetId="9">技術提案ｂ③!$1:$19</definedName>
    <definedName name="_xlnm.Print_Titles" localSheetId="10">技術提案ｂ④!$1:$19</definedName>
    <definedName name="_xlnm.Print_Titles" localSheetId="3">発注者設定内容確認シート!$1:$5</definedName>
    <definedName name="企業回答" localSheetId="38">[1]発注者入力シート!$Z$6:$Z$9</definedName>
    <definedName name="企業回答">発注者入力シート!$Z$6:$Z$9</definedName>
    <definedName name="企業回答1" localSheetId="38">[1]発注者入力シート!$V$6:$V$8</definedName>
    <definedName name="企業回答1" localSheetId="30">[2]発注者入力シート!$V$6:$V$8</definedName>
    <definedName name="企業回答1" localSheetId="44">[3]発注者入力シート!$V$6:$V$8</definedName>
    <definedName name="企業回答1">発注者入力シート!$V$6:$V$8</definedName>
    <definedName name="企業回答10" localSheetId="38">[1]発注者入力シート!$AE$6:$AE$9</definedName>
    <definedName name="企業回答10">発注者入力シート!$AE$6:$AE$9</definedName>
    <definedName name="企業回答11" localSheetId="30">[2]発注者入力シート!$AF$6:$AF$7</definedName>
    <definedName name="企業回答11" localSheetId="44">[3]発注者入力シート!$AF$6:$AF$7</definedName>
    <definedName name="企業回答11">発注者入力シート!$AF$6:$AF$9</definedName>
    <definedName name="企業回答12" localSheetId="38">[1]発注者入力シート!$AG$6:$AG$9</definedName>
    <definedName name="企業回答12">発注者入力シート!$AG$6:$AG$9</definedName>
    <definedName name="企業回答13" localSheetId="38">[4]発注者入力シート!$AH$6:$AH$8</definedName>
    <definedName name="企業回答13" localSheetId="30">[4]発注者入力シート!$AH$6:$AH$8</definedName>
    <definedName name="企業回答13" localSheetId="44">[3]発注者入力シート!$AH$6:$AH$8</definedName>
    <definedName name="企業回答13">発注者入力シート!$AH$6:$AH$9</definedName>
    <definedName name="企業回答14" localSheetId="38">[5]発注者入力シート!$AI$6:$AI$8</definedName>
    <definedName name="企業回答14" localSheetId="30">[4]発注者入力シート!$AI$6:$AI$9</definedName>
    <definedName name="企業回答14" localSheetId="44">[3]発注者入力シート!$AI$6:$AI$9</definedName>
    <definedName name="企業回答14">発注者入力シート!$AI$5:$AI$8</definedName>
    <definedName name="企業回答2" localSheetId="38">[1]発注者入力シート!$W$6:$W$11</definedName>
    <definedName name="企業回答2" localSheetId="30">[2]発注者入力シート!$W$6:$W$11</definedName>
    <definedName name="企業回答2" localSheetId="44">[3]発注者入力シート!$W$6:$W$11</definedName>
    <definedName name="企業回答2">発注者入力シート!$W$6:$W$11</definedName>
    <definedName name="企業回答3" localSheetId="30">[2]発注者入力シート!$X$6:$X$11</definedName>
    <definedName name="企業回答3" localSheetId="44">[3]発注者入力シート!$X$6:$X$11</definedName>
    <definedName name="企業回答3">発注者入力シート!$X$6:$X$11</definedName>
    <definedName name="企業回答4" localSheetId="38">[1]発注者入力シート!$Y$6:$Y$8</definedName>
    <definedName name="企業回答4">発注者入力シート!$Y$6:$Y$8</definedName>
    <definedName name="企業回答5" localSheetId="38">[1]発注者入力シート!$Z$6:$Z$9</definedName>
    <definedName name="企業回答5">発注者入力シート!$Z$6:$Z$9</definedName>
    <definedName name="企業回答6" localSheetId="38">[1]発注者入力シート!$AA$6:$AA$10</definedName>
    <definedName name="企業回答6" localSheetId="30">[2]発注者入力シート!$AA$6:$AA$12</definedName>
    <definedName name="企業回答6" localSheetId="44">[3]発注者入力シート!$AA$6:$AA$12</definedName>
    <definedName name="企業回答6">発注者入力シート!$AA$6:$AA$10</definedName>
    <definedName name="企業回答7" localSheetId="38">[1]発注者入力シート!$AB$6:$AB$9</definedName>
    <definedName name="企業回答7" localSheetId="30">[2]発注者入力シート!$AB$6:$AB$9</definedName>
    <definedName name="企業回答7" localSheetId="44">[3]発注者入力シート!$AB$6:$AB$9</definedName>
    <definedName name="企業回答7">発注者入力シート!$AB$6:$AB$9</definedName>
    <definedName name="企業回答8" localSheetId="30">[2]発注者入力シート!$AC$6:$AC$17</definedName>
    <definedName name="企業回答8" localSheetId="44">[3]発注者入力シート!$AC$6:$AC$17</definedName>
    <definedName name="企業回答8">発注者入力シート!$AC$6:$AC$14</definedName>
    <definedName name="企業回答9" localSheetId="30">[2]発注者入力シート!$AD$6:$AD$8</definedName>
    <definedName name="企業回答9" localSheetId="44">[3]発注者入力シート!$AD$6:$AD$8</definedName>
    <definedName name="企業回答9">発注者入力シート!$AD$6:$AD$8</definedName>
    <definedName name="建設工事の種類" localSheetId="38">[1]発注者入力シート!$U$6:$U$13</definedName>
    <definedName name="建設工事の種類" localSheetId="30">[2]発注者入力シート!$U$6:$U$21</definedName>
    <definedName name="建設工事の種類" localSheetId="44">[3]発注者入力シート!$U$6:$U$21</definedName>
    <definedName name="建設工事の種類">発注者入力シート!$U$6:$U$13</definedName>
    <definedName name="工事種別" localSheetId="38">[1]発注者入力シート!$T$6:$T$11</definedName>
    <definedName name="工事種別" localSheetId="30">[2]発注者入力シート!$T$6:$T$22</definedName>
    <definedName name="工事種別" localSheetId="44">[3]発注者入力シート!$T$6:$T$22</definedName>
    <definedName name="工事種別">発注者入力シート!$T$6:$T$11</definedName>
    <definedName name="地域密着型" localSheetId="30">[2]発注者入力シート!$S$6:$S$7</definedName>
    <definedName name="地域密着型" localSheetId="44">[3]発注者入力シート!$S$6:$S$7</definedName>
    <definedName name="地域密着型">発注者入力シート!$S$6:$S$7</definedName>
    <definedName name="評価項目番号" localSheetId="38">[1]発注者入力シート!$Q$6:$Q$12</definedName>
    <definedName name="評価項目番号" localSheetId="30">[2]発注者入力シート!$Q$6:$Q$12</definedName>
    <definedName name="評価項目番号" localSheetId="44">[3]発注者入力シート!$Q$6:$Q$12</definedName>
    <definedName name="評価項目番号">発注者入力シート!$Q$6:$Q$12</definedName>
    <definedName name="評価項目番号_枝番" localSheetId="38">[1]発注者入力シート!$R$6:$R$16</definedName>
    <definedName name="評価項目番号_枝番" localSheetId="30">[2]発注者入力シート!$R$6:$R$16</definedName>
    <definedName name="評価項目番号_枝番" localSheetId="44">[3]発注者入力シート!$R$6:$R$16</definedName>
    <definedName name="評価項目番号_枝番">発注者入力シート!$R$6:$R$16</definedName>
    <definedName name="様式番号" localSheetId="38">[1]発注者入力シート!$P$6:$P$32</definedName>
    <definedName name="様式番号" localSheetId="30">[2]発注者入力シート!$P$6:$P$25</definedName>
    <definedName name="様式番号" localSheetId="44">[3]発注者入力シート!$P$6:$P$25</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130" l="1"/>
  <c r="F14" i="130"/>
  <c r="H7" i="130"/>
  <c r="M55" i="130"/>
  <c r="M36" i="130"/>
  <c r="M17" i="130"/>
  <c r="A2" i="130"/>
  <c r="A1" i="130"/>
  <c r="U32" i="130"/>
  <c r="A2" i="129" l="1"/>
  <c r="A1" i="129"/>
  <c r="B33" i="129"/>
  <c r="G6" i="129"/>
  <c r="C31" i="85"/>
  <c r="C30" i="85"/>
  <c r="B37" i="128"/>
  <c r="B33" i="128"/>
  <c r="B31" i="128"/>
  <c r="B29" i="128"/>
  <c r="B24" i="128"/>
  <c r="B22" i="128"/>
  <c r="B20" i="128"/>
  <c r="B15" i="128"/>
  <c r="B13" i="128"/>
  <c r="B11" i="128"/>
  <c r="K5" i="128"/>
  <c r="A2" i="128"/>
  <c r="A1" i="128"/>
  <c r="O74" i="41" l="1"/>
  <c r="A30" i="1"/>
  <c r="AZ9" i="41" l="1"/>
  <c r="AZ8" i="41"/>
  <c r="AZ7" i="41"/>
  <c r="AZ6" i="41"/>
  <c r="AZ5" i="41"/>
  <c r="AZ4" i="41"/>
  <c r="C29" i="85" l="1"/>
  <c r="C28" i="85"/>
  <c r="C27" i="85"/>
  <c r="C26" i="85"/>
  <c r="C15" i="85"/>
  <c r="C17" i="85" s="1"/>
  <c r="C14" i="85"/>
  <c r="C16" i="85" s="1"/>
  <c r="B6" i="117"/>
  <c r="B6" i="116"/>
  <c r="L100" i="42"/>
  <c r="L99" i="42"/>
  <c r="L98" i="42"/>
  <c r="L97" i="42"/>
  <c r="L96" i="42"/>
  <c r="L95" i="42"/>
  <c r="L94" i="42"/>
  <c r="L93" i="42"/>
  <c r="L92" i="42"/>
  <c r="L91" i="42"/>
  <c r="A100" i="42"/>
  <c r="A99" i="42"/>
  <c r="A98" i="42"/>
  <c r="A97" i="42"/>
  <c r="A96" i="42"/>
  <c r="A95" i="42"/>
  <c r="A94" i="42"/>
  <c r="A93" i="42"/>
  <c r="A92" i="42"/>
  <c r="A91" i="42"/>
  <c r="A90" i="42"/>
  <c r="A71" i="42"/>
  <c r="A70" i="42"/>
  <c r="A69" i="42"/>
  <c r="A68" i="42"/>
  <c r="A67" i="42"/>
  <c r="A66" i="42"/>
  <c r="A65" i="42"/>
  <c r="A64" i="42"/>
  <c r="A63" i="42"/>
  <c r="A62" i="42"/>
  <c r="A61" i="42"/>
  <c r="A42" i="42"/>
  <c r="A41" i="42"/>
  <c r="A40" i="42"/>
  <c r="A39" i="42"/>
  <c r="A38" i="42"/>
  <c r="A37" i="42"/>
  <c r="A36" i="42"/>
  <c r="A35" i="42"/>
  <c r="A34" i="42"/>
  <c r="A33" i="42"/>
  <c r="A32" i="42"/>
  <c r="A51" i="1" l="1"/>
  <c r="A52" i="1"/>
  <c r="A65" i="1"/>
  <c r="A66" i="1"/>
  <c r="A76" i="1"/>
  <c r="A50" i="1"/>
  <c r="A64" i="1"/>
  <c r="A55" i="1"/>
  <c r="A71" i="1"/>
  <c r="A56" i="1"/>
  <c r="A57" i="1"/>
  <c r="A60" i="1"/>
  <c r="A73" i="1"/>
  <c r="A69" i="1"/>
  <c r="A70" i="1"/>
  <c r="A72" i="1"/>
  <c r="A58" i="1"/>
  <c r="A61" i="1"/>
  <c r="A74" i="1"/>
  <c r="A75" i="1"/>
  <c r="A67" i="1"/>
  <c r="A53" i="1"/>
  <c r="A54" i="1"/>
  <c r="A62" i="1"/>
  <c r="A63" i="1"/>
  <c r="A2" i="127"/>
  <c r="A1" i="127"/>
  <c r="A2" i="62"/>
  <c r="A1" i="62"/>
  <c r="A2" i="69"/>
  <c r="A1" i="69"/>
  <c r="B2" i="126"/>
  <c r="B1" i="126"/>
  <c r="B2" i="125"/>
  <c r="B1" i="125"/>
  <c r="B2" i="124"/>
  <c r="B1" i="124"/>
  <c r="A2" i="91"/>
  <c r="A1" i="91"/>
  <c r="A2" i="89"/>
  <c r="A1" i="89"/>
  <c r="O1" i="85"/>
  <c r="A2" i="85"/>
  <c r="A1" i="85"/>
  <c r="BW18" i="49"/>
  <c r="BT18" i="49"/>
  <c r="BK18" i="49"/>
  <c r="BH18" i="49"/>
  <c r="BE18" i="49"/>
  <c r="A41" i="53"/>
  <c r="C41" i="53"/>
  <c r="C40" i="53"/>
  <c r="A40" i="53"/>
  <c r="C37" i="53"/>
  <c r="A37" i="53"/>
  <c r="A36" i="53"/>
  <c r="C36" i="53"/>
  <c r="C35" i="53"/>
  <c r="A35" i="53"/>
  <c r="A34" i="53"/>
  <c r="C34" i="53"/>
  <c r="M63" i="93" l="1"/>
  <c r="H63" i="93"/>
  <c r="M40" i="93"/>
  <c r="H40" i="93"/>
  <c r="M17" i="93"/>
  <c r="H17" i="93"/>
  <c r="B19" i="117" l="1"/>
  <c r="B19" i="116"/>
  <c r="B19" i="115"/>
  <c r="B32" i="117" l="1"/>
  <c r="B32" i="116"/>
  <c r="B32" i="115"/>
  <c r="A1" i="39" l="1"/>
  <c r="B45" i="117" l="1"/>
  <c r="B45" i="116"/>
  <c r="B45" i="115"/>
  <c r="I24" i="127" l="1"/>
  <c r="K6" i="127"/>
  <c r="L75" i="41" l="1"/>
  <c r="G41" i="53" l="1"/>
  <c r="BX44" i="49"/>
  <c r="BX26" i="49" s="1"/>
  <c r="BW26" i="49"/>
  <c r="BX25" i="49"/>
  <c r="BW25" i="49"/>
  <c r="BY24" i="49"/>
  <c r="BX24" i="49"/>
  <c r="BW24" i="49"/>
  <c r="BY23" i="49"/>
  <c r="BX23" i="49"/>
  <c r="BW23" i="49"/>
  <c r="BY22" i="49"/>
  <c r="BX22" i="49"/>
  <c r="BW22" i="49"/>
  <c r="BY21" i="49"/>
  <c r="BX21" i="49"/>
  <c r="BW21" i="49"/>
  <c r="E37" i="127"/>
  <c r="K30" i="127"/>
  <c r="K29" i="127"/>
  <c r="K28" i="127"/>
  <c r="M19" i="127" l="1"/>
  <c r="B21" i="127"/>
  <c r="B58" i="117" l="1"/>
  <c r="B58" i="116"/>
  <c r="B58" i="115"/>
  <c r="F161" i="15" l="1"/>
  <c r="F159" i="15"/>
  <c r="F115" i="15"/>
  <c r="F113" i="15"/>
  <c r="U179" i="15" l="1"/>
  <c r="U133" i="15"/>
  <c r="U26" i="15"/>
  <c r="V27" i="11"/>
  <c r="A17" i="1"/>
  <c r="H7" i="41" l="1"/>
  <c r="A10" i="89" s="1"/>
  <c r="B27" i="62" l="1"/>
  <c r="B99" i="89"/>
  <c r="B9" i="30"/>
  <c r="B85" i="93"/>
  <c r="B24" i="32"/>
  <c r="B38" i="91"/>
  <c r="B26" i="58"/>
  <c r="B23" i="53"/>
  <c r="B24" i="53" s="1"/>
  <c r="AW40" i="49"/>
  <c r="AK40" i="49"/>
  <c r="Y40" i="49"/>
  <c r="I21" i="49"/>
  <c r="I24" i="49"/>
  <c r="I23" i="49"/>
  <c r="M39" i="49"/>
  <c r="J39" i="49"/>
  <c r="F32" i="49" l="1"/>
  <c r="G40" i="49"/>
  <c r="S41" i="89" l="1"/>
  <c r="S74" i="89"/>
  <c r="S22" i="89"/>
  <c r="D37" i="76" l="1"/>
  <c r="D38" i="76"/>
  <c r="D39" i="76"/>
  <c r="D40" i="76"/>
  <c r="D36" i="76"/>
  <c r="D26" i="76"/>
  <c r="D27" i="76"/>
  <c r="D28" i="76"/>
  <c r="D29" i="76"/>
  <c r="D25" i="76"/>
  <c r="F4" i="126" l="1"/>
  <c r="F2" i="126"/>
  <c r="F51" i="126" s="1"/>
  <c r="F107" i="126"/>
  <c r="F4" i="125"/>
  <c r="F2" i="125"/>
  <c r="F107" i="125"/>
  <c r="F4" i="124"/>
  <c r="F2" i="124"/>
  <c r="F51" i="124" s="1"/>
  <c r="F107" i="124"/>
  <c r="B51" i="125" l="1"/>
  <c r="F51" i="125"/>
  <c r="B98" i="126"/>
  <c r="B51" i="126"/>
  <c r="F98" i="126"/>
  <c r="B98" i="125"/>
  <c r="F98" i="125"/>
  <c r="B51" i="124"/>
  <c r="B98" i="124"/>
  <c r="F98" i="124"/>
  <c r="J25" i="49"/>
  <c r="I25" i="49"/>
  <c r="I18" i="49"/>
  <c r="N53" i="49"/>
  <c r="N52" i="49"/>
  <c r="N51" i="49"/>
  <c r="N50" i="49"/>
  <c r="N49" i="49"/>
  <c r="N48" i="49"/>
  <c r="N47" i="49"/>
  <c r="N46" i="49"/>
  <c r="N45" i="49"/>
  <c r="N44" i="49"/>
  <c r="L53" i="49"/>
  <c r="L52" i="49"/>
  <c r="L51" i="49"/>
  <c r="L50" i="49"/>
  <c r="L49" i="49"/>
  <c r="L48" i="49"/>
  <c r="L47" i="49"/>
  <c r="L46" i="49"/>
  <c r="L45" i="49"/>
  <c r="L44" i="49"/>
  <c r="M28" i="49" s="1"/>
  <c r="J45" i="49"/>
  <c r="J21" i="49"/>
  <c r="J47" i="49" l="1"/>
  <c r="I48" i="49"/>
  <c r="I47" i="49"/>
  <c r="J44" i="49"/>
  <c r="J26" i="49" s="1"/>
  <c r="J48" i="49"/>
  <c r="I44" i="49"/>
  <c r="I26" i="49" s="1"/>
  <c r="M26" i="49"/>
  <c r="J29" i="49"/>
  <c r="J46" i="49"/>
  <c r="J30" i="49" s="1"/>
  <c r="M27" i="49"/>
  <c r="I45" i="49"/>
  <c r="I29" i="49" s="1"/>
  <c r="I46" i="49"/>
  <c r="I30" i="49" s="1"/>
  <c r="B28" i="123"/>
  <c r="M53" i="49" s="1"/>
  <c r="B26" i="123"/>
  <c r="M52" i="49" s="1"/>
  <c r="B24" i="123"/>
  <c r="M51" i="49" s="1"/>
  <c r="B22" i="123"/>
  <c r="M50" i="49" s="1"/>
  <c r="B20" i="123"/>
  <c r="M49" i="49" s="1"/>
  <c r="B18" i="123"/>
  <c r="M48" i="49" s="1"/>
  <c r="B16" i="123"/>
  <c r="M47" i="49" s="1"/>
  <c r="B14" i="123"/>
  <c r="M46" i="49" s="1"/>
  <c r="B12" i="123"/>
  <c r="M45" i="49" s="1"/>
  <c r="B10" i="123"/>
  <c r="M44" i="49" s="1"/>
  <c r="F4" i="123"/>
  <c r="A2" i="123"/>
  <c r="A2" i="78"/>
  <c r="A1" i="123"/>
  <c r="A1" i="78"/>
  <c r="J31" i="49" l="1"/>
  <c r="M29" i="49"/>
  <c r="BP47" i="49" l="1"/>
  <c r="BP29" i="49" s="1"/>
  <c r="BP45" i="49"/>
  <c r="BP27" i="49" s="1"/>
  <c r="BO47" i="49"/>
  <c r="BO29" i="49" s="1"/>
  <c r="BO45" i="49"/>
  <c r="BO27" i="49" s="1"/>
  <c r="BN47" i="49"/>
  <c r="BN29" i="49" s="1"/>
  <c r="BN45" i="49"/>
  <c r="BN27" i="49" s="1"/>
  <c r="BO39" i="49"/>
  <c r="BO21" i="49" s="1"/>
  <c r="BN18" i="49"/>
  <c r="BP28" i="49"/>
  <c r="BO28" i="49"/>
  <c r="BN28" i="49"/>
  <c r="BP26" i="49"/>
  <c r="BO26" i="49"/>
  <c r="BN26" i="49"/>
  <c r="BP25" i="49"/>
  <c r="BO25" i="49"/>
  <c r="BN25" i="49"/>
  <c r="BP24" i="49"/>
  <c r="BO24" i="49"/>
  <c r="BN24" i="49"/>
  <c r="BP23" i="49"/>
  <c r="BO23" i="49"/>
  <c r="BN23" i="49"/>
  <c r="BP22" i="49"/>
  <c r="BO22" i="49"/>
  <c r="BN22" i="49"/>
  <c r="BP21" i="49"/>
  <c r="BN21" i="49"/>
  <c r="G38" i="53"/>
  <c r="AY2" i="41" l="1"/>
  <c r="D9" i="41" s="1"/>
  <c r="E10" i="78" l="1"/>
  <c r="F9" i="78"/>
  <c r="E9" i="78"/>
  <c r="F12" i="15"/>
  <c r="F10" i="11"/>
  <c r="F11" i="15"/>
  <c r="F9" i="11"/>
  <c r="F10" i="78"/>
  <c r="F10" i="80"/>
  <c r="D10" i="76"/>
  <c r="F9" i="80"/>
  <c r="D9" i="76"/>
  <c r="BJ47" i="49"/>
  <c r="BI47" i="49"/>
  <c r="BH47" i="49"/>
  <c r="CJ42" i="49"/>
  <c r="G43" i="53"/>
  <c r="G20" i="53" l="1"/>
  <c r="G41" i="49"/>
  <c r="AK41" i="49"/>
  <c r="F118" i="15"/>
  <c r="Y41" i="49"/>
  <c r="F164" i="15"/>
  <c r="AW41" i="49"/>
  <c r="G32" i="53"/>
  <c r="G24" i="53"/>
  <c r="J42" i="49"/>
  <c r="J24" i="49" s="1"/>
  <c r="G42" i="49"/>
  <c r="G21" i="53"/>
  <c r="F119" i="15"/>
  <c r="AW42" i="49"/>
  <c r="G33" i="53"/>
  <c r="AK42" i="49"/>
  <c r="Y42" i="49"/>
  <c r="F165" i="15"/>
  <c r="J41" i="49"/>
  <c r="J23" i="49" s="1"/>
  <c r="G23" i="53"/>
  <c r="AT42" i="49"/>
  <c r="AT24" i="49" s="1"/>
  <c r="AT41" i="49"/>
  <c r="AT23" i="49" s="1"/>
  <c r="AT40" i="49"/>
  <c r="AT22" i="49" s="1"/>
  <c r="AT39" i="49"/>
  <c r="AT21" i="49" s="1"/>
  <c r="AS42" i="49"/>
  <c r="AS24" i="49" s="1"/>
  <c r="AS41" i="49"/>
  <c r="AS23" i="49" s="1"/>
  <c r="AS40" i="49"/>
  <c r="AS22" i="49" s="1"/>
  <c r="AS39" i="49"/>
  <c r="AS21" i="49" s="1"/>
  <c r="AH42" i="49"/>
  <c r="AH24" i="49" s="1"/>
  <c r="AH41" i="49"/>
  <c r="AH23" i="49" s="1"/>
  <c r="AH40" i="49"/>
  <c r="AH22" i="49" s="1"/>
  <c r="AG42" i="49"/>
  <c r="AG24" i="49" s="1"/>
  <c r="AG41" i="49"/>
  <c r="AG23" i="49" s="1"/>
  <c r="AG40" i="49"/>
  <c r="AG22" i="49" s="1"/>
  <c r="AG39" i="49"/>
  <c r="AG21" i="49" s="1"/>
  <c r="AH39" i="49"/>
  <c r="AH21" i="49" s="1"/>
  <c r="V42" i="49"/>
  <c r="V24" i="49" s="1"/>
  <c r="V41" i="49"/>
  <c r="V23" i="49" s="1"/>
  <c r="V40" i="49"/>
  <c r="V22" i="49" s="1"/>
  <c r="U42" i="49"/>
  <c r="U24" i="49" s="1"/>
  <c r="U41" i="49"/>
  <c r="U23" i="49" s="1"/>
  <c r="U40" i="49"/>
  <c r="U22" i="49" s="1"/>
  <c r="U39" i="49"/>
  <c r="V39" i="49"/>
  <c r="BJ51" i="49" l="1"/>
  <c r="BI51" i="49"/>
  <c r="BH51" i="49"/>
  <c r="Q28" i="82" l="1"/>
  <c r="P28" i="82"/>
  <c r="O28" i="82"/>
  <c r="N28" i="82"/>
  <c r="M28" i="82"/>
  <c r="L28" i="82"/>
  <c r="K28" i="82"/>
  <c r="J28" i="82"/>
  <c r="I28" i="82"/>
  <c r="H28" i="82"/>
  <c r="G28" i="82"/>
  <c r="F28" i="82"/>
  <c r="Q21" i="82"/>
  <c r="P21" i="82"/>
  <c r="O21" i="82"/>
  <c r="N21" i="82"/>
  <c r="M21" i="82"/>
  <c r="L21" i="82"/>
  <c r="K21" i="82"/>
  <c r="J21" i="82"/>
  <c r="I21" i="82"/>
  <c r="H21" i="82"/>
  <c r="G21" i="82"/>
  <c r="F21" i="82"/>
  <c r="Q14" i="82"/>
  <c r="P14" i="82"/>
  <c r="O14" i="82"/>
  <c r="N14" i="82"/>
  <c r="M14" i="82"/>
  <c r="L14" i="82"/>
  <c r="K14" i="82"/>
  <c r="J14" i="82"/>
  <c r="I14" i="82"/>
  <c r="H14" i="82"/>
  <c r="G14" i="82"/>
  <c r="F14" i="82"/>
  <c r="T55" i="122"/>
  <c r="T54" i="122"/>
  <c r="T38" i="122"/>
  <c r="T37" i="122"/>
  <c r="T21" i="122"/>
  <c r="T20" i="122"/>
  <c r="L6" i="122"/>
  <c r="D6" i="122"/>
  <c r="F10" i="82"/>
  <c r="F9" i="82"/>
  <c r="F8" i="82"/>
  <c r="F7" i="82"/>
  <c r="Q28" i="81"/>
  <c r="P28" i="81"/>
  <c r="O28" i="81"/>
  <c r="N28" i="81"/>
  <c r="M28" i="81"/>
  <c r="L28" i="81"/>
  <c r="K28" i="81"/>
  <c r="J28" i="81"/>
  <c r="I28" i="81"/>
  <c r="H28" i="81"/>
  <c r="G28" i="81"/>
  <c r="F28" i="81"/>
  <c r="T54" i="121"/>
  <c r="Q21" i="81"/>
  <c r="P21" i="81"/>
  <c r="O21" i="81"/>
  <c r="N21" i="81"/>
  <c r="M21" i="81"/>
  <c r="L21" i="81"/>
  <c r="K21" i="81"/>
  <c r="J21" i="81"/>
  <c r="I21" i="81"/>
  <c r="H21" i="81"/>
  <c r="G21" i="81"/>
  <c r="F21" i="81"/>
  <c r="Q14" i="81"/>
  <c r="P14" i="81"/>
  <c r="O14" i="81"/>
  <c r="N14" i="81"/>
  <c r="M14" i="81"/>
  <c r="L14" i="81"/>
  <c r="K14" i="81"/>
  <c r="J14" i="81"/>
  <c r="I14" i="81"/>
  <c r="H14" i="81"/>
  <c r="G14" i="81"/>
  <c r="F14" i="81"/>
  <c r="T55" i="121"/>
  <c r="T38" i="121"/>
  <c r="T37" i="121"/>
  <c r="T21" i="121"/>
  <c r="T20" i="121"/>
  <c r="F10" i="81"/>
  <c r="F9" i="81"/>
  <c r="F8" i="81"/>
  <c r="F7" i="81"/>
  <c r="L6" i="121"/>
  <c r="D6" i="121"/>
  <c r="Q28" i="80"/>
  <c r="P28" i="80"/>
  <c r="O28" i="80"/>
  <c r="N28" i="80"/>
  <c r="M28" i="80"/>
  <c r="L28" i="80"/>
  <c r="K28" i="80"/>
  <c r="J28" i="80"/>
  <c r="I28" i="80"/>
  <c r="H28" i="80"/>
  <c r="G28" i="80"/>
  <c r="F28" i="80"/>
  <c r="Q21" i="80"/>
  <c r="P21" i="80"/>
  <c r="O21" i="80"/>
  <c r="N21" i="80"/>
  <c r="M21" i="80"/>
  <c r="L21" i="80"/>
  <c r="K21" i="80"/>
  <c r="J21" i="80"/>
  <c r="I21" i="80"/>
  <c r="H21" i="80"/>
  <c r="G21" i="80"/>
  <c r="F21" i="80"/>
  <c r="Q14" i="80"/>
  <c r="P14" i="80"/>
  <c r="O14" i="80"/>
  <c r="N14" i="80"/>
  <c r="M14" i="80"/>
  <c r="L14" i="80"/>
  <c r="K14" i="80"/>
  <c r="J14" i="80"/>
  <c r="I14" i="80"/>
  <c r="H14" i="80"/>
  <c r="G14" i="80"/>
  <c r="F14" i="80"/>
  <c r="T55" i="120"/>
  <c r="T54" i="120"/>
  <c r="T38" i="120"/>
  <c r="T37" i="120"/>
  <c r="T21" i="120"/>
  <c r="T20" i="120"/>
  <c r="G29" i="53"/>
  <c r="G28" i="53"/>
  <c r="G27" i="53"/>
  <c r="G26" i="53"/>
  <c r="L6" i="120"/>
  <c r="D6" i="120"/>
  <c r="A1" i="122"/>
  <c r="A1" i="82"/>
  <c r="A1" i="121"/>
  <c r="A1" i="81"/>
  <c r="A1" i="120"/>
  <c r="A1" i="80"/>
  <c r="G42" i="122"/>
  <c r="G25" i="122"/>
  <c r="G8" i="122"/>
  <c r="F4" i="122"/>
  <c r="L2" i="122"/>
  <c r="A2" i="122"/>
  <c r="G42" i="121"/>
  <c r="G25" i="121"/>
  <c r="G8" i="121"/>
  <c r="F4" i="121"/>
  <c r="L2" i="121"/>
  <c r="A2" i="121"/>
  <c r="G42" i="120"/>
  <c r="G25" i="120"/>
  <c r="G8" i="120"/>
  <c r="F4" i="120"/>
  <c r="L2" i="120"/>
  <c r="A2" i="120"/>
  <c r="BL44" i="49" l="1"/>
  <c r="BR44" i="49"/>
  <c r="AV34" i="49" l="1"/>
  <c r="AX44" i="49" s="1"/>
  <c r="AU34" i="49"/>
  <c r="AT34" i="49"/>
  <c r="AS34" i="49"/>
  <c r="AJ34" i="49"/>
  <c r="AL44" i="49" s="1"/>
  <c r="AI34" i="49"/>
  <c r="AG49" i="49" s="1"/>
  <c r="AI33" i="49" s="1"/>
  <c r="AH34" i="49"/>
  <c r="AG48" i="49" s="1"/>
  <c r="AH33" i="49" s="1"/>
  <c r="AG34" i="49"/>
  <c r="AG47" i="49" s="1"/>
  <c r="AG33" i="49" s="1"/>
  <c r="X34" i="49"/>
  <c r="W34" i="49"/>
  <c r="V34" i="49"/>
  <c r="U34" i="49"/>
  <c r="U47" i="49" s="1"/>
  <c r="U33" i="49" s="1"/>
  <c r="AL48" i="49" l="1"/>
  <c r="AL49" i="49"/>
  <c r="AL59" i="49"/>
  <c r="AL50" i="49"/>
  <c r="AL51" i="49"/>
  <c r="Z44" i="49"/>
  <c r="Z49" i="49" s="1"/>
  <c r="Y44" i="49"/>
  <c r="AX50" i="49"/>
  <c r="AX51" i="49"/>
  <c r="AK44" i="49"/>
  <c r="AS49" i="49"/>
  <c r="AU33" i="49" s="1"/>
  <c r="U49" i="49"/>
  <c r="W33" i="49" s="1"/>
  <c r="AS48" i="49"/>
  <c r="AT33" i="49" s="1"/>
  <c r="U48" i="49"/>
  <c r="V33" i="49" s="1"/>
  <c r="AX58" i="49"/>
  <c r="AX54" i="49"/>
  <c r="AX46" i="49"/>
  <c r="AX57" i="49"/>
  <c r="AX53" i="49"/>
  <c r="AX49" i="49"/>
  <c r="AX45" i="49"/>
  <c r="AX56" i="49"/>
  <c r="AX52" i="49"/>
  <c r="AX48" i="49"/>
  <c r="AX59" i="49"/>
  <c r="AX55" i="49"/>
  <c r="AX47" i="49"/>
  <c r="AS47" i="49"/>
  <c r="AS33" i="49" s="1"/>
  <c r="AW44" i="49"/>
  <c r="AL52" i="49"/>
  <c r="AL56" i="49"/>
  <c r="AL45" i="49"/>
  <c r="AL53" i="49"/>
  <c r="AL57" i="49"/>
  <c r="AL46" i="49"/>
  <c r="AL54" i="49"/>
  <c r="AL58" i="49"/>
  <c r="AL47" i="49"/>
  <c r="AL55" i="49"/>
  <c r="H44" i="49"/>
  <c r="G44" i="49"/>
  <c r="AX33" i="49" l="1"/>
  <c r="AL33" i="49"/>
  <c r="Z52" i="49"/>
  <c r="Z54" i="49"/>
  <c r="Z45" i="49"/>
  <c r="Z47" i="49"/>
  <c r="Z53" i="49"/>
  <c r="Z59" i="49"/>
  <c r="Z46" i="49"/>
  <c r="Z55" i="49"/>
  <c r="Z56" i="49"/>
  <c r="Z57" i="49"/>
  <c r="Z58" i="49"/>
  <c r="Z48" i="49"/>
  <c r="AW51" i="49"/>
  <c r="AW50" i="49"/>
  <c r="AX31" i="49"/>
  <c r="Y48" i="49"/>
  <c r="Y45" i="49"/>
  <c r="Y51" i="49"/>
  <c r="Y46" i="49"/>
  <c r="Y50" i="49"/>
  <c r="AL31" i="49"/>
  <c r="AK59" i="49"/>
  <c r="AK51" i="49"/>
  <c r="AK50" i="49"/>
  <c r="Z50" i="49"/>
  <c r="Z51" i="49"/>
  <c r="G48" i="49"/>
  <c r="G52" i="49"/>
  <c r="G56" i="49"/>
  <c r="G53" i="49"/>
  <c r="G58" i="49"/>
  <c r="G60" i="49"/>
  <c r="G47" i="49"/>
  <c r="G51" i="49"/>
  <c r="G55" i="49"/>
  <c r="G45" i="49"/>
  <c r="G46" i="49"/>
  <c r="G49" i="49"/>
  <c r="G50" i="49"/>
  <c r="G54" i="49"/>
  <c r="G57" i="49"/>
  <c r="G32" i="49" s="1"/>
  <c r="G59" i="49"/>
  <c r="H46" i="49"/>
  <c r="H50" i="49"/>
  <c r="H47" i="49"/>
  <c r="H51" i="49"/>
  <c r="H53" i="49"/>
  <c r="H49" i="49"/>
  <c r="H56" i="49"/>
  <c r="H57" i="49"/>
  <c r="H32" i="49" s="1"/>
  <c r="H59" i="49"/>
  <c r="H48" i="49"/>
  <c r="H54" i="49"/>
  <c r="H58" i="49"/>
  <c r="H55" i="49"/>
  <c r="H52" i="49"/>
  <c r="H60" i="49"/>
  <c r="AK49" i="49"/>
  <c r="AK47" i="49"/>
  <c r="AK46" i="49"/>
  <c r="AK45" i="49"/>
  <c r="AK56" i="49"/>
  <c r="AK58" i="49"/>
  <c r="AK57" i="49"/>
  <c r="AK52" i="49"/>
  <c r="AK55" i="49"/>
  <c r="AK54" i="49"/>
  <c r="AK53" i="49"/>
  <c r="AK48" i="49"/>
  <c r="AW58" i="49"/>
  <c r="AW54" i="49"/>
  <c r="AW46" i="49"/>
  <c r="AW57" i="49"/>
  <c r="AW53" i="49"/>
  <c r="AW49" i="49"/>
  <c r="AW56" i="49"/>
  <c r="AW52" i="49"/>
  <c r="AW48" i="49"/>
  <c r="AW59" i="49"/>
  <c r="AW55" i="49"/>
  <c r="AW47" i="49"/>
  <c r="AW45" i="49"/>
  <c r="Y57" i="49"/>
  <c r="Y53" i="49"/>
  <c r="Y49" i="49"/>
  <c r="Y56" i="49"/>
  <c r="Y52" i="49"/>
  <c r="Y54" i="49"/>
  <c r="Y59" i="49"/>
  <c r="Y55" i="49"/>
  <c r="Y47" i="49"/>
  <c r="Y58" i="49"/>
  <c r="H45" i="49"/>
  <c r="H31" i="49" l="1"/>
  <c r="AW33" i="49"/>
  <c r="Z33" i="49"/>
  <c r="Y33" i="49"/>
  <c r="AK33" i="49"/>
  <c r="G31" i="49"/>
  <c r="Y31" i="49"/>
  <c r="AW31" i="49"/>
  <c r="AK31" i="49"/>
  <c r="Z31" i="49"/>
  <c r="H30" i="49"/>
  <c r="G30" i="49"/>
  <c r="AG29" i="49"/>
  <c r="AG30" i="49"/>
  <c r="AG31" i="49"/>
  <c r="E19" i="54"/>
  <c r="E18" i="54"/>
  <c r="E17" i="54"/>
  <c r="E16" i="54"/>
  <c r="E15" i="54"/>
  <c r="E14" i="54"/>
  <c r="E13" i="54"/>
  <c r="E12" i="54"/>
  <c r="E11" i="54"/>
  <c r="E10" i="54"/>
  <c r="E9" i="54"/>
  <c r="E8" i="54"/>
  <c r="D19" i="54"/>
  <c r="D18" i="54"/>
  <c r="D17" i="54"/>
  <c r="D16" i="54"/>
  <c r="D15" i="54"/>
  <c r="D14" i="54"/>
  <c r="D13" i="54"/>
  <c r="D12" i="54"/>
  <c r="D11" i="54"/>
  <c r="D10" i="54"/>
  <c r="D9" i="54"/>
  <c r="D8" i="54"/>
  <c r="A2" i="119"/>
  <c r="A1" i="119"/>
  <c r="A2" i="118"/>
  <c r="A1" i="118"/>
  <c r="B5" i="119"/>
  <c r="E9" i="53" s="1"/>
  <c r="B5" i="118"/>
  <c r="E8" i="53" s="1"/>
  <c r="C7" i="53"/>
  <c r="C8" i="53"/>
  <c r="C9" i="53"/>
  <c r="C10" i="53"/>
  <c r="C11" i="53"/>
  <c r="C12" i="53"/>
  <c r="A12" i="53"/>
  <c r="A7" i="53"/>
  <c r="A8" i="53"/>
  <c r="A9" i="53"/>
  <c r="A10" i="53"/>
  <c r="A11" i="53"/>
  <c r="A13" i="53"/>
  <c r="A6" i="53"/>
  <c r="H2" i="119"/>
  <c r="H2" i="118"/>
  <c r="AS31" i="49"/>
  <c r="AS30" i="49"/>
  <c r="AS29" i="49"/>
  <c r="U31" i="49"/>
  <c r="U30" i="49"/>
  <c r="U29" i="49"/>
  <c r="C30" i="49"/>
  <c r="C31" i="49"/>
  <c r="C29" i="49"/>
  <c r="BG57" i="49"/>
  <c r="BG54" i="49" s="1"/>
  <c r="BG58" i="49" s="1"/>
  <c r="BG52" i="49"/>
  <c r="BG49" i="49" s="1"/>
  <c r="BG53" i="49" s="1"/>
  <c r="BG47" i="49"/>
  <c r="BG44" i="49" s="1"/>
  <c r="BG48" i="49" s="1"/>
  <c r="BF55" i="49"/>
  <c r="BF57" i="49"/>
  <c r="BF54" i="49" s="1"/>
  <c r="BF58" i="49" s="1"/>
  <c r="BF56" i="49"/>
  <c r="BF52" i="49"/>
  <c r="BF49" i="49" s="1"/>
  <c r="BF53" i="49" s="1"/>
  <c r="BF51" i="49"/>
  <c r="BF50" i="49"/>
  <c r="BF47" i="49"/>
  <c r="BF44" i="49" s="1"/>
  <c r="BF48" i="49" s="1"/>
  <c r="BF46" i="49"/>
  <c r="BF45" i="49"/>
  <c r="BF29" i="49" l="1"/>
  <c r="BG29" i="49"/>
  <c r="BG28" i="49"/>
  <c r="BG30" i="49"/>
  <c r="BG31" i="49"/>
  <c r="BF30" i="49"/>
  <c r="BF31" i="49"/>
  <c r="BF28" i="49"/>
  <c r="E4" i="54"/>
  <c r="D4" i="54"/>
  <c r="C19" i="54"/>
  <c r="C18" i="54"/>
  <c r="C17" i="54"/>
  <c r="B19" i="54"/>
  <c r="B18" i="54"/>
  <c r="B17" i="54"/>
  <c r="C16" i="54"/>
  <c r="C15" i="54"/>
  <c r="C14" i="54"/>
  <c r="C13" i="54"/>
  <c r="C12" i="54"/>
  <c r="C11" i="54"/>
  <c r="C10" i="54"/>
  <c r="C9" i="54"/>
  <c r="C8" i="54"/>
  <c r="B16" i="54"/>
  <c r="B15" i="54"/>
  <c r="B14" i="54"/>
  <c r="B13" i="54"/>
  <c r="B12" i="54"/>
  <c r="B11" i="54"/>
  <c r="B10" i="54"/>
  <c r="B9" i="54"/>
  <c r="B8" i="54"/>
  <c r="H10" i="54"/>
  <c r="H9" i="54"/>
  <c r="H8" i="54"/>
  <c r="G10" i="54"/>
  <c r="G9" i="54"/>
  <c r="G8" i="54"/>
  <c r="F10" i="54"/>
  <c r="F9" i="54"/>
  <c r="F8" i="54"/>
  <c r="P40" i="76" l="1"/>
  <c r="O40" i="76"/>
  <c r="N40" i="76"/>
  <c r="M40" i="76"/>
  <c r="L40" i="76"/>
  <c r="K40" i="76"/>
  <c r="J40" i="76"/>
  <c r="I40" i="76"/>
  <c r="H40" i="76"/>
  <c r="G40" i="76"/>
  <c r="P39" i="76"/>
  <c r="O39" i="76"/>
  <c r="N39" i="76"/>
  <c r="M39" i="76"/>
  <c r="L39" i="76"/>
  <c r="K39" i="76"/>
  <c r="J39" i="76"/>
  <c r="I39" i="76"/>
  <c r="H39" i="76"/>
  <c r="G39" i="76"/>
  <c r="P38" i="76"/>
  <c r="O38" i="76"/>
  <c r="N38" i="76"/>
  <c r="M38" i="76"/>
  <c r="L38" i="76"/>
  <c r="K38" i="76"/>
  <c r="J38" i="76"/>
  <c r="I38" i="76"/>
  <c r="H38" i="76"/>
  <c r="G38" i="76"/>
  <c r="P37" i="76" l="1"/>
  <c r="O37" i="76"/>
  <c r="N37" i="76"/>
  <c r="M37" i="76"/>
  <c r="L37" i="76"/>
  <c r="K37" i="76"/>
  <c r="J37" i="76"/>
  <c r="I37" i="76"/>
  <c r="H37" i="76"/>
  <c r="G37" i="76"/>
  <c r="P36" i="76"/>
  <c r="O36" i="76"/>
  <c r="N36" i="76"/>
  <c r="M36" i="76"/>
  <c r="L36" i="76"/>
  <c r="K36" i="76"/>
  <c r="J36" i="76"/>
  <c r="I36" i="76"/>
  <c r="H36" i="76"/>
  <c r="G36" i="76"/>
  <c r="P29" i="76"/>
  <c r="O29" i="76"/>
  <c r="N29" i="76"/>
  <c r="M29" i="76"/>
  <c r="L29" i="76"/>
  <c r="K29" i="76"/>
  <c r="J29" i="76"/>
  <c r="I29" i="76"/>
  <c r="H29" i="76"/>
  <c r="G29" i="76"/>
  <c r="P28" i="76"/>
  <c r="O28" i="76"/>
  <c r="N28" i="76"/>
  <c r="M28" i="76"/>
  <c r="L28" i="76"/>
  <c r="K28" i="76"/>
  <c r="J28" i="76"/>
  <c r="I28" i="76"/>
  <c r="H28" i="76"/>
  <c r="G28" i="76"/>
  <c r="P27" i="76"/>
  <c r="O27" i="76"/>
  <c r="N27" i="76"/>
  <c r="M27" i="76"/>
  <c r="L27" i="76"/>
  <c r="K27" i="76"/>
  <c r="J27" i="76"/>
  <c r="I27" i="76"/>
  <c r="H27" i="76"/>
  <c r="G27" i="76"/>
  <c r="P26" i="76"/>
  <c r="O26" i="76"/>
  <c r="N26" i="76"/>
  <c r="M26" i="76"/>
  <c r="L26" i="76"/>
  <c r="K26" i="76"/>
  <c r="J26" i="76"/>
  <c r="I26" i="76"/>
  <c r="H26" i="76"/>
  <c r="G26" i="76"/>
  <c r="P25" i="76"/>
  <c r="O25" i="76"/>
  <c r="N25" i="76"/>
  <c r="M25" i="76"/>
  <c r="L25" i="76"/>
  <c r="K25" i="76"/>
  <c r="J25" i="76"/>
  <c r="I25" i="76"/>
  <c r="H25" i="76"/>
  <c r="G25" i="76"/>
  <c r="P18" i="76"/>
  <c r="O18" i="76"/>
  <c r="N18" i="76"/>
  <c r="M18" i="76"/>
  <c r="L18" i="76"/>
  <c r="K18" i="76"/>
  <c r="J18" i="76"/>
  <c r="I18" i="76"/>
  <c r="H18" i="76"/>
  <c r="G18" i="76"/>
  <c r="P17" i="76"/>
  <c r="O17" i="76"/>
  <c r="N17" i="76"/>
  <c r="M17" i="76"/>
  <c r="L17" i="76"/>
  <c r="K17" i="76"/>
  <c r="J17" i="76"/>
  <c r="I17" i="76"/>
  <c r="H17" i="76"/>
  <c r="G17" i="76"/>
  <c r="P16" i="76"/>
  <c r="O16" i="76"/>
  <c r="N16" i="76"/>
  <c r="M16" i="76"/>
  <c r="L16" i="76"/>
  <c r="K16" i="76"/>
  <c r="J16" i="76"/>
  <c r="I16" i="76"/>
  <c r="H16" i="76"/>
  <c r="G16" i="76"/>
  <c r="P15" i="76"/>
  <c r="O15" i="76"/>
  <c r="N15" i="76"/>
  <c r="M15" i="76"/>
  <c r="L15" i="76"/>
  <c r="K15" i="76"/>
  <c r="J15" i="76"/>
  <c r="I15" i="76"/>
  <c r="H15" i="76"/>
  <c r="G15" i="76"/>
  <c r="P14" i="76"/>
  <c r="O14" i="76"/>
  <c r="N14" i="76"/>
  <c r="M14" i="76"/>
  <c r="L14" i="76"/>
  <c r="K14" i="76"/>
  <c r="J14" i="76"/>
  <c r="I14" i="76"/>
  <c r="H14" i="76"/>
  <c r="G14" i="76"/>
  <c r="K6" i="117"/>
  <c r="L4" i="117"/>
  <c r="D4" i="117"/>
  <c r="H2" i="117"/>
  <c r="A2" i="117"/>
  <c r="A1" i="117"/>
  <c r="K6" i="116"/>
  <c r="L4" i="116"/>
  <c r="D4" i="116"/>
  <c r="H2" i="116"/>
  <c r="A2" i="116"/>
  <c r="A1" i="116"/>
  <c r="L4" i="115"/>
  <c r="D4" i="115"/>
  <c r="K6" i="115"/>
  <c r="H2" i="115"/>
  <c r="A2" i="115"/>
  <c r="A1" i="115"/>
  <c r="G41" i="76" l="1"/>
  <c r="G30" i="76"/>
  <c r="G19" i="76"/>
  <c r="CJ39" i="49" l="1"/>
  <c r="BK39" i="49"/>
  <c r="BF39" i="49"/>
  <c r="AW39" i="49"/>
  <c r="AK39" i="49"/>
  <c r="Y39" i="49"/>
  <c r="G39" i="49"/>
  <c r="D42" i="49"/>
  <c r="D41" i="49"/>
  <c r="D40" i="49"/>
  <c r="D39" i="49"/>
  <c r="E13" i="53" l="1"/>
  <c r="C13" i="53"/>
  <c r="A2" i="55" l="1"/>
  <c r="A1" i="55"/>
  <c r="A1" i="67"/>
  <c r="A1" i="4"/>
  <c r="A1" i="46"/>
  <c r="A1" i="45"/>
  <c r="A1" i="3"/>
  <c r="A24" i="1"/>
  <c r="A25" i="1"/>
  <c r="A26" i="1"/>
  <c r="A27" i="1"/>
  <c r="A28" i="1"/>
  <c r="A29" i="1"/>
  <c r="A23" i="1"/>
  <c r="K58" i="93" l="1"/>
  <c r="K35" i="93"/>
  <c r="K12" i="93"/>
  <c r="K65" i="89"/>
  <c r="K32" i="89"/>
  <c r="K13" i="89"/>
  <c r="F111" i="15"/>
  <c r="F4" i="15"/>
  <c r="F157" i="15" s="1"/>
  <c r="L2" i="82"/>
  <c r="L2" i="81"/>
  <c r="L2" i="80"/>
  <c r="K35" i="76"/>
  <c r="K24" i="76"/>
  <c r="K13" i="76"/>
  <c r="A1" i="40"/>
  <c r="A1" i="37"/>
  <c r="A1" i="36"/>
  <c r="A1" i="35"/>
  <c r="A1" i="34"/>
  <c r="A1" i="33"/>
  <c r="F7" i="32"/>
  <c r="F6" i="69"/>
  <c r="F6" i="62"/>
  <c r="F6" i="30"/>
  <c r="F5" i="93"/>
  <c r="F6" i="91"/>
  <c r="F5" i="89"/>
  <c r="F5" i="85"/>
  <c r="G27" i="82"/>
  <c r="G20" i="82"/>
  <c r="G13" i="82"/>
  <c r="F4" i="82"/>
  <c r="G27" i="81"/>
  <c r="G20" i="81"/>
  <c r="G13" i="81"/>
  <c r="F4" i="81"/>
  <c r="G27" i="80"/>
  <c r="G20" i="80"/>
  <c r="G13" i="80"/>
  <c r="F4" i="80"/>
  <c r="F6" i="58"/>
  <c r="F4" i="78"/>
  <c r="F5" i="11"/>
  <c r="F4" i="76"/>
  <c r="F3" i="55"/>
  <c r="H2" i="67"/>
  <c r="H2" i="4"/>
  <c r="H2" i="46"/>
  <c r="H2" i="45"/>
  <c r="H2" i="3"/>
  <c r="F8" i="1"/>
  <c r="G34" i="53"/>
  <c r="G22" i="53"/>
  <c r="G17" i="53"/>
  <c r="G16" i="53"/>
  <c r="G15" i="53"/>
  <c r="G14" i="53"/>
  <c r="AY18" i="49" l="1"/>
  <c r="AM18" i="49"/>
  <c r="BJ33" i="49" l="1"/>
  <c r="BI33" i="49"/>
  <c r="BH33" i="49"/>
  <c r="BJ50" i="49"/>
  <c r="BI50" i="49"/>
  <c r="BH50" i="49"/>
  <c r="BJ49" i="49"/>
  <c r="BI49" i="49"/>
  <c r="BH49" i="49"/>
  <c r="BJ48" i="49"/>
  <c r="BJ29" i="49" s="1"/>
  <c r="BI48" i="49"/>
  <c r="BI29" i="49" s="1"/>
  <c r="BH48" i="49"/>
  <c r="BH29" i="49" s="1"/>
  <c r="BJ25" i="49"/>
  <c r="BI25" i="49"/>
  <c r="BH25" i="49"/>
  <c r="BJ24" i="49"/>
  <c r="BI24" i="49"/>
  <c r="BH24" i="49"/>
  <c r="BJ23" i="49"/>
  <c r="BI23" i="49"/>
  <c r="BH23" i="49"/>
  <c r="BJ22" i="49"/>
  <c r="BI22" i="49"/>
  <c r="BH22" i="49"/>
  <c r="BJ21" i="49"/>
  <c r="BI21" i="49"/>
  <c r="BH21" i="49"/>
  <c r="BG25" i="49"/>
  <c r="BF25" i="49"/>
  <c r="BE25" i="49"/>
  <c r="BG24" i="49"/>
  <c r="BF24" i="49"/>
  <c r="BE24" i="49"/>
  <c r="BG23" i="49"/>
  <c r="BF23" i="49"/>
  <c r="BE23" i="49"/>
  <c r="BG22" i="49"/>
  <c r="BF22" i="49"/>
  <c r="BE22" i="49"/>
  <c r="BG21" i="49"/>
  <c r="BE21" i="49"/>
  <c r="BF21" i="49"/>
  <c r="AS25" i="49"/>
  <c r="AS28" i="49"/>
  <c r="AS27" i="49"/>
  <c r="AS26" i="49"/>
  <c r="AU25" i="49"/>
  <c r="AT25" i="49"/>
  <c r="AG28" i="49"/>
  <c r="AG27" i="49"/>
  <c r="AG26" i="49"/>
  <c r="AI25" i="49"/>
  <c r="AH25" i="49"/>
  <c r="AG25" i="49"/>
  <c r="W25" i="49"/>
  <c r="U27" i="49"/>
  <c r="U28" i="49"/>
  <c r="U26" i="49"/>
  <c r="V25" i="49"/>
  <c r="U25" i="49"/>
  <c r="V21" i="49"/>
  <c r="U21" i="49"/>
  <c r="AS18" i="49"/>
  <c r="AG18" i="49"/>
  <c r="U18" i="49"/>
  <c r="BH31" i="49" l="1"/>
  <c r="BI31" i="49"/>
  <c r="BJ31" i="49"/>
  <c r="BG26" i="49"/>
  <c r="BG27" i="49"/>
  <c r="BF26" i="49"/>
  <c r="BF27" i="49"/>
  <c r="M21" i="49" l="1"/>
  <c r="M25" i="49"/>
  <c r="L25" i="49"/>
  <c r="N24" i="49"/>
  <c r="M24" i="49"/>
  <c r="L24" i="49"/>
  <c r="N23" i="49"/>
  <c r="M23" i="49"/>
  <c r="L23" i="49"/>
  <c r="N22" i="49"/>
  <c r="M22" i="49"/>
  <c r="L22" i="49"/>
  <c r="N21" i="49"/>
  <c r="L21" i="49"/>
  <c r="L18" i="49"/>
  <c r="C18" i="49"/>
  <c r="E24" i="49"/>
  <c r="E23" i="49"/>
  <c r="E22" i="49"/>
  <c r="E21" i="49"/>
  <c r="C28" i="49"/>
  <c r="C27" i="49"/>
  <c r="C26" i="49"/>
  <c r="E25" i="49"/>
  <c r="D25" i="49"/>
  <c r="C25" i="49"/>
  <c r="C24" i="49"/>
  <c r="C23" i="49"/>
  <c r="C22" i="49"/>
  <c r="C21" i="49"/>
  <c r="D24" i="49"/>
  <c r="D23" i="49"/>
  <c r="D22" i="49"/>
  <c r="D21" i="49"/>
  <c r="A2" i="93" l="1"/>
  <c r="A1" i="93"/>
  <c r="A2" i="82"/>
  <c r="A2" i="81"/>
  <c r="A2" i="80"/>
  <c r="D46" i="49" l="1"/>
  <c r="D28" i="49" s="1"/>
  <c r="E31" i="49" s="1"/>
  <c r="D45" i="49"/>
  <c r="D27" i="49" s="1"/>
  <c r="E30" i="49" s="1"/>
  <c r="D44" i="49"/>
  <c r="D26" i="49" s="1"/>
  <c r="E29" i="49" s="1"/>
  <c r="A2" i="76"/>
  <c r="A1" i="76"/>
  <c r="S69" i="89"/>
  <c r="A60" i="89"/>
  <c r="F57" i="89"/>
  <c r="A54" i="89"/>
  <c r="A53" i="89"/>
  <c r="S36" i="89"/>
  <c r="S17" i="89"/>
  <c r="J41" i="76"/>
  <c r="J30" i="76"/>
  <c r="E45" i="49" s="1"/>
  <c r="E27" i="49" s="1"/>
  <c r="J19" i="76"/>
  <c r="E44" i="49" s="1"/>
  <c r="E26" i="49" s="1"/>
  <c r="E46" i="49" l="1"/>
  <c r="E28" i="49" s="1"/>
  <c r="F15" i="82"/>
  <c r="F22" i="82"/>
  <c r="F15" i="81"/>
  <c r="F29" i="82"/>
  <c r="F29" i="81"/>
  <c r="F29" i="80"/>
  <c r="F22" i="81"/>
  <c r="AH45" i="49" s="1"/>
  <c r="F22" i="80"/>
  <c r="F15" i="80"/>
  <c r="G42" i="53"/>
  <c r="G37" i="53"/>
  <c r="G31" i="53"/>
  <c r="G30" i="53"/>
  <c r="G25" i="53"/>
  <c r="G19" i="53"/>
  <c r="G18" i="53"/>
  <c r="B5" i="67"/>
  <c r="C4" i="54" s="1"/>
  <c r="B5" i="4"/>
  <c r="B4" i="54" s="1"/>
  <c r="B5" i="46"/>
  <c r="H4" i="54" s="1"/>
  <c r="B5" i="45"/>
  <c r="G4" i="54" s="1"/>
  <c r="B5" i="3"/>
  <c r="F4" i="54" s="1"/>
  <c r="V45" i="49" l="1"/>
  <c r="V27" i="49" s="1"/>
  <c r="AT44" i="49"/>
  <c r="AT26" i="49" s="1"/>
  <c r="AH44" i="49"/>
  <c r="AH26" i="49" s="1"/>
  <c r="V44" i="49"/>
  <c r="V26" i="49" s="1"/>
  <c r="AT46" i="49"/>
  <c r="AT28" i="49" s="1"/>
  <c r="AH46" i="49"/>
  <c r="AH28" i="49" s="1"/>
  <c r="V46" i="49"/>
  <c r="V28" i="49" s="1"/>
  <c r="AT45" i="49"/>
  <c r="AT27" i="49" s="1"/>
  <c r="E32" i="49"/>
  <c r="BR39" i="49"/>
  <c r="A62" i="89"/>
  <c r="E12" i="53"/>
  <c r="E11" i="53"/>
  <c r="E10" i="53"/>
  <c r="J22" i="82"/>
  <c r="J29" i="82"/>
  <c r="J15" i="82"/>
  <c r="J22" i="81"/>
  <c r="AH27" i="49"/>
  <c r="J29" i="81"/>
  <c r="J15" i="81"/>
  <c r="J15" i="80"/>
  <c r="J22" i="80"/>
  <c r="J29" i="80"/>
  <c r="N2" i="1"/>
  <c r="W45" i="49" l="1"/>
  <c r="W27" i="49" s="1"/>
  <c r="W30" i="49" s="1"/>
  <c r="AU44" i="49"/>
  <c r="AU26" i="49" s="1"/>
  <c r="AU29" i="49" s="1"/>
  <c r="AI44" i="49"/>
  <c r="AI26" i="49" s="1"/>
  <c r="AI29" i="49" s="1"/>
  <c r="W44" i="49"/>
  <c r="W26" i="49" s="1"/>
  <c r="W29" i="49" s="1"/>
  <c r="AU46" i="49"/>
  <c r="AU28" i="49" s="1"/>
  <c r="AU31" i="49" s="1"/>
  <c r="AI46" i="49"/>
  <c r="AI28" i="49" s="1"/>
  <c r="AI31" i="49" s="1"/>
  <c r="W46" i="49"/>
  <c r="W28" i="49" s="1"/>
  <c r="W31" i="49" s="1"/>
  <c r="AU45" i="49"/>
  <c r="AU27" i="49" s="1"/>
  <c r="AU30" i="49" s="1"/>
  <c r="AI45" i="49"/>
  <c r="AI27" i="49" s="1"/>
  <c r="AI30" i="49" s="1"/>
  <c r="E18" i="39"/>
  <c r="E17" i="39"/>
  <c r="E18" i="35"/>
  <c r="E17" i="35"/>
  <c r="E19" i="34"/>
  <c r="E18" i="34"/>
  <c r="E15" i="33"/>
  <c r="E13" i="33"/>
  <c r="E11" i="52"/>
  <c r="E10" i="52"/>
  <c r="E11" i="38"/>
  <c r="E10" i="38"/>
  <c r="W32" i="49" l="1"/>
  <c r="AU32" i="49"/>
  <c r="AI32" i="49"/>
  <c r="G166" i="15"/>
  <c r="G120" i="15"/>
  <c r="G13" i="15"/>
  <c r="D83" i="1"/>
  <c r="D82" i="1"/>
  <c r="D81" i="1"/>
  <c r="D80" i="1"/>
  <c r="D79" i="1"/>
  <c r="J14" i="1"/>
  <c r="J13" i="1"/>
  <c r="J11" i="1"/>
  <c r="CJ25" i="49" l="1"/>
  <c r="O21" i="49" l="1"/>
  <c r="B35" i="55" l="1"/>
  <c r="B36" i="55"/>
  <c r="B37" i="55"/>
  <c r="B38" i="55"/>
  <c r="B39" i="55"/>
  <c r="B40" i="55"/>
  <c r="B41" i="55"/>
  <c r="B42" i="55"/>
  <c r="B43" i="55"/>
  <c r="B44" i="55"/>
  <c r="B45" i="55"/>
  <c r="B46" i="55"/>
  <c r="B47" i="55"/>
  <c r="B48" i="55"/>
  <c r="B49" i="55"/>
  <c r="B50" i="55"/>
  <c r="B34" i="55"/>
  <c r="B33" i="55"/>
  <c r="Q1" i="11" l="1"/>
  <c r="Q155" i="15"/>
  <c r="Q109" i="15"/>
  <c r="Q2" i="15"/>
  <c r="A2" i="32"/>
  <c r="A1" i="32"/>
  <c r="A2" i="30"/>
  <c r="A1" i="30"/>
  <c r="A155" i="15"/>
  <c r="A109" i="15"/>
  <c r="A2" i="15"/>
  <c r="A2" i="58"/>
  <c r="A2" i="11"/>
  <c r="A154" i="15"/>
  <c r="A108" i="15"/>
  <c r="A1" i="15"/>
  <c r="A1" i="58"/>
  <c r="A1" i="11"/>
  <c r="CI18" i="49"/>
  <c r="C42" i="53"/>
  <c r="C43" i="53" s="1"/>
  <c r="A42" i="53"/>
  <c r="A43" i="53" s="1"/>
  <c r="C39" i="53"/>
  <c r="A39" i="53"/>
  <c r="C38" i="53"/>
  <c r="A38" i="53"/>
  <c r="BQ18" i="49"/>
  <c r="BB18" i="49"/>
  <c r="AV18" i="49"/>
  <c r="AP18" i="49"/>
  <c r="AJ18" i="49"/>
  <c r="AD18" i="49"/>
  <c r="X18" i="49"/>
  <c r="R18" i="49"/>
  <c r="O18" i="49"/>
  <c r="F18" i="49"/>
  <c r="C26" i="53"/>
  <c r="A26" i="53"/>
  <c r="C30" i="53"/>
  <c r="A30" i="53"/>
  <c r="C25" i="53"/>
  <c r="A25" i="53"/>
  <c r="C22" i="53"/>
  <c r="C23" i="53" s="1"/>
  <c r="C24" i="53" s="1"/>
  <c r="A22" i="53"/>
  <c r="A23" i="53" s="1"/>
  <c r="A24" i="53" s="1"/>
  <c r="C18" i="53"/>
  <c r="A18" i="53"/>
  <c r="C14" i="53"/>
  <c r="A14" i="53"/>
  <c r="A27" i="53" l="1"/>
  <c r="A28" i="53"/>
  <c r="A29" i="53"/>
  <c r="C28" i="53"/>
  <c r="C29" i="53"/>
  <c r="C27" i="53"/>
  <c r="A1" i="52"/>
  <c r="A1" i="38"/>
  <c r="BK26" i="49" l="1"/>
  <c r="BK21" i="49"/>
  <c r="BL26" i="49"/>
  <c r="O49" i="49" l="1"/>
  <c r="O48" i="49"/>
  <c r="O47" i="49"/>
  <c r="O46" i="49"/>
  <c r="O45" i="49"/>
  <c r="O44" i="49"/>
  <c r="P49" i="49"/>
  <c r="P48" i="49"/>
  <c r="P47" i="49"/>
  <c r="P46" i="49"/>
  <c r="P45" i="49"/>
  <c r="P44" i="49"/>
  <c r="CJ45" i="49"/>
  <c r="CJ44" i="49" s="1"/>
  <c r="P26" i="49" l="1"/>
  <c r="AX32" i="49"/>
  <c r="AX30" i="49"/>
  <c r="AW32" i="49"/>
  <c r="AW30" i="49"/>
  <c r="AL32" i="49"/>
  <c r="AL30" i="49"/>
  <c r="AK32" i="49"/>
  <c r="AK30" i="49"/>
  <c r="Z32" i="49"/>
  <c r="Z30" i="49"/>
  <c r="Y32" i="49"/>
  <c r="Y30" i="49"/>
  <c r="BT25" i="49" l="1"/>
  <c r="BU55" i="49"/>
  <c r="BU54" i="49"/>
  <c r="BU53" i="49"/>
  <c r="BU52" i="49"/>
  <c r="BU51" i="49"/>
  <c r="BU50" i="49"/>
  <c r="BU49" i="49"/>
  <c r="BU48" i="49"/>
  <c r="BU47" i="49"/>
  <c r="BU46" i="49"/>
  <c r="BU45" i="49"/>
  <c r="BU44" i="49"/>
  <c r="BU26" i="49" l="1"/>
  <c r="N48" i="41" l="1"/>
  <c r="L48" i="41" s="1"/>
  <c r="N73" i="41" l="1"/>
  <c r="L73" i="41" s="1"/>
  <c r="N74" i="41"/>
  <c r="L74" i="41" s="1"/>
  <c r="A41" i="1" s="1"/>
  <c r="N58" i="41"/>
  <c r="L58" i="41" s="1"/>
  <c r="O58" i="41" s="1"/>
  <c r="N59" i="41"/>
  <c r="L59" i="41" s="1"/>
  <c r="O59" i="41" s="1"/>
  <c r="N60" i="41"/>
  <c r="N61" i="41"/>
  <c r="N62" i="41"/>
  <c r="N63" i="41"/>
  <c r="N64" i="41"/>
  <c r="N65" i="41"/>
  <c r="N66" i="41"/>
  <c r="N67" i="41"/>
  <c r="N68" i="41"/>
  <c r="N69" i="41"/>
  <c r="N70" i="41"/>
  <c r="N71" i="41"/>
  <c r="N72" i="41"/>
  <c r="L70" i="41" l="1"/>
  <c r="O70" i="41" s="1"/>
  <c r="L66" i="41"/>
  <c r="O66" i="41" s="1"/>
  <c r="L62" i="41"/>
  <c r="L69" i="41"/>
  <c r="O69" i="41" s="1"/>
  <c r="L65" i="41"/>
  <c r="O65" i="41" s="1"/>
  <c r="L61" i="41"/>
  <c r="O61" i="41" s="1"/>
  <c r="L72" i="41"/>
  <c r="O72" i="41" s="1"/>
  <c r="L68" i="41"/>
  <c r="O68" i="41" s="1"/>
  <c r="L64" i="41"/>
  <c r="O64" i="41" s="1"/>
  <c r="L60" i="41"/>
  <c r="O60" i="41" s="1"/>
  <c r="L71" i="41"/>
  <c r="O71" i="41" s="1"/>
  <c r="L67" i="41"/>
  <c r="O67" i="41" s="1"/>
  <c r="L63" i="41"/>
  <c r="O63" i="41" s="1"/>
  <c r="C31" i="53"/>
  <c r="C32" i="53" s="1"/>
  <c r="C33" i="53" s="1"/>
  <c r="A31" i="53"/>
  <c r="A32" i="53" s="1"/>
  <c r="A33" i="53" s="1"/>
  <c r="E25" i="53"/>
  <c r="E22" i="53"/>
  <c r="E18" i="53"/>
  <c r="E14" i="53"/>
  <c r="C19" i="53"/>
  <c r="C20" i="53" s="1"/>
  <c r="C21" i="53" s="1"/>
  <c r="A19" i="53"/>
  <c r="A20" i="53" s="1"/>
  <c r="A21" i="53" s="1"/>
  <c r="C17" i="53"/>
  <c r="A15" i="53"/>
  <c r="C6" i="53"/>
  <c r="E7" i="53"/>
  <c r="E6" i="53"/>
  <c r="O62" i="41" l="1"/>
  <c r="C15" i="53"/>
  <c r="C16" i="53"/>
  <c r="A17" i="53"/>
  <c r="A16" i="53"/>
  <c r="A2" i="67" l="1"/>
  <c r="A2" i="4"/>
  <c r="A2" i="46"/>
  <c r="A2" i="45"/>
  <c r="A2" i="3"/>
  <c r="N41" i="41" l="1"/>
  <c r="L41" i="41" s="1"/>
  <c r="N77" i="41"/>
  <c r="N78" i="41"/>
  <c r="N79" i="41"/>
  <c r="N80" i="41"/>
  <c r="L80" i="41" s="1"/>
  <c r="N81" i="41"/>
  <c r="L81" i="41" s="1"/>
  <c r="N76" i="41"/>
  <c r="L76" i="41" s="1"/>
  <c r="CI27" i="49"/>
  <c r="CI26" i="49"/>
  <c r="CJ27" i="49"/>
  <c r="L78" i="41" l="1"/>
  <c r="O78" i="41" s="1"/>
  <c r="L79" i="41"/>
  <c r="O79" i="41" s="1"/>
  <c r="L77" i="41"/>
  <c r="O77" i="41" s="1"/>
  <c r="O76" i="41"/>
  <c r="N57" i="41"/>
  <c r="L57" i="41" s="1"/>
  <c r="O57" i="41" s="1"/>
  <c r="N56" i="41"/>
  <c r="L56" i="41" s="1"/>
  <c r="O56" i="41" s="1"/>
  <c r="N54" i="41"/>
  <c r="L54" i="41" s="1"/>
  <c r="N55" i="41"/>
  <c r="L55" i="41" s="1"/>
  <c r="N47" i="41"/>
  <c r="L47" i="41" s="1"/>
  <c r="N50" i="41"/>
  <c r="L50" i="41" s="1"/>
  <c r="N51" i="41"/>
  <c r="L51" i="41" s="1"/>
  <c r="N52" i="41"/>
  <c r="L52" i="41" s="1"/>
  <c r="N53" i="41"/>
  <c r="L53" i="41" s="1"/>
  <c r="O53" i="41" s="1"/>
  <c r="N49" i="41"/>
  <c r="L49" i="41" s="1"/>
  <c r="N42" i="41"/>
  <c r="L42" i="41" s="1"/>
  <c r="N43" i="41"/>
  <c r="L43" i="41" s="1"/>
  <c r="N44" i="41"/>
  <c r="L44" i="41" s="1"/>
  <c r="N45" i="41"/>
  <c r="L45" i="41" s="1"/>
  <c r="N46" i="41"/>
  <c r="L46" i="41" s="1"/>
  <c r="A43" i="1" l="1"/>
  <c r="A40" i="1"/>
  <c r="A36" i="1"/>
  <c r="A39" i="1"/>
  <c r="A38" i="1"/>
  <c r="A45" i="1"/>
  <c r="A44" i="1"/>
  <c r="A46" i="1"/>
  <c r="A48" i="1"/>
  <c r="A47" i="1"/>
  <c r="A37" i="1"/>
  <c r="A33" i="1"/>
  <c r="A42" i="1"/>
  <c r="O44" i="41"/>
  <c r="O52" i="41"/>
  <c r="A35" i="1" s="1"/>
  <c r="O46" i="41"/>
  <c r="O51" i="41"/>
  <c r="O45" i="41"/>
  <c r="O49" i="41"/>
  <c r="O50" i="41"/>
  <c r="A34" i="1" s="1"/>
  <c r="O42" i="41"/>
  <c r="A31" i="1" s="1"/>
  <c r="O41" i="41"/>
  <c r="F21" i="49"/>
  <c r="P21" i="49"/>
  <c r="Q21" i="49"/>
  <c r="X21" i="49"/>
  <c r="AJ21" i="49"/>
  <c r="AV21" i="49"/>
  <c r="BT21" i="49"/>
  <c r="BU21" i="49"/>
  <c r="BV21" i="49"/>
  <c r="BQ21" i="49"/>
  <c r="BR21" i="49"/>
  <c r="BS21" i="49"/>
  <c r="CI21" i="49"/>
  <c r="CJ21" i="49"/>
  <c r="F22" i="49"/>
  <c r="G22" i="49"/>
  <c r="O22" i="49"/>
  <c r="P22" i="49"/>
  <c r="Q22" i="49"/>
  <c r="X22" i="49"/>
  <c r="Y22" i="49"/>
  <c r="AJ22" i="49"/>
  <c r="AK22" i="49"/>
  <c r="AV22" i="49"/>
  <c r="AW22" i="49"/>
  <c r="BT22" i="49"/>
  <c r="BU22" i="49"/>
  <c r="BV22" i="49"/>
  <c r="BQ22" i="49"/>
  <c r="BR22" i="49"/>
  <c r="BS22" i="49"/>
  <c r="F23" i="49"/>
  <c r="O23" i="49"/>
  <c r="P23" i="49"/>
  <c r="Q23" i="49"/>
  <c r="X23" i="49"/>
  <c r="AJ23" i="49"/>
  <c r="AV23" i="49"/>
  <c r="BT23" i="49"/>
  <c r="BU23" i="49"/>
  <c r="BV23" i="49"/>
  <c r="BQ23" i="49"/>
  <c r="BR23" i="49"/>
  <c r="BS23" i="49"/>
  <c r="F24" i="49"/>
  <c r="G24" i="49"/>
  <c r="O24" i="49"/>
  <c r="P24" i="49"/>
  <c r="Q24" i="49"/>
  <c r="X24" i="49"/>
  <c r="Y24" i="49"/>
  <c r="AJ24" i="49"/>
  <c r="AK24" i="49"/>
  <c r="AV24" i="49"/>
  <c r="AW24" i="49"/>
  <c r="BT24" i="49"/>
  <c r="BU24" i="49"/>
  <c r="BV24" i="49"/>
  <c r="BQ24" i="49"/>
  <c r="BR24" i="49"/>
  <c r="BS24" i="49"/>
  <c r="CI24" i="49"/>
  <c r="CJ24" i="49"/>
  <c r="F25" i="49"/>
  <c r="G25" i="49"/>
  <c r="H25" i="49"/>
  <c r="X25" i="49"/>
  <c r="Y25" i="49"/>
  <c r="Z25" i="49"/>
  <c r="AJ25" i="49"/>
  <c r="AK25" i="49"/>
  <c r="AL25" i="49"/>
  <c r="AV25" i="49"/>
  <c r="AW25" i="49"/>
  <c r="AX25" i="49"/>
  <c r="BQ25" i="49"/>
  <c r="BR25" i="49"/>
  <c r="CI25" i="49"/>
  <c r="AV29" i="49"/>
  <c r="AJ29" i="49"/>
  <c r="X29" i="49"/>
  <c r="F29" i="49"/>
  <c r="AV28" i="49"/>
  <c r="AJ28" i="49"/>
  <c r="X28" i="49"/>
  <c r="F28" i="49"/>
  <c r="AV27" i="49"/>
  <c r="AJ27" i="49"/>
  <c r="X27" i="49"/>
  <c r="F27" i="49"/>
  <c r="BQ26" i="49"/>
  <c r="AV26" i="49"/>
  <c r="AJ26" i="49"/>
  <c r="X26" i="49"/>
  <c r="F26" i="49"/>
  <c r="O43" i="41" l="1"/>
  <c r="A32" i="1" s="1"/>
  <c r="B51" i="55" l="1"/>
  <c r="AX29" i="49" l="1"/>
  <c r="AW29" i="49"/>
  <c r="AX28" i="49"/>
  <c r="AW28" i="49"/>
  <c r="AX27" i="49"/>
  <c r="AW27" i="49"/>
  <c r="AX26" i="49"/>
  <c r="AW26" i="49"/>
  <c r="AL29" i="49"/>
  <c r="AK29" i="49"/>
  <c r="AL28" i="49"/>
  <c r="AK28" i="49"/>
  <c r="AL27" i="49"/>
  <c r="AK27" i="49"/>
  <c r="AL26" i="49"/>
  <c r="AK26" i="49"/>
  <c r="AK23" i="49"/>
  <c r="AK21" i="49"/>
  <c r="D1" i="53"/>
  <c r="D2" i="53"/>
  <c r="CJ26" i="49" l="1"/>
  <c r="BR26" i="49"/>
  <c r="Z29" i="49" l="1"/>
  <c r="Z28" i="49"/>
  <c r="Z27" i="49"/>
  <c r="Z26" i="49"/>
  <c r="Y29" i="49"/>
  <c r="Y28" i="49"/>
  <c r="Y27" i="49"/>
  <c r="Y26" i="49"/>
  <c r="Y23" i="49"/>
  <c r="Y21" i="49"/>
  <c r="H29" i="49"/>
  <c r="H28" i="49"/>
  <c r="H27" i="49"/>
  <c r="H26" i="49"/>
  <c r="G29" i="49"/>
  <c r="G28" i="49"/>
  <c r="G27" i="49"/>
  <c r="G26" i="49"/>
  <c r="G23" i="49"/>
  <c r="G21" i="49"/>
  <c r="E18" i="40" l="1"/>
  <c r="E17" i="40"/>
  <c r="E18" i="37"/>
  <c r="E17" i="37"/>
  <c r="E18" i="36"/>
  <c r="E17" i="36"/>
  <c r="AW23" i="49" l="1"/>
  <c r="AW21" i="49"/>
  <c r="C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970387</author>
    <author>Initialinstall</author>
    <author>福島　琢二</author>
    <author>Windows ユーザー</author>
  </authors>
  <commentList>
    <comment ref="AI5" authorId="0" shapeId="0" xr:uid="{00000000-0006-0000-0000-000001000000}">
      <text>
        <r>
          <rPr>
            <b/>
            <sz val="18"/>
            <color indexed="10"/>
            <rFont val="ＭＳ Ｐゴシック"/>
            <family val="3"/>
            <charset val="128"/>
          </rPr>
          <t>評価項目の設定がない場合、ここで編集</t>
        </r>
      </text>
    </comment>
    <comment ref="C6" authorId="1" shapeId="0" xr:uid="{0B08F948-842A-4B42-AD74-863528F5F485}">
      <text>
        <r>
          <rPr>
            <b/>
            <sz val="22"/>
            <color indexed="10"/>
            <rFont val="ＭＳ Ｐゴシック"/>
            <family val="3"/>
            <charset val="128"/>
          </rPr>
          <t>ここに入力</t>
        </r>
      </text>
    </comment>
    <comment ref="B8" authorId="2" shapeId="0" xr:uid="{00000000-0006-0000-0000-000003000000}">
      <text>
        <r>
          <rPr>
            <b/>
            <sz val="9"/>
            <color indexed="81"/>
            <rFont val="ＭＳ Ｐゴシック"/>
            <family val="3"/>
            <charset val="128"/>
          </rPr>
          <t>島根県が定める発注工事種別</t>
        </r>
      </text>
    </comment>
    <comment ref="AD8" authorId="1" shapeId="0" xr:uid="{00000000-0006-0000-0000-000004000000}">
      <text>
        <r>
          <rPr>
            <sz val="14"/>
            <color indexed="81"/>
            <rFont val="ＭＳ Ｐゴシック"/>
            <family val="3"/>
            <charset val="128"/>
          </rPr>
          <t>項目が不足する場合
ここに入力</t>
        </r>
      </text>
    </comment>
    <comment ref="B9" authorId="2" shapeId="0" xr:uid="{00000000-0006-0000-0000-000005000000}">
      <text>
        <r>
          <rPr>
            <b/>
            <sz val="9"/>
            <color indexed="81"/>
            <rFont val="ＭＳ Ｐゴシック"/>
            <family val="3"/>
            <charset val="128"/>
          </rPr>
          <t>建設業法に基づく許可業種</t>
        </r>
      </text>
    </comment>
    <comment ref="O11" authorId="1" shapeId="0" xr:uid="{00000000-0006-0000-0000-000006000000}">
      <text>
        <r>
          <rPr>
            <sz val="14"/>
            <color indexed="81"/>
            <rFont val="ＭＳ Ｐゴシック"/>
            <family val="3"/>
            <charset val="128"/>
          </rPr>
          <t>項目が不足する場合
ここに入力</t>
        </r>
      </text>
    </comment>
    <comment ref="T11" authorId="1" shapeId="0" xr:uid="{00000000-0006-0000-0000-000007000000}">
      <text>
        <r>
          <rPr>
            <sz val="14"/>
            <color indexed="81"/>
            <rFont val="ＭＳ Ｐゴシック"/>
            <family val="3"/>
            <charset val="128"/>
          </rPr>
          <t>項目が不足する場合
ここに入力</t>
        </r>
      </text>
    </comment>
    <comment ref="M12" authorId="1" shapeId="0" xr:uid="{00000000-0006-0000-0000-000008000000}">
      <text>
        <r>
          <rPr>
            <sz val="14"/>
            <color indexed="81"/>
            <rFont val="ＭＳ Ｐゴシック"/>
            <family val="3"/>
            <charset val="128"/>
          </rPr>
          <t>項目が不足する場合
ここに入力</t>
        </r>
      </text>
    </comment>
    <comment ref="O12" authorId="1" shapeId="0" xr:uid="{00000000-0006-0000-0000-000009000000}">
      <text>
        <r>
          <rPr>
            <sz val="14"/>
            <color indexed="81"/>
            <rFont val="ＭＳ Ｐゴシック"/>
            <family val="3"/>
            <charset val="128"/>
          </rPr>
          <t>項目が不足する場合
ここに入力</t>
        </r>
      </text>
    </comment>
    <comment ref="Q12" authorId="1" shapeId="0" xr:uid="{00000000-0006-0000-0000-00000A000000}">
      <text>
        <r>
          <rPr>
            <sz val="14"/>
            <color indexed="81"/>
            <rFont val="ＭＳ Ｐゴシック"/>
            <family val="3"/>
            <charset val="128"/>
          </rPr>
          <t>項目が不足する場合
ここに入力</t>
        </r>
      </text>
    </comment>
    <comment ref="U12" authorId="3" shapeId="0" xr:uid="{BD53F8EA-5DF2-41D3-AC21-00BD35335546}">
      <text>
        <r>
          <rPr>
            <sz val="9"/>
            <color indexed="81"/>
            <rFont val="MS P ゴシック"/>
            <family val="3"/>
            <charset val="128"/>
          </rPr>
          <t>建築Ver（営繕課で編集）</t>
        </r>
      </text>
    </comment>
    <comment ref="L13" authorId="1" shapeId="0" xr:uid="{00000000-0006-0000-0000-00000B000000}">
      <text>
        <r>
          <rPr>
            <sz val="14"/>
            <color indexed="81"/>
            <rFont val="ＭＳ Ｐゴシック"/>
            <family val="3"/>
            <charset val="128"/>
          </rPr>
          <t>項目が不足する場合
ここに入力</t>
        </r>
      </text>
    </comment>
    <comment ref="AC14" authorId="1" shapeId="0" xr:uid="{00000000-0006-0000-0000-00000D000000}">
      <text>
        <r>
          <rPr>
            <sz val="14"/>
            <color indexed="81"/>
            <rFont val="ＭＳ Ｐゴシック"/>
            <family val="3"/>
            <charset val="128"/>
          </rPr>
          <t>項目が不足する場合
ここに入力</t>
        </r>
      </text>
    </comment>
    <comment ref="R16" authorId="1" shapeId="0" xr:uid="{00000000-0006-0000-0000-00000E000000}">
      <text>
        <r>
          <rPr>
            <sz val="14"/>
            <color indexed="81"/>
            <rFont val="ＭＳ Ｐゴシック"/>
            <family val="3"/>
            <charset val="128"/>
          </rPr>
          <t>項目が不足する場合
ここに入力</t>
        </r>
      </text>
    </comment>
    <comment ref="G20" authorId="1" shapeId="0" xr:uid="{00000000-0006-0000-0000-00000F000000}">
      <text>
        <r>
          <rPr>
            <b/>
            <sz val="22"/>
            <color indexed="10"/>
            <rFont val="ＭＳ Ｐゴシック"/>
            <family val="3"/>
            <charset val="128"/>
          </rPr>
          <t>ここに入力</t>
        </r>
      </text>
    </comment>
    <comment ref="N25" authorId="1" shapeId="0" xr:uid="{00000000-0006-0000-0000-000010000000}">
      <text>
        <r>
          <rPr>
            <sz val="14"/>
            <color indexed="81"/>
            <rFont val="ＭＳ Ｐゴシック"/>
            <family val="3"/>
            <charset val="128"/>
          </rPr>
          <t>項目が不足する場合
ここに入力</t>
        </r>
      </text>
    </comment>
    <comment ref="P32" authorId="1" shapeId="0" xr:uid="{00000000-0006-0000-0000-000011000000}">
      <text>
        <r>
          <rPr>
            <sz val="14"/>
            <color indexed="81"/>
            <rFont val="ＭＳ Ｐゴシック"/>
            <family val="3"/>
            <charset val="128"/>
          </rPr>
          <t>項目が不足する場合
ここに入力</t>
        </r>
      </text>
    </comment>
    <comment ref="O40" authorId="1" shapeId="0" xr:uid="{00000000-0006-0000-0000-000012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25"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text>
    </comment>
    <comment ref="B32" authorId="1" shapeId="0" xr:uid="{FBB44E19-A1F0-43F8-B340-DE29A2860D1B}">
      <text>
        <r>
          <rPr>
            <b/>
            <sz val="9"/>
            <color indexed="81"/>
            <rFont val="ＭＳ Ｐゴシック"/>
            <family val="3"/>
            <charset val="128"/>
            <scheme val="minor"/>
          </rPr>
          <t>リストから「○」を選択してください。
証明書による申請をしない場合は、何も記入しないで下さい。</t>
        </r>
      </text>
    </comment>
    <comment ref="D54" authorId="0" shapeId="0" xr:uid="{00000000-0006-0000-0100-000002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61" authorId="1" shapeId="0" xr:uid="{9C9F5711-7F49-4888-89B3-11B4C6E4846B}">
      <text>
        <r>
          <rPr>
            <b/>
            <sz val="9"/>
            <color indexed="81"/>
            <rFont val="ＭＳ Ｐゴシック"/>
            <family val="3"/>
            <charset val="128"/>
            <scheme val="minor"/>
          </rPr>
          <t>リストから「○」を選択してください。
証明書による申請をしない場合は、何も記入しないで下さい。</t>
        </r>
      </text>
    </comment>
    <comment ref="D83" authorId="0" shapeId="0" xr:uid="{00000000-0006-0000-0100-000003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90" authorId="1" shapeId="0" xr:uid="{15E154D0-3718-4239-8E81-1AA9DEF81D92}">
      <text>
        <r>
          <rPr>
            <b/>
            <sz val="9"/>
            <color indexed="81"/>
            <rFont val="ＭＳ Ｐゴシック"/>
            <family val="3"/>
            <charset val="128"/>
            <scheme val="minor"/>
          </rPr>
          <t>リストから「○」を選択してください。
証明書による申請をしない場合は、何も記入しないで下さい。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970387</author>
    <author>福島　琢二</author>
  </authors>
  <commentList>
    <comment ref="I44" authorId="0" shapeId="0" xr:uid="{00000000-0006-0000-0500-000001000000}">
      <text>
        <r>
          <rPr>
            <b/>
            <sz val="9"/>
            <color indexed="81"/>
            <rFont val="ＭＳ Ｐゴシック"/>
            <family val="3"/>
            <charset val="128"/>
          </rPr>
          <t>工事名</t>
        </r>
      </text>
    </comment>
    <comment ref="I45" authorId="0" shapeId="0" xr:uid="{00000000-0006-0000-0500-000003000000}">
      <text>
        <r>
          <rPr>
            <b/>
            <sz val="9"/>
            <color indexed="81"/>
            <rFont val="ＭＳ Ｐゴシック"/>
            <family val="3"/>
            <charset val="128"/>
          </rPr>
          <t>表彰種類</t>
        </r>
      </text>
    </comment>
    <comment ref="I46" authorId="0" shapeId="0" xr:uid="{00000000-0006-0000-0500-000005000000}">
      <text>
        <r>
          <rPr>
            <b/>
            <sz val="9"/>
            <color indexed="81"/>
            <rFont val="ＭＳ Ｐゴシック"/>
            <family val="3"/>
            <charset val="128"/>
          </rPr>
          <t>受賞年度</t>
        </r>
      </text>
    </comment>
    <comment ref="BJ47" authorId="1" shapeId="0" xr:uid="{00000000-0006-0000-0500-000007000000}">
      <text>
        <r>
          <rPr>
            <b/>
            <sz val="9"/>
            <color indexed="81"/>
            <rFont val="ＭＳ Ｐゴシック"/>
            <family val="3"/>
            <charset val="128"/>
          </rPr>
          <t>障がい者数</t>
        </r>
        <r>
          <rPr>
            <sz val="9"/>
            <color indexed="81"/>
            <rFont val="ＭＳ Ｐゴシック"/>
            <family val="3"/>
            <charset val="128"/>
          </rPr>
          <t xml:space="preserve">
</t>
        </r>
      </text>
    </comment>
    <comment ref="BJ48" authorId="1" shapeId="0" xr:uid="{00000000-0006-0000-0500-000008000000}">
      <text>
        <r>
          <rPr>
            <b/>
            <sz val="9"/>
            <color indexed="81"/>
            <rFont val="ＭＳ Ｐゴシック"/>
            <family val="3"/>
            <charset val="128"/>
          </rPr>
          <t>雇用義務数</t>
        </r>
      </text>
    </comment>
    <comment ref="BH49" authorId="1" shapeId="0" xr:uid="{00000000-0006-0000-0500-000009000000}">
      <text>
        <r>
          <rPr>
            <b/>
            <sz val="9"/>
            <color indexed="81"/>
            <rFont val="ＭＳ Ｐゴシック"/>
            <family val="3"/>
            <charset val="128"/>
          </rPr>
          <t>育児・介護</t>
        </r>
      </text>
    </comment>
    <comment ref="BH50" authorId="1" shapeId="0" xr:uid="{00000000-0006-0000-0500-00000A000000}">
      <text>
        <r>
          <rPr>
            <b/>
            <sz val="9"/>
            <color indexed="81"/>
            <rFont val="ＭＳ Ｐゴシック"/>
            <family val="3"/>
            <charset val="128"/>
          </rPr>
          <t>こっころ</t>
        </r>
      </text>
    </comment>
    <comment ref="BH51" authorId="1" shapeId="0" xr:uid="{00000000-0006-0000-0500-00000B000000}">
      <text>
        <r>
          <rPr>
            <sz val="9"/>
            <color indexed="81"/>
            <rFont val="ＭＳ Ｐゴシック"/>
            <family val="3"/>
            <charset val="128"/>
          </rPr>
          <t xml:space="preserve">若手新規雇用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800-000001000000}">
      <text>
        <r>
          <rPr>
            <b/>
            <sz val="9"/>
            <color indexed="81"/>
            <rFont val="ＭＳ Ｐゴシック"/>
            <family val="3"/>
            <charset val="128"/>
          </rPr>
          <t>「有」、「無」を選択</t>
        </r>
      </text>
    </comment>
    <comment ref="H9" authorId="0" shapeId="0" xr:uid="{00000000-0006-0000-0800-000002000000}">
      <text>
        <r>
          <rPr>
            <b/>
            <sz val="9"/>
            <color indexed="81"/>
            <rFont val="ＭＳ Ｐゴシック"/>
            <family val="3"/>
            <charset val="128"/>
          </rPr>
          <t>「有」、「無」を選択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900-000001000000}">
      <text>
        <r>
          <rPr>
            <b/>
            <sz val="9"/>
            <color indexed="81"/>
            <rFont val="ＭＳ Ｐゴシック"/>
            <family val="3"/>
            <charset val="128"/>
          </rPr>
          <t>「有」、「無」を選択</t>
        </r>
      </text>
    </comment>
    <comment ref="H9" authorId="0" shapeId="0" xr:uid="{00000000-0006-0000-0900-000002000000}">
      <text>
        <r>
          <rPr>
            <b/>
            <sz val="9"/>
            <color indexed="81"/>
            <rFont val="ＭＳ Ｐゴシック"/>
            <family val="3"/>
            <charset val="128"/>
          </rPr>
          <t>「有」、「無」を選択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A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A00-000002000000}">
      <text>
        <r>
          <rPr>
            <b/>
            <sz val="9"/>
            <color indexed="81"/>
            <rFont val="ＭＳ Ｐゴシック"/>
            <family val="3"/>
            <charset val="128"/>
          </rPr>
          <t>「有」、「無」を選択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B00-000001000000}">
      <text>
        <r>
          <rPr>
            <b/>
            <sz val="9"/>
            <color indexed="81"/>
            <rFont val="ＭＳ Ｐゴシック"/>
            <family val="3"/>
            <charset val="128"/>
          </rPr>
          <t>「有」、「無」を選択</t>
        </r>
      </text>
    </comment>
    <comment ref="H9" authorId="0" shapeId="0" xr:uid="{00000000-0006-0000-0B00-000002000000}">
      <text>
        <r>
          <rPr>
            <b/>
            <sz val="9"/>
            <color indexed="81"/>
            <rFont val="ＭＳ Ｐゴシック"/>
            <family val="3"/>
            <charset val="128"/>
          </rPr>
          <t>「有」、「無」を選択</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C00-000001000000}">
      <text>
        <r>
          <rPr>
            <b/>
            <sz val="9"/>
            <color indexed="81"/>
            <rFont val="ＭＳ Ｐゴシック"/>
            <family val="3"/>
            <charset val="128"/>
          </rPr>
          <t>「有」、「無」を選択</t>
        </r>
      </text>
    </comment>
    <comment ref="H9" authorId="0" shapeId="0" xr:uid="{00000000-0006-0000-0C00-000002000000}">
      <text>
        <r>
          <rPr>
            <b/>
            <sz val="9"/>
            <color indexed="81"/>
            <rFont val="ＭＳ Ｐゴシック"/>
            <family val="3"/>
            <charset val="128"/>
          </rPr>
          <t>「有」、「無」を選択</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D00-000001000000}">
      <text>
        <r>
          <rPr>
            <b/>
            <sz val="9"/>
            <color indexed="81"/>
            <rFont val="ＭＳ Ｐゴシック"/>
            <family val="3"/>
            <charset val="128"/>
          </rPr>
          <t>「有」、「無」を選択</t>
        </r>
      </text>
    </comment>
    <comment ref="H9" authorId="0" shapeId="0" xr:uid="{00000000-0006-0000-0D00-000002000000}">
      <text>
        <r>
          <rPr>
            <b/>
            <sz val="9"/>
            <color indexed="81"/>
            <rFont val="ＭＳ Ｐゴシック"/>
            <family val="3"/>
            <charset val="128"/>
          </rPr>
          <t>「有」、「無」を選択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E00-000001000000}">
      <text>
        <r>
          <rPr>
            <b/>
            <sz val="9"/>
            <color indexed="81"/>
            <rFont val="ＭＳ Ｐゴシック"/>
            <family val="3"/>
            <charset val="128"/>
          </rPr>
          <t>「有」、「無」を選択</t>
        </r>
      </text>
    </comment>
    <comment ref="H9" authorId="0" shapeId="0" xr:uid="{00000000-0006-0000-0E00-000002000000}">
      <text>
        <r>
          <rPr>
            <b/>
            <sz val="9"/>
            <color indexed="81"/>
            <rFont val="ＭＳ Ｐゴシック"/>
            <family val="3"/>
            <charset val="128"/>
          </rPr>
          <t>「有」、「無」を選択</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9" authorId="0" shapeId="0" xr:uid="{00000000-0006-0000-10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9" authorId="0" shapeId="0" xr:uid="{00000000-0006-0000-10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G30" authorId="0" shapeId="0" xr:uid="{00000000-0006-0000-10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10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G41" authorId="0" shapeId="0" xr:uid="{00000000-0006-0000-10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41" authorId="0" shapeId="0" xr:uid="{00000000-0006-0000-10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1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2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3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fsas</author>
  </authors>
  <commentList>
    <comment ref="Q1" authorId="0" shapeId="0" xr:uid="{00000000-0006-0000-14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1400-000002000000}">
      <text>
        <r>
          <rPr>
            <b/>
            <sz val="9"/>
            <color indexed="81"/>
            <rFont val="MS P ゴシック"/>
            <family val="3"/>
            <charset val="128"/>
          </rPr>
          <t>プルダウンから選んでください</t>
        </r>
      </text>
    </comment>
    <comment ref="M25" authorId="1" shapeId="0" xr:uid="{00000000-0006-0000-1400-000003000000}">
      <text>
        <r>
          <rPr>
            <b/>
            <sz val="9"/>
            <color indexed="81"/>
            <rFont val="MS P ゴシック"/>
            <family val="3"/>
            <charset val="128"/>
          </rPr>
          <t>プルダウンから選んでください</t>
        </r>
      </text>
    </comment>
    <comment ref="F26" authorId="1" shapeId="0" xr:uid="{00000000-0006-0000-1400-000004000000}">
      <text>
        <r>
          <rPr>
            <b/>
            <sz val="9"/>
            <color indexed="81"/>
            <rFont val="MS P ゴシック"/>
            <family val="3"/>
            <charset val="128"/>
          </rPr>
          <t>プルダウンから選んでください</t>
        </r>
      </text>
    </comment>
    <comment ref="M26" authorId="1" shapeId="0" xr:uid="{00000000-0006-0000-1400-000005000000}">
      <text>
        <r>
          <rPr>
            <b/>
            <sz val="9"/>
            <color indexed="81"/>
            <rFont val="MS P ゴシック"/>
            <family val="3"/>
            <charset val="128"/>
          </rPr>
          <t>プルダウンから選んでください</t>
        </r>
      </text>
    </comment>
    <comment ref="F29" authorId="0" shapeId="0" xr:uid="{00000000-0006-0000-1400-00000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29" authorId="0" shapeId="0" xr:uid="{00000000-0006-0000-1400-00000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1" authorId="2" shapeId="0" xr:uid="{679C4A84-7D85-4B9D-B6E8-D5A2D9D5D16C}">
      <text>
        <r>
          <rPr>
            <b/>
            <u/>
            <sz val="9"/>
            <color indexed="81"/>
            <rFont val="MS P ゴシック"/>
            <family val="3"/>
            <charset val="128"/>
          </rPr>
          <t>必ず記載してください。
記載のない場合評価できません。</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E12" authorId="0" shapeId="0" xr:uid="{00000000-0006-0000-1500-000001000000}">
      <text>
        <r>
          <rPr>
            <b/>
            <sz val="9"/>
            <color indexed="81"/>
            <rFont val="ＭＳ Ｐゴシック"/>
            <family val="3"/>
            <charset val="128"/>
          </rPr>
          <t>表彰者の区分を選択</t>
        </r>
      </text>
    </comment>
    <comment ref="E16" authorId="1" shapeId="0" xr:uid="{00000000-0006-0000-1500-000003000000}">
      <text>
        <r>
          <rPr>
            <b/>
            <sz val="9"/>
            <color indexed="81"/>
            <rFont val="MS P ゴシック"/>
            <family val="3"/>
            <charset val="128"/>
          </rPr>
          <t>上記”対象の工事種別”と同じであることを確認してください。異なる場合は、評定対象となりませんのでご注意ください。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970387</author>
    <author>Windows ユーザー</author>
  </authors>
  <commentList>
    <comment ref="B10" authorId="0" shapeId="0" xr:uid="{00000000-0006-0000-1600-000001000000}">
      <text>
        <r>
          <rPr>
            <b/>
            <sz val="9"/>
            <color indexed="81"/>
            <rFont val="ＭＳ Ｐゴシック"/>
            <family val="3"/>
            <charset val="128"/>
          </rPr>
          <t>下欄を入力すると自動的に会社名が表示</t>
        </r>
      </text>
    </comment>
    <comment ref="F10" authorId="0" shapeId="0" xr:uid="{00000000-0006-0000-1600-000002000000}">
      <text>
        <r>
          <rPr>
            <b/>
            <sz val="9"/>
            <color indexed="81"/>
            <rFont val="ＭＳ Ｐゴシック"/>
            <family val="3"/>
            <charset val="128"/>
          </rPr>
          <t>表彰者の区分を選択</t>
        </r>
      </text>
    </comment>
    <comment ref="L10" authorId="1" shapeId="0" xr:uid="{EB0C6240-872E-46C9-9D2F-B4C52284D405}">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1" authorId="0" shapeId="0" xr:uid="{00000000-0006-0000-1600-000005000000}">
      <text>
        <r>
          <rPr>
            <b/>
            <sz val="9"/>
            <color indexed="81"/>
            <rFont val="ＭＳ Ｐゴシック"/>
            <family val="3"/>
            <charset val="128"/>
          </rPr>
          <t>「第1ｸﾞﾙｰﾌﾟ」、「第2ｸﾞﾙｰﾌﾟ」および「第3ｸﾞﾙｰﾌﾟ」を選択</t>
        </r>
      </text>
    </comment>
    <comment ref="B12" authorId="0" shapeId="0" xr:uid="{00000000-0006-0000-1600-000006000000}">
      <text>
        <r>
          <rPr>
            <b/>
            <sz val="9"/>
            <color indexed="81"/>
            <rFont val="ＭＳ Ｐゴシック"/>
            <family val="3"/>
            <charset val="128"/>
          </rPr>
          <t>下欄を入力すると自動的に会社名が表示</t>
        </r>
      </text>
    </comment>
    <comment ref="F12" authorId="0" shapeId="0" xr:uid="{00000000-0006-0000-1600-000007000000}">
      <text>
        <r>
          <rPr>
            <b/>
            <sz val="9"/>
            <color indexed="81"/>
            <rFont val="ＭＳ Ｐゴシック"/>
            <family val="3"/>
            <charset val="128"/>
          </rPr>
          <t>表彰者の区分を選択</t>
        </r>
      </text>
    </comment>
    <comment ref="L12" authorId="1" shapeId="0" xr:uid="{E62BB6B7-B87B-4C4B-975C-2F19D7BDB3F8}">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3" authorId="0" shapeId="0" xr:uid="{00000000-0006-0000-1600-000009000000}">
      <text>
        <r>
          <rPr>
            <b/>
            <sz val="9"/>
            <color indexed="81"/>
            <rFont val="ＭＳ Ｐゴシック"/>
            <family val="3"/>
            <charset val="128"/>
          </rPr>
          <t>「第1ｸﾞﾙｰﾌﾟ」、「第2ｸﾞﾙｰﾌﾟ」および「第3ｸﾞﾙｰﾌﾟ」を選択</t>
        </r>
      </text>
    </comment>
    <comment ref="B14" authorId="0" shapeId="0" xr:uid="{00000000-0006-0000-1600-00000A000000}">
      <text>
        <r>
          <rPr>
            <b/>
            <sz val="9"/>
            <color indexed="81"/>
            <rFont val="ＭＳ Ｐゴシック"/>
            <family val="3"/>
            <charset val="128"/>
          </rPr>
          <t>下欄を入力すると自動的に会社名が表示</t>
        </r>
      </text>
    </comment>
    <comment ref="F14" authorId="0" shapeId="0" xr:uid="{00000000-0006-0000-1600-00000B000000}">
      <text>
        <r>
          <rPr>
            <b/>
            <sz val="9"/>
            <color indexed="81"/>
            <rFont val="ＭＳ Ｐゴシック"/>
            <family val="3"/>
            <charset val="128"/>
          </rPr>
          <t>表彰者の区分を選択</t>
        </r>
      </text>
    </comment>
    <comment ref="L14" authorId="1" shapeId="0" xr:uid="{CE9522BC-D8B7-4554-96A4-A8A991B591BC}">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5" authorId="0" shapeId="0" xr:uid="{00000000-0006-0000-1600-00000D000000}">
      <text>
        <r>
          <rPr>
            <b/>
            <sz val="9"/>
            <color indexed="81"/>
            <rFont val="ＭＳ Ｐゴシック"/>
            <family val="3"/>
            <charset val="128"/>
          </rPr>
          <t>「第1ｸﾞﾙｰﾌﾟ」、「第2ｸﾞﾙｰﾌﾟ」および「第3ｸﾞﾙｰﾌﾟ」を選択</t>
        </r>
      </text>
    </comment>
    <comment ref="B16" authorId="0" shapeId="0" xr:uid="{00000000-0006-0000-1600-00000E000000}">
      <text>
        <r>
          <rPr>
            <b/>
            <sz val="9"/>
            <color indexed="81"/>
            <rFont val="ＭＳ Ｐゴシック"/>
            <family val="3"/>
            <charset val="128"/>
          </rPr>
          <t>下欄を入力すると自動的に会社名が表示</t>
        </r>
      </text>
    </comment>
    <comment ref="F16" authorId="0" shapeId="0" xr:uid="{00000000-0006-0000-1600-00000F000000}">
      <text>
        <r>
          <rPr>
            <b/>
            <sz val="9"/>
            <color indexed="81"/>
            <rFont val="ＭＳ Ｐゴシック"/>
            <family val="3"/>
            <charset val="128"/>
          </rPr>
          <t>表彰者の区分を選択</t>
        </r>
      </text>
    </comment>
    <comment ref="L16" authorId="1" shapeId="0" xr:uid="{A6B4E08D-69F3-467E-88DD-5CD394F171FA}">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7" authorId="0" shapeId="0" xr:uid="{00000000-0006-0000-1600-000010000000}">
      <text>
        <r>
          <rPr>
            <b/>
            <sz val="9"/>
            <color indexed="81"/>
            <rFont val="ＭＳ Ｐゴシック"/>
            <family val="3"/>
            <charset val="128"/>
          </rPr>
          <t>「第1ｸﾞﾙｰﾌﾟ」、「第2ｸﾞﾙｰﾌﾟ」および「第3ｸﾞﾙｰﾌﾟ」を選択</t>
        </r>
      </text>
    </comment>
    <comment ref="B18" authorId="0" shapeId="0" xr:uid="{00000000-0006-0000-1600-000011000000}">
      <text>
        <r>
          <rPr>
            <b/>
            <sz val="9"/>
            <color indexed="81"/>
            <rFont val="ＭＳ Ｐゴシック"/>
            <family val="3"/>
            <charset val="128"/>
          </rPr>
          <t>下欄を入力すると自動的に会社名が表示</t>
        </r>
      </text>
    </comment>
    <comment ref="F18" authorId="0" shapeId="0" xr:uid="{00000000-0006-0000-1600-000012000000}">
      <text>
        <r>
          <rPr>
            <b/>
            <sz val="9"/>
            <color indexed="81"/>
            <rFont val="ＭＳ Ｐゴシック"/>
            <family val="3"/>
            <charset val="128"/>
          </rPr>
          <t>表彰者の区分を選択</t>
        </r>
      </text>
    </comment>
    <comment ref="L18" authorId="1" shapeId="0" xr:uid="{DC1A3A13-4972-4EE8-9496-DD425800CA3D}">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19" authorId="0" shapeId="0" xr:uid="{00000000-0006-0000-1600-000013000000}">
      <text>
        <r>
          <rPr>
            <b/>
            <sz val="9"/>
            <color indexed="81"/>
            <rFont val="ＭＳ Ｐゴシック"/>
            <family val="3"/>
            <charset val="128"/>
          </rPr>
          <t>「第1ｸﾞﾙｰﾌﾟ」、「第2ｸﾞﾙｰﾌﾟ」および「第3ｸﾞﾙｰﾌﾟ」を選択</t>
        </r>
      </text>
    </comment>
    <comment ref="B20" authorId="0" shapeId="0" xr:uid="{00000000-0006-0000-1600-000014000000}">
      <text>
        <r>
          <rPr>
            <b/>
            <sz val="9"/>
            <color indexed="81"/>
            <rFont val="ＭＳ Ｐゴシック"/>
            <family val="3"/>
            <charset val="128"/>
          </rPr>
          <t>下欄を入力すると自動的に会社名が表示</t>
        </r>
      </text>
    </comment>
    <comment ref="F20" authorId="0" shapeId="0" xr:uid="{00000000-0006-0000-1600-000015000000}">
      <text>
        <r>
          <rPr>
            <b/>
            <sz val="9"/>
            <color indexed="81"/>
            <rFont val="ＭＳ Ｐゴシック"/>
            <family val="3"/>
            <charset val="128"/>
          </rPr>
          <t>表彰者の区分を選択</t>
        </r>
      </text>
    </comment>
    <comment ref="L20" authorId="1" shapeId="0" xr:uid="{0C09C381-1971-4836-8481-E15F5F1D461E}">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1" authorId="0" shapeId="0" xr:uid="{00000000-0006-0000-1600-000016000000}">
      <text>
        <r>
          <rPr>
            <b/>
            <sz val="9"/>
            <color indexed="81"/>
            <rFont val="ＭＳ Ｐゴシック"/>
            <family val="3"/>
            <charset val="128"/>
          </rPr>
          <t>「第1ｸﾞﾙｰﾌﾟ」、「第2ｸﾞﾙｰﾌﾟ」および「第3ｸﾞﾙｰﾌﾟ」を選択</t>
        </r>
      </text>
    </comment>
    <comment ref="B22" authorId="0" shapeId="0" xr:uid="{00000000-0006-0000-1600-000017000000}">
      <text>
        <r>
          <rPr>
            <b/>
            <sz val="9"/>
            <color indexed="81"/>
            <rFont val="ＭＳ Ｐゴシック"/>
            <family val="3"/>
            <charset val="128"/>
          </rPr>
          <t>下欄を入力すると自動的に会社名が表示</t>
        </r>
      </text>
    </comment>
    <comment ref="F22" authorId="0" shapeId="0" xr:uid="{00000000-0006-0000-1600-000018000000}">
      <text>
        <r>
          <rPr>
            <b/>
            <sz val="9"/>
            <color indexed="81"/>
            <rFont val="ＭＳ Ｐゴシック"/>
            <family val="3"/>
            <charset val="128"/>
          </rPr>
          <t>表彰者の区分を選択</t>
        </r>
      </text>
    </comment>
    <comment ref="L22" authorId="1" shapeId="0" xr:uid="{0A2B5CAA-9FD2-47FD-A0B3-8FECBFCAE1B4}">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3" authorId="0" shapeId="0" xr:uid="{00000000-0006-0000-1600-000019000000}">
      <text>
        <r>
          <rPr>
            <b/>
            <sz val="9"/>
            <color indexed="81"/>
            <rFont val="ＭＳ Ｐゴシック"/>
            <family val="3"/>
            <charset val="128"/>
          </rPr>
          <t>「第1ｸﾞﾙｰﾌﾟ」、「第2ｸﾞﾙｰﾌﾟ」および「第3ｸﾞﾙｰﾌﾟ」を選択</t>
        </r>
      </text>
    </comment>
    <comment ref="B24" authorId="0" shapeId="0" xr:uid="{00000000-0006-0000-1600-00001A000000}">
      <text>
        <r>
          <rPr>
            <b/>
            <sz val="9"/>
            <color indexed="81"/>
            <rFont val="ＭＳ Ｐゴシック"/>
            <family val="3"/>
            <charset val="128"/>
          </rPr>
          <t>下欄を入力すると自動的に会社名が表示</t>
        </r>
      </text>
    </comment>
    <comment ref="F24" authorId="0" shapeId="0" xr:uid="{00000000-0006-0000-1600-00001B000000}">
      <text>
        <r>
          <rPr>
            <b/>
            <sz val="9"/>
            <color indexed="81"/>
            <rFont val="ＭＳ Ｐゴシック"/>
            <family val="3"/>
            <charset val="128"/>
          </rPr>
          <t>表彰者の区分を選択</t>
        </r>
      </text>
    </comment>
    <comment ref="L24" authorId="1" shapeId="0" xr:uid="{81B037BA-14AD-4634-9BF1-E87284B3EB76}">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5" authorId="0" shapeId="0" xr:uid="{00000000-0006-0000-1600-00001C000000}">
      <text>
        <r>
          <rPr>
            <b/>
            <sz val="9"/>
            <color indexed="81"/>
            <rFont val="ＭＳ Ｐゴシック"/>
            <family val="3"/>
            <charset val="128"/>
          </rPr>
          <t>「第1ｸﾞﾙｰﾌﾟ」、「第2ｸﾞﾙｰﾌﾟ」および「第3ｸﾞﾙｰﾌﾟ」を選択</t>
        </r>
      </text>
    </comment>
    <comment ref="B26" authorId="0" shapeId="0" xr:uid="{00000000-0006-0000-1600-00001D000000}">
      <text>
        <r>
          <rPr>
            <b/>
            <sz val="9"/>
            <color indexed="81"/>
            <rFont val="ＭＳ Ｐゴシック"/>
            <family val="3"/>
            <charset val="128"/>
          </rPr>
          <t>下欄を入力すると自動的に会社名が表示</t>
        </r>
      </text>
    </comment>
    <comment ref="F26" authorId="0" shapeId="0" xr:uid="{00000000-0006-0000-1600-00001E000000}">
      <text>
        <r>
          <rPr>
            <b/>
            <sz val="9"/>
            <color indexed="81"/>
            <rFont val="ＭＳ Ｐゴシック"/>
            <family val="3"/>
            <charset val="128"/>
          </rPr>
          <t>表彰者の区分を選択</t>
        </r>
      </text>
    </comment>
    <comment ref="L26" authorId="1" shapeId="0" xr:uid="{4A996284-27F9-4EA7-8C64-165D92D21937}">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7" authorId="0" shapeId="0" xr:uid="{00000000-0006-0000-1600-00001F000000}">
      <text>
        <r>
          <rPr>
            <b/>
            <sz val="9"/>
            <color indexed="81"/>
            <rFont val="ＭＳ Ｐゴシック"/>
            <family val="3"/>
            <charset val="128"/>
          </rPr>
          <t>「第1ｸﾞﾙｰﾌﾟ」、「第2ｸﾞﾙｰﾌﾟ」および「第3ｸﾞﾙｰﾌﾟ」を選択</t>
        </r>
      </text>
    </comment>
    <comment ref="B28" authorId="0" shapeId="0" xr:uid="{00000000-0006-0000-1600-000020000000}">
      <text>
        <r>
          <rPr>
            <b/>
            <sz val="9"/>
            <color indexed="81"/>
            <rFont val="ＭＳ Ｐゴシック"/>
            <family val="3"/>
            <charset val="128"/>
          </rPr>
          <t>下欄を入力すると自動的に会社名が表示</t>
        </r>
      </text>
    </comment>
    <comment ref="F28" authorId="0" shapeId="0" xr:uid="{00000000-0006-0000-1600-000021000000}">
      <text>
        <r>
          <rPr>
            <b/>
            <sz val="9"/>
            <color indexed="81"/>
            <rFont val="ＭＳ Ｐゴシック"/>
            <family val="3"/>
            <charset val="128"/>
          </rPr>
          <t>表彰者の区分を選択</t>
        </r>
      </text>
    </comment>
    <comment ref="L28" authorId="1" shapeId="0" xr:uid="{A6523532-A5FE-4615-BEFF-F6BEDE499987}">
      <text>
        <r>
          <rPr>
            <sz val="9"/>
            <color indexed="81"/>
            <rFont val="MS P ゴシック"/>
            <family val="3"/>
            <charset val="128"/>
          </rPr>
          <t>工事名に続いて、当該工事の</t>
        </r>
        <r>
          <rPr>
            <b/>
            <sz val="9"/>
            <color indexed="81"/>
            <rFont val="MS P ゴシック"/>
            <family val="3"/>
            <charset val="128"/>
          </rPr>
          <t>工事種別、建設工事の種類</t>
        </r>
        <r>
          <rPr>
            <sz val="9"/>
            <color indexed="81"/>
            <rFont val="MS P ゴシック"/>
            <family val="3"/>
            <charset val="128"/>
          </rPr>
          <t>を記載してください。</t>
        </r>
      </text>
    </comment>
    <comment ref="B29" authorId="0" shapeId="0" xr:uid="{00000000-0006-0000-1600-000022000000}">
      <text>
        <r>
          <rPr>
            <b/>
            <sz val="9"/>
            <color indexed="81"/>
            <rFont val="ＭＳ Ｐゴシック"/>
            <family val="3"/>
            <charset val="128"/>
          </rPr>
          <t>「第1ｸﾞﾙｰﾌﾟ」、「第2ｸﾞﾙｰﾌﾟ」および「第3ｸﾞﾙｰﾌﾟ」を選択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8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8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18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18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18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18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A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A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1A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1A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1A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1A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C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C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2" authorId="0" shapeId="0" xr:uid="{00000000-0006-0000-1C00-000003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2" authorId="0" shapeId="0" xr:uid="{00000000-0006-0000-1C00-000004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F29" authorId="0" shapeId="0" xr:uid="{00000000-0006-0000-1C00-000005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29" authorId="0" shapeId="0" xr:uid="{00000000-0006-0000-1C00-000006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fsas</author>
  </authors>
  <commentList>
    <comment ref="Q2" authorId="0" shapeId="0" xr:uid="{00000000-0006-0000-1E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1E00-000002000000}">
      <text>
        <r>
          <rPr>
            <b/>
            <sz val="9"/>
            <color indexed="81"/>
            <rFont val="MS P ゴシック"/>
            <family val="3"/>
            <charset val="128"/>
          </rPr>
          <t>プルダウンで選んでください</t>
        </r>
      </text>
    </comment>
    <comment ref="M24" authorId="1" shapeId="0" xr:uid="{00000000-0006-0000-1E00-000003000000}">
      <text>
        <r>
          <rPr>
            <b/>
            <sz val="9"/>
            <color indexed="81"/>
            <rFont val="MS P ゴシック"/>
            <family val="3"/>
            <charset val="128"/>
          </rPr>
          <t>プルダウンで選んでください</t>
        </r>
      </text>
    </comment>
    <comment ref="F25" authorId="1" shapeId="0" xr:uid="{00000000-0006-0000-1E00-000004000000}">
      <text>
        <r>
          <rPr>
            <b/>
            <sz val="9"/>
            <color indexed="81"/>
            <rFont val="MS P ゴシック"/>
            <family val="3"/>
            <charset val="128"/>
          </rPr>
          <t>プルダウンで選んでください</t>
        </r>
      </text>
    </comment>
    <comment ref="M25" authorId="1" shapeId="0" xr:uid="{00000000-0006-0000-1E00-000005000000}">
      <text>
        <r>
          <rPr>
            <b/>
            <sz val="9"/>
            <color indexed="81"/>
            <rFont val="MS P ゴシック"/>
            <family val="3"/>
            <charset val="128"/>
          </rPr>
          <t>プルダウンで選んでください</t>
        </r>
      </text>
    </comment>
    <comment ref="F26" authorId="1" shapeId="0" xr:uid="{00000000-0006-0000-1E00-000006000000}">
      <text>
        <r>
          <rPr>
            <b/>
            <sz val="9"/>
            <color indexed="81"/>
            <rFont val="MS P ゴシック"/>
            <family val="3"/>
            <charset val="128"/>
          </rPr>
          <t>プルダウンで選んでください</t>
        </r>
      </text>
    </comment>
    <comment ref="M26" authorId="1" shapeId="0" xr:uid="{00000000-0006-0000-1E00-000007000000}">
      <text>
        <r>
          <rPr>
            <b/>
            <sz val="9"/>
            <color indexed="81"/>
            <rFont val="MS P ゴシック"/>
            <family val="3"/>
            <charset val="128"/>
          </rPr>
          <t>プルダウンで選んでください</t>
        </r>
      </text>
    </comment>
    <comment ref="F27" authorId="1" shapeId="0" xr:uid="{00000000-0006-0000-1E00-000008000000}">
      <text>
        <r>
          <rPr>
            <b/>
            <sz val="9"/>
            <color indexed="81"/>
            <rFont val="MS P ゴシック"/>
            <family val="3"/>
            <charset val="128"/>
          </rPr>
          <t>プルダウンで選んでください</t>
        </r>
      </text>
    </comment>
    <comment ref="M27" authorId="1" shapeId="0" xr:uid="{00000000-0006-0000-1E00-000009000000}">
      <text>
        <r>
          <rPr>
            <b/>
            <sz val="9"/>
            <color indexed="81"/>
            <rFont val="MS P ゴシック"/>
            <family val="3"/>
            <charset val="128"/>
          </rPr>
          <t>プルダウンで選んでください</t>
        </r>
      </text>
    </comment>
    <comment ref="F28" authorId="0" shapeId="0" xr:uid="{00000000-0006-0000-1E00-00000A000000}">
      <text>
        <r>
          <rPr>
            <b/>
            <sz val="9"/>
            <color indexed="81"/>
            <rFont val="ＭＳ Ｐゴシック"/>
            <family val="3"/>
            <charset val="128"/>
          </rPr>
          <t>従事時の役職を選択</t>
        </r>
      </text>
    </comment>
    <comment ref="M28" authorId="0" shapeId="0" xr:uid="{00000000-0006-0000-1E00-00000B000000}">
      <text>
        <r>
          <rPr>
            <b/>
            <sz val="9"/>
            <color indexed="81"/>
            <rFont val="ＭＳ Ｐゴシック"/>
            <family val="3"/>
            <charset val="128"/>
          </rPr>
          <t>従事時の役職を選択</t>
        </r>
      </text>
    </comment>
    <comment ref="F33" authorId="0" shapeId="0" xr:uid="{00000000-0006-0000-1E00-00000C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33" authorId="0" shapeId="0" xr:uid="{00000000-0006-0000-1E00-00000D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34" authorId="2" shapeId="0" xr:uid="{335FE53E-DD7F-4341-9144-43227A147C39}">
      <text>
        <r>
          <rPr>
            <b/>
            <u/>
            <sz val="9"/>
            <color indexed="81"/>
            <rFont val="MS P ゴシック"/>
            <family val="3"/>
            <charset val="128"/>
          </rPr>
          <t>必ず記載してください。
記載のない場合評価できません。</t>
        </r>
      </text>
    </comment>
    <comment ref="Q109" authorId="0" shapeId="0" xr:uid="{00000000-0006-0000-1E00-00000E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31" authorId="1" shapeId="0" xr:uid="{00000000-0006-0000-1E00-00000F000000}">
      <text>
        <r>
          <rPr>
            <b/>
            <sz val="9"/>
            <color indexed="81"/>
            <rFont val="MS P ゴシック"/>
            <family val="3"/>
            <charset val="128"/>
          </rPr>
          <t>プルダウンで選んでください</t>
        </r>
      </text>
    </comment>
    <comment ref="M131" authorId="1" shapeId="0" xr:uid="{00000000-0006-0000-1E00-000010000000}">
      <text>
        <r>
          <rPr>
            <b/>
            <sz val="9"/>
            <color indexed="81"/>
            <rFont val="MS P ゴシック"/>
            <family val="3"/>
            <charset val="128"/>
          </rPr>
          <t>プルダウンで選んでください</t>
        </r>
      </text>
    </comment>
    <comment ref="F132" authorId="1" shapeId="0" xr:uid="{00000000-0006-0000-1E00-000011000000}">
      <text>
        <r>
          <rPr>
            <b/>
            <sz val="9"/>
            <color indexed="81"/>
            <rFont val="MS P ゴシック"/>
            <family val="3"/>
            <charset val="128"/>
          </rPr>
          <t>プルダウンで選んでください</t>
        </r>
      </text>
    </comment>
    <comment ref="M132" authorId="1" shapeId="0" xr:uid="{00000000-0006-0000-1E00-000012000000}">
      <text>
        <r>
          <rPr>
            <b/>
            <sz val="9"/>
            <color indexed="81"/>
            <rFont val="MS P ゴシック"/>
            <family val="3"/>
            <charset val="128"/>
          </rPr>
          <t>プルダウンで選んでください</t>
        </r>
      </text>
    </comment>
    <comment ref="F133" authorId="1" shapeId="0" xr:uid="{00000000-0006-0000-1E00-000013000000}">
      <text>
        <r>
          <rPr>
            <b/>
            <sz val="9"/>
            <color indexed="81"/>
            <rFont val="MS P ゴシック"/>
            <family val="3"/>
            <charset val="128"/>
          </rPr>
          <t>プルダウンで選んでください</t>
        </r>
      </text>
    </comment>
    <comment ref="M133" authorId="1" shapeId="0" xr:uid="{00000000-0006-0000-1E00-000014000000}">
      <text>
        <r>
          <rPr>
            <b/>
            <sz val="9"/>
            <color indexed="81"/>
            <rFont val="MS P ゴシック"/>
            <family val="3"/>
            <charset val="128"/>
          </rPr>
          <t>プルダウンで選んでください</t>
        </r>
      </text>
    </comment>
    <comment ref="F134" authorId="1" shapeId="0" xr:uid="{00000000-0006-0000-1E00-000015000000}">
      <text>
        <r>
          <rPr>
            <b/>
            <sz val="9"/>
            <color indexed="81"/>
            <rFont val="MS P ゴシック"/>
            <family val="3"/>
            <charset val="128"/>
          </rPr>
          <t>プルダウンで選んでください</t>
        </r>
      </text>
    </comment>
    <comment ref="M134" authorId="1" shapeId="0" xr:uid="{00000000-0006-0000-1E00-000016000000}">
      <text>
        <r>
          <rPr>
            <b/>
            <sz val="9"/>
            <color indexed="81"/>
            <rFont val="MS P ゴシック"/>
            <family val="3"/>
            <charset val="128"/>
          </rPr>
          <t>プルダウンで選んでください</t>
        </r>
      </text>
    </comment>
    <comment ref="F135" authorId="0" shapeId="0" xr:uid="{00000000-0006-0000-1E00-000017000000}">
      <text>
        <r>
          <rPr>
            <b/>
            <sz val="9"/>
            <color indexed="81"/>
            <rFont val="ＭＳ Ｐゴシック"/>
            <family val="3"/>
            <charset val="128"/>
          </rPr>
          <t>従事時の役職を選択</t>
        </r>
      </text>
    </comment>
    <comment ref="M135" authorId="0" shapeId="0" xr:uid="{00000000-0006-0000-1E00-000018000000}">
      <text>
        <r>
          <rPr>
            <b/>
            <sz val="9"/>
            <color indexed="81"/>
            <rFont val="ＭＳ Ｐゴシック"/>
            <family val="3"/>
            <charset val="128"/>
          </rPr>
          <t>従事時の役職を選択</t>
        </r>
      </text>
    </comment>
    <comment ref="F140" authorId="0" shapeId="0" xr:uid="{00000000-0006-0000-1E00-000019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140" authorId="0" shapeId="0" xr:uid="{00000000-0006-0000-1E00-00001A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141" authorId="2" shapeId="0" xr:uid="{CB680D57-9C3E-4C37-A2B9-BE82B2045412}">
      <text>
        <r>
          <rPr>
            <b/>
            <u/>
            <sz val="9"/>
            <color indexed="81"/>
            <rFont val="MS P ゴシック"/>
            <family val="3"/>
            <charset val="128"/>
          </rPr>
          <t>必ず記載してください。
記載のない場合評価できません。</t>
        </r>
      </text>
    </comment>
    <comment ref="Q155" authorId="0" shapeId="0" xr:uid="{00000000-0006-0000-1E00-00001B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77" authorId="1" shapeId="0" xr:uid="{00000000-0006-0000-1E00-00001C000000}">
      <text>
        <r>
          <rPr>
            <b/>
            <sz val="9"/>
            <color indexed="81"/>
            <rFont val="MS P ゴシック"/>
            <family val="3"/>
            <charset val="128"/>
          </rPr>
          <t>プルダウンで選んでください</t>
        </r>
      </text>
    </comment>
    <comment ref="M177" authorId="1" shapeId="0" xr:uid="{00000000-0006-0000-1E00-00001D000000}">
      <text>
        <r>
          <rPr>
            <b/>
            <sz val="9"/>
            <color indexed="81"/>
            <rFont val="MS P ゴシック"/>
            <family val="3"/>
            <charset val="128"/>
          </rPr>
          <t>プルダウンで選んでください</t>
        </r>
      </text>
    </comment>
    <comment ref="F178" authorId="1" shapeId="0" xr:uid="{00000000-0006-0000-1E00-00001E000000}">
      <text>
        <r>
          <rPr>
            <b/>
            <sz val="9"/>
            <color indexed="81"/>
            <rFont val="MS P ゴシック"/>
            <family val="3"/>
            <charset val="128"/>
          </rPr>
          <t>プルダウンで選んでください</t>
        </r>
      </text>
    </comment>
    <comment ref="M178" authorId="1" shapeId="0" xr:uid="{00000000-0006-0000-1E00-00001F000000}">
      <text>
        <r>
          <rPr>
            <b/>
            <sz val="9"/>
            <color indexed="81"/>
            <rFont val="MS P ゴシック"/>
            <family val="3"/>
            <charset val="128"/>
          </rPr>
          <t>プルダウンで選んでください</t>
        </r>
      </text>
    </comment>
    <comment ref="F179" authorId="1" shapeId="0" xr:uid="{00000000-0006-0000-1E00-000020000000}">
      <text>
        <r>
          <rPr>
            <b/>
            <sz val="9"/>
            <color indexed="81"/>
            <rFont val="MS P ゴシック"/>
            <family val="3"/>
            <charset val="128"/>
          </rPr>
          <t>プルダウンで選んでください</t>
        </r>
      </text>
    </comment>
    <comment ref="M179" authorId="1" shapeId="0" xr:uid="{00000000-0006-0000-1E00-000021000000}">
      <text>
        <r>
          <rPr>
            <b/>
            <sz val="9"/>
            <color indexed="81"/>
            <rFont val="MS P ゴシック"/>
            <family val="3"/>
            <charset val="128"/>
          </rPr>
          <t>プルダウンで選んでください</t>
        </r>
      </text>
    </comment>
    <comment ref="F180" authorId="1" shapeId="0" xr:uid="{00000000-0006-0000-1E00-000022000000}">
      <text>
        <r>
          <rPr>
            <b/>
            <sz val="9"/>
            <color indexed="81"/>
            <rFont val="MS P ゴシック"/>
            <family val="3"/>
            <charset val="128"/>
          </rPr>
          <t>プルダウンで選んでください</t>
        </r>
      </text>
    </comment>
    <comment ref="M180" authorId="1" shapeId="0" xr:uid="{00000000-0006-0000-1E00-000023000000}">
      <text>
        <r>
          <rPr>
            <b/>
            <sz val="9"/>
            <color indexed="81"/>
            <rFont val="MS P ゴシック"/>
            <family val="3"/>
            <charset val="128"/>
          </rPr>
          <t>プルダウンで選んでください</t>
        </r>
      </text>
    </comment>
    <comment ref="F181" authorId="0" shapeId="0" xr:uid="{00000000-0006-0000-1E00-000024000000}">
      <text>
        <r>
          <rPr>
            <b/>
            <sz val="9"/>
            <color indexed="81"/>
            <rFont val="ＭＳ Ｐゴシック"/>
            <family val="3"/>
            <charset val="128"/>
          </rPr>
          <t>従事時の役職を選択</t>
        </r>
      </text>
    </comment>
    <comment ref="M181" authorId="0" shapeId="0" xr:uid="{00000000-0006-0000-1E00-000025000000}">
      <text>
        <r>
          <rPr>
            <b/>
            <sz val="9"/>
            <color indexed="81"/>
            <rFont val="ＭＳ Ｐゴシック"/>
            <family val="3"/>
            <charset val="128"/>
          </rPr>
          <t>従事時の役職を選択</t>
        </r>
      </text>
    </comment>
    <comment ref="F186" authorId="0" shapeId="0" xr:uid="{00000000-0006-0000-1E00-000026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M186" authorId="0" shapeId="0" xr:uid="{00000000-0006-0000-1E00-000027000000}">
      <text>
        <r>
          <rPr>
            <b/>
            <sz val="9"/>
            <color indexed="81"/>
            <rFont val="ＭＳ Ｐゴシック"/>
            <family val="3"/>
            <charset val="128"/>
          </rPr>
          <t>島根県が発注した工事のみ記入が必要</t>
        </r>
        <r>
          <rPr>
            <sz val="9"/>
            <color indexed="81"/>
            <rFont val="ＭＳ Ｐゴシック"/>
            <family val="3"/>
            <charset val="128"/>
          </rPr>
          <t xml:space="preserve">
</t>
        </r>
      </text>
    </comment>
    <comment ref="B187" authorId="2" shapeId="0" xr:uid="{0A0C943E-56FC-4A3A-BA19-465A007F203E}">
      <text>
        <r>
          <rPr>
            <b/>
            <u/>
            <sz val="9"/>
            <color indexed="81"/>
            <rFont val="MS P ゴシック"/>
            <family val="3"/>
            <charset val="128"/>
          </rPr>
          <t>必ず記載してください。
記載のない場合評価できません。</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福島　琢二</author>
    <author>村田　美香</author>
    <author>310361</author>
  </authors>
  <commentList>
    <comment ref="O1" authorId="0" shapeId="0" xr:uid="{00000000-0006-0000-1F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D12" authorId="1" shapeId="0" xr:uid="{56A9C6C4-03D2-4BE2-9802-1532FB1D2179}">
      <text>
        <r>
          <rPr>
            <b/>
            <sz val="9"/>
            <color indexed="81"/>
            <rFont val="MS P ゴシック"/>
            <family val="3"/>
            <charset val="128"/>
          </rPr>
          <t>１つの活動を複数日で行った場合、
全ての活動日を記入する。</t>
        </r>
      </text>
    </comment>
    <comment ref="K12" authorId="2" shapeId="0" xr:uid="{00000000-0006-0000-1F00-000002000000}">
      <text>
        <r>
          <rPr>
            <b/>
            <sz val="9"/>
            <color indexed="81"/>
            <rFont val="ＭＳ Ｐゴシック"/>
            <family val="3"/>
            <charset val="128"/>
          </rPr>
          <t>評価対象地域内であることが分かるよう記載
(例)○○市△△町</t>
        </r>
      </text>
    </comment>
    <comment ref="K14" authorId="2" shapeId="0" xr:uid="{00000000-0006-0000-1F00-000004000000}">
      <text>
        <r>
          <rPr>
            <b/>
            <sz val="9"/>
            <color indexed="81"/>
            <rFont val="ＭＳ Ｐゴシック"/>
            <family val="3"/>
            <charset val="128"/>
          </rPr>
          <t>評価対象地域内であることが分かるよう記載
(例)○○市△△町</t>
        </r>
      </text>
    </comment>
    <comment ref="K16" authorId="2" shapeId="0" xr:uid="{08F0E90B-7C55-4783-A783-1CB10C44C08B}">
      <text>
        <r>
          <rPr>
            <b/>
            <sz val="9"/>
            <color indexed="81"/>
            <rFont val="ＭＳ Ｐゴシック"/>
            <family val="3"/>
            <charset val="128"/>
          </rPr>
          <t>評価対象地域内であることが分かるよう記載
(例)○○市△△町</t>
        </r>
      </text>
    </comment>
    <comment ref="I26" authorId="2" shapeId="0" xr:uid="{00000000-0006-0000-1F00-000005000000}">
      <text>
        <r>
          <rPr>
            <b/>
            <sz val="9"/>
            <color indexed="81"/>
            <rFont val="ＭＳ Ｐゴシック"/>
            <family val="3"/>
            <charset val="128"/>
          </rPr>
          <t>評価対象地域内であることが分かるよう記載
(例)○○市△△町</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3" authorId="0" shapeId="0" xr:uid="{00000000-0006-0000-2200-000001000000}">
      <text>
        <r>
          <rPr>
            <b/>
            <sz val="9"/>
            <color indexed="81"/>
            <rFont val="ＭＳ Ｐゴシック"/>
            <family val="3"/>
            <charset val="128"/>
          </rPr>
          <t>「有」、「無」を選択</t>
        </r>
      </text>
    </comment>
    <comment ref="L13" authorId="0" shapeId="0" xr:uid="{00000000-0006-0000-2200-000002000000}">
      <text>
        <r>
          <rPr>
            <b/>
            <sz val="9"/>
            <color indexed="81"/>
            <rFont val="ＭＳ Ｐゴシック"/>
            <family val="3"/>
            <charset val="128"/>
          </rPr>
          <t>「有」、「無」を選択</t>
        </r>
      </text>
    </comment>
    <comment ref="N15" authorId="0" shapeId="0" xr:uid="{00000000-0006-0000-2200-000003000000}">
      <text>
        <r>
          <rPr>
            <b/>
            <sz val="9"/>
            <color indexed="81"/>
            <rFont val="ＭＳ Ｐゴシック"/>
            <family val="3"/>
            <charset val="128"/>
          </rPr>
          <t>認定期間を記入
（例）令和○年○月○日</t>
        </r>
      </text>
    </comment>
    <comment ref="E17" authorId="0" shapeId="0" xr:uid="{00000000-0006-0000-2200-000004000000}">
      <text>
        <r>
          <rPr>
            <b/>
            <sz val="9"/>
            <color indexed="81"/>
            <rFont val="ＭＳ Ｐゴシック"/>
            <family val="3"/>
            <charset val="128"/>
          </rPr>
          <t>「有」、「無」を選択</t>
        </r>
      </text>
    </comment>
    <comment ref="L17" authorId="0" shapeId="0" xr:uid="{00000000-0006-0000-2200-000005000000}">
      <text>
        <r>
          <rPr>
            <b/>
            <sz val="9"/>
            <color indexed="81"/>
            <rFont val="ＭＳ Ｐゴシック"/>
            <family val="3"/>
            <charset val="128"/>
          </rPr>
          <t>「有」、「無」を選択</t>
        </r>
      </text>
    </comment>
    <comment ref="N19" authorId="0" shapeId="0" xr:uid="{00000000-0006-0000-2200-000006000000}">
      <text>
        <r>
          <rPr>
            <b/>
            <sz val="9"/>
            <color indexed="81"/>
            <rFont val="ＭＳ Ｐゴシック"/>
            <family val="3"/>
            <charset val="128"/>
          </rPr>
          <t>認定期間を記入
（例）令和○年○月○日</t>
        </r>
      </text>
    </comment>
    <comment ref="E21" authorId="0" shapeId="0" xr:uid="{00000000-0006-0000-2200-000007000000}">
      <text>
        <r>
          <rPr>
            <b/>
            <sz val="9"/>
            <color indexed="81"/>
            <rFont val="ＭＳ Ｐゴシック"/>
            <family val="3"/>
            <charset val="128"/>
          </rPr>
          <t>「有」、「無」を選択</t>
        </r>
      </text>
    </comment>
    <comment ref="L21" authorId="0" shapeId="0" xr:uid="{00000000-0006-0000-2200-000008000000}">
      <text>
        <r>
          <rPr>
            <b/>
            <sz val="9"/>
            <color indexed="81"/>
            <rFont val="ＭＳ Ｐゴシック"/>
            <family val="3"/>
            <charset val="128"/>
          </rPr>
          <t>「有」、「無」を選択</t>
        </r>
      </text>
    </comment>
    <comment ref="N23" authorId="0" shapeId="0" xr:uid="{00000000-0006-0000-2200-000009000000}">
      <text>
        <r>
          <rPr>
            <b/>
            <sz val="9"/>
            <color indexed="81"/>
            <rFont val="ＭＳ Ｐゴシック"/>
            <family val="3"/>
            <charset val="128"/>
          </rPr>
          <t>認定期間を記入
（例）令和○年○月○日</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0" authorId="0" shapeId="0" xr:uid="{00000000-0006-0000-2A00-000001000000}">
      <text>
        <r>
          <rPr>
            <b/>
            <sz val="9"/>
            <color indexed="81"/>
            <rFont val="ＭＳ Ｐゴシック"/>
            <family val="3"/>
            <charset val="128"/>
          </rPr>
          <t>「有」、「無」を選択</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内田　晋介</author>
  </authors>
  <commentList>
    <comment ref="L9" authorId="0" shapeId="0" xr:uid="{560CC712-3075-4F03-AAF0-6D851757D5F7}">
      <text>
        <r>
          <rPr>
            <b/>
            <sz val="9"/>
            <color indexed="81"/>
            <rFont val="MS P ゴシック"/>
            <family val="3"/>
            <charset val="128"/>
          </rPr>
          <t>「有」「無」を選択してください。
「無」の場合、評価なしとなります。</t>
        </r>
      </text>
    </comment>
    <comment ref="O9" authorId="0" shapeId="0" xr:uid="{1A367830-C970-4AA7-9FC1-64CEE86AEEB7}">
      <text>
        <r>
          <rPr>
            <b/>
            <sz val="9"/>
            <color indexed="81"/>
            <rFont val="MS P ゴシック"/>
            <family val="3"/>
            <charset val="128"/>
          </rPr>
          <t>「有」「無」を選択してください。
「無」の場合、評価なしとなります。</t>
        </r>
      </text>
    </comment>
    <comment ref="R9" authorId="0" shapeId="0" xr:uid="{544492AA-6D88-44C0-971B-14B7A6BD6BD4}">
      <text>
        <r>
          <rPr>
            <b/>
            <sz val="9"/>
            <color indexed="81"/>
            <rFont val="MS P ゴシック"/>
            <family val="3"/>
            <charset val="128"/>
          </rPr>
          <t>「有」「無」を選択してください。
「無」の場合、評価なしとなります。</t>
        </r>
      </text>
    </comment>
    <comment ref="I11" authorId="0" shapeId="0" xr:uid="{EE78965C-2121-4E50-BBAC-CC2B7A125972}">
      <text>
        <r>
          <rPr>
            <b/>
            <sz val="9"/>
            <color indexed="81"/>
            <rFont val="MS P ゴシック"/>
            <family val="3"/>
            <charset val="128"/>
          </rPr>
          <t>様式が変わりましたのでご注意ください。
有効期限（年月日）を記載してください。</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2600-000001000000}">
      <text>
        <r>
          <rPr>
            <b/>
            <sz val="9"/>
            <color indexed="81"/>
            <rFont val="ＭＳ Ｐゴシック"/>
            <family val="3"/>
            <charset val="128"/>
          </rPr>
          <t>新規雇用した若手技術者・若手従業員の氏名を入力</t>
        </r>
      </text>
    </comment>
    <comment ref="M14" authorId="0" shapeId="0" xr:uid="{00000000-0006-0000-2600-000002000000}">
      <text>
        <r>
          <rPr>
            <b/>
            <sz val="9"/>
            <color indexed="81"/>
            <rFont val="ＭＳ Ｐゴシック"/>
            <family val="3"/>
            <charset val="128"/>
          </rPr>
          <t>新規雇用した若手技術者・若手従業員の氏名を入力</t>
        </r>
      </text>
    </comment>
    <comment ref="H15" authorId="0" shapeId="0" xr:uid="{00000000-0006-0000-2600-000003000000}">
      <text>
        <r>
          <rPr>
            <b/>
            <sz val="9"/>
            <color indexed="81"/>
            <rFont val="ＭＳ Ｐゴシック"/>
            <family val="3"/>
            <charset val="128"/>
          </rPr>
          <t>生年月日を記入
（例）平成○年○月○日</t>
        </r>
      </text>
    </comment>
    <comment ref="M15" authorId="0" shapeId="0" xr:uid="{00000000-0006-0000-2600-000004000000}">
      <text>
        <r>
          <rPr>
            <b/>
            <sz val="9"/>
            <color indexed="81"/>
            <rFont val="ＭＳ Ｐゴシック"/>
            <family val="3"/>
            <charset val="128"/>
          </rPr>
          <t>生年月日を記入
（例）平成○年○月○日</t>
        </r>
      </text>
    </comment>
    <comment ref="H16" authorId="0" shapeId="0" xr:uid="{00000000-0006-0000-2600-000005000000}">
      <text>
        <r>
          <rPr>
            <b/>
            <sz val="9"/>
            <color indexed="81"/>
            <rFont val="ＭＳ Ｐゴシック"/>
            <family val="3"/>
            <charset val="128"/>
          </rPr>
          <t>新規雇用年月日を記入</t>
        </r>
      </text>
    </comment>
    <comment ref="M16" authorId="0" shapeId="0" xr:uid="{00000000-0006-0000-2600-000006000000}">
      <text>
        <r>
          <rPr>
            <b/>
            <sz val="9"/>
            <color indexed="81"/>
            <rFont val="ＭＳ Ｐゴシック"/>
            <family val="3"/>
            <charset val="128"/>
          </rPr>
          <t>新規雇用年月日を記入</t>
        </r>
      </text>
    </comment>
    <comment ref="H18" authorId="0" shapeId="0" xr:uid="{00000000-0006-0000-2600-000007000000}">
      <text>
        <r>
          <rPr>
            <b/>
            <sz val="9"/>
            <color indexed="81"/>
            <rFont val="ＭＳ Ｐゴシック"/>
            <family val="3"/>
            <charset val="128"/>
          </rPr>
          <t>「有」、「無」を選択</t>
        </r>
      </text>
    </comment>
    <comment ref="M18" authorId="0" shapeId="0" xr:uid="{00000000-0006-0000-2600-000008000000}">
      <text>
        <r>
          <rPr>
            <b/>
            <sz val="9"/>
            <color indexed="81"/>
            <rFont val="ＭＳ Ｐゴシック"/>
            <family val="3"/>
            <charset val="128"/>
          </rPr>
          <t>「有」、「無」を選択</t>
        </r>
      </text>
    </comment>
    <comment ref="H30" authorId="0" shapeId="0" xr:uid="{00000000-0006-0000-2600-000009000000}">
      <text>
        <r>
          <rPr>
            <b/>
            <sz val="9"/>
            <color indexed="81"/>
            <rFont val="ＭＳ Ｐゴシック"/>
            <family val="3"/>
            <charset val="128"/>
          </rPr>
          <t>「有」、「無」を選択</t>
        </r>
      </text>
    </comment>
    <comment ref="M30" authorId="0" shapeId="0" xr:uid="{00000000-0006-0000-2600-00000A000000}">
      <text>
        <r>
          <rPr>
            <b/>
            <sz val="9"/>
            <color indexed="81"/>
            <rFont val="ＭＳ Ｐゴシック"/>
            <family val="3"/>
            <charset val="128"/>
          </rPr>
          <t>「有」、「無」を選択</t>
        </r>
      </text>
    </comment>
    <comment ref="H32" authorId="0" shapeId="0" xr:uid="{00000000-0006-0000-2600-00000B000000}">
      <text>
        <r>
          <rPr>
            <b/>
            <sz val="9"/>
            <color indexed="81"/>
            <rFont val="ＭＳ Ｐゴシック"/>
            <family val="3"/>
            <charset val="128"/>
          </rPr>
          <t>「有」、「無」を選択</t>
        </r>
      </text>
    </comment>
    <comment ref="M32" authorId="0" shapeId="0" xr:uid="{00000000-0006-0000-2600-00000C000000}">
      <text>
        <r>
          <rPr>
            <b/>
            <sz val="9"/>
            <color indexed="81"/>
            <rFont val="ＭＳ Ｐゴシック"/>
            <family val="3"/>
            <charset val="128"/>
          </rPr>
          <t>「有」、「無」を選択</t>
        </r>
      </text>
    </comment>
    <comment ref="H37" authorId="0" shapeId="0" xr:uid="{00000000-0006-0000-2600-00000D000000}">
      <text>
        <r>
          <rPr>
            <b/>
            <sz val="9"/>
            <color indexed="81"/>
            <rFont val="ＭＳ Ｐゴシック"/>
            <family val="3"/>
            <charset val="128"/>
          </rPr>
          <t>新規雇用した若手技術者・若手従業員の氏名を入力</t>
        </r>
      </text>
    </comment>
    <comment ref="M37" authorId="0" shapeId="0" xr:uid="{00000000-0006-0000-2600-00000E000000}">
      <text>
        <r>
          <rPr>
            <b/>
            <sz val="9"/>
            <color indexed="81"/>
            <rFont val="ＭＳ Ｐゴシック"/>
            <family val="3"/>
            <charset val="128"/>
          </rPr>
          <t>新規雇用した若手技術者・若手従業員の氏名を入力</t>
        </r>
      </text>
    </comment>
    <comment ref="H38" authorId="0" shapeId="0" xr:uid="{00000000-0006-0000-2600-00000F000000}">
      <text>
        <r>
          <rPr>
            <b/>
            <sz val="9"/>
            <color indexed="81"/>
            <rFont val="ＭＳ Ｐゴシック"/>
            <family val="3"/>
            <charset val="128"/>
          </rPr>
          <t>生年月日を記入
（例）平成○年○月○日</t>
        </r>
      </text>
    </comment>
    <comment ref="M38" authorId="0" shapeId="0" xr:uid="{00000000-0006-0000-2600-000010000000}">
      <text>
        <r>
          <rPr>
            <b/>
            <sz val="9"/>
            <color indexed="81"/>
            <rFont val="ＭＳ Ｐゴシック"/>
            <family val="3"/>
            <charset val="128"/>
          </rPr>
          <t>生年月日を記入
（例）平成○年○月○日</t>
        </r>
      </text>
    </comment>
    <comment ref="H39" authorId="0" shapeId="0" xr:uid="{00000000-0006-0000-2600-000011000000}">
      <text>
        <r>
          <rPr>
            <b/>
            <sz val="9"/>
            <color indexed="81"/>
            <rFont val="ＭＳ Ｐゴシック"/>
            <family val="3"/>
            <charset val="128"/>
          </rPr>
          <t>新規雇用年月日を記入</t>
        </r>
      </text>
    </comment>
    <comment ref="M39" authorId="0" shapeId="0" xr:uid="{00000000-0006-0000-2600-000012000000}">
      <text>
        <r>
          <rPr>
            <b/>
            <sz val="9"/>
            <color indexed="81"/>
            <rFont val="ＭＳ Ｐゴシック"/>
            <family val="3"/>
            <charset val="128"/>
          </rPr>
          <t>新規雇用年月日を記入</t>
        </r>
      </text>
    </comment>
    <comment ref="H41" authorId="0" shapeId="0" xr:uid="{00000000-0006-0000-2600-000013000000}">
      <text>
        <r>
          <rPr>
            <b/>
            <sz val="9"/>
            <color indexed="81"/>
            <rFont val="ＭＳ Ｐゴシック"/>
            <family val="3"/>
            <charset val="128"/>
          </rPr>
          <t>「有」、「無」を選択</t>
        </r>
      </text>
    </comment>
    <comment ref="M41" authorId="0" shapeId="0" xr:uid="{00000000-0006-0000-2600-000014000000}">
      <text>
        <r>
          <rPr>
            <b/>
            <sz val="9"/>
            <color indexed="81"/>
            <rFont val="ＭＳ Ｐゴシック"/>
            <family val="3"/>
            <charset val="128"/>
          </rPr>
          <t>「有」、「無」を選択</t>
        </r>
      </text>
    </comment>
    <comment ref="H53" authorId="0" shapeId="0" xr:uid="{00000000-0006-0000-2600-000015000000}">
      <text>
        <r>
          <rPr>
            <b/>
            <sz val="9"/>
            <color indexed="81"/>
            <rFont val="ＭＳ Ｐゴシック"/>
            <family val="3"/>
            <charset val="128"/>
          </rPr>
          <t>「有」、「無」を選択</t>
        </r>
      </text>
    </comment>
    <comment ref="M53" authorId="0" shapeId="0" xr:uid="{00000000-0006-0000-2600-000016000000}">
      <text>
        <r>
          <rPr>
            <b/>
            <sz val="9"/>
            <color indexed="81"/>
            <rFont val="ＭＳ Ｐゴシック"/>
            <family val="3"/>
            <charset val="128"/>
          </rPr>
          <t>「有」、「無」を選択</t>
        </r>
      </text>
    </comment>
    <comment ref="H55" authorId="0" shapeId="0" xr:uid="{00000000-0006-0000-2600-000017000000}">
      <text>
        <r>
          <rPr>
            <b/>
            <sz val="9"/>
            <color indexed="81"/>
            <rFont val="ＭＳ Ｐゴシック"/>
            <family val="3"/>
            <charset val="128"/>
          </rPr>
          <t>「有」、「無」を選択</t>
        </r>
      </text>
    </comment>
    <comment ref="M55" authorId="0" shapeId="0" xr:uid="{00000000-0006-0000-2600-000018000000}">
      <text>
        <r>
          <rPr>
            <b/>
            <sz val="9"/>
            <color indexed="81"/>
            <rFont val="ＭＳ Ｐゴシック"/>
            <family val="3"/>
            <charset val="128"/>
          </rPr>
          <t>「有」、「無」を選択</t>
        </r>
      </text>
    </comment>
    <comment ref="H60" authorId="0" shapeId="0" xr:uid="{00000000-0006-0000-2600-000019000000}">
      <text>
        <r>
          <rPr>
            <b/>
            <sz val="9"/>
            <color indexed="81"/>
            <rFont val="ＭＳ Ｐゴシック"/>
            <family val="3"/>
            <charset val="128"/>
          </rPr>
          <t>新規雇用した若手技術者・若手従業員の氏名を入力</t>
        </r>
      </text>
    </comment>
    <comment ref="M60" authorId="0" shapeId="0" xr:uid="{00000000-0006-0000-2600-00001A000000}">
      <text>
        <r>
          <rPr>
            <b/>
            <sz val="9"/>
            <color indexed="81"/>
            <rFont val="ＭＳ Ｐゴシック"/>
            <family val="3"/>
            <charset val="128"/>
          </rPr>
          <t>新規雇用した若手技術者・若手従業員の氏名を入力</t>
        </r>
      </text>
    </comment>
    <comment ref="H61" authorId="0" shapeId="0" xr:uid="{00000000-0006-0000-2600-00001B000000}">
      <text>
        <r>
          <rPr>
            <b/>
            <sz val="9"/>
            <color indexed="81"/>
            <rFont val="ＭＳ Ｐゴシック"/>
            <family val="3"/>
            <charset val="128"/>
          </rPr>
          <t>生年月日を記入
（例）平成○年○月○日</t>
        </r>
      </text>
    </comment>
    <comment ref="M61" authorId="0" shapeId="0" xr:uid="{00000000-0006-0000-2600-00001C000000}">
      <text>
        <r>
          <rPr>
            <b/>
            <sz val="9"/>
            <color indexed="81"/>
            <rFont val="ＭＳ Ｐゴシック"/>
            <family val="3"/>
            <charset val="128"/>
          </rPr>
          <t>生年月日を記入
（例）平成○年○月○日</t>
        </r>
      </text>
    </comment>
    <comment ref="H62" authorId="0" shapeId="0" xr:uid="{00000000-0006-0000-2600-00001D000000}">
      <text>
        <r>
          <rPr>
            <b/>
            <sz val="9"/>
            <color indexed="81"/>
            <rFont val="ＭＳ Ｐゴシック"/>
            <family val="3"/>
            <charset val="128"/>
          </rPr>
          <t>新規雇用年月日を記入</t>
        </r>
      </text>
    </comment>
    <comment ref="M62" authorId="0" shapeId="0" xr:uid="{00000000-0006-0000-2600-00001E000000}">
      <text>
        <r>
          <rPr>
            <b/>
            <sz val="9"/>
            <color indexed="81"/>
            <rFont val="ＭＳ Ｐゴシック"/>
            <family val="3"/>
            <charset val="128"/>
          </rPr>
          <t>新規雇用年月日を記入</t>
        </r>
      </text>
    </comment>
    <comment ref="H64" authorId="0" shapeId="0" xr:uid="{00000000-0006-0000-2600-00001F000000}">
      <text>
        <r>
          <rPr>
            <b/>
            <sz val="9"/>
            <color indexed="81"/>
            <rFont val="ＭＳ Ｐゴシック"/>
            <family val="3"/>
            <charset val="128"/>
          </rPr>
          <t>「有」、「無」を選択</t>
        </r>
      </text>
    </comment>
    <comment ref="M64" authorId="0" shapeId="0" xr:uid="{00000000-0006-0000-2600-000020000000}">
      <text>
        <r>
          <rPr>
            <b/>
            <sz val="9"/>
            <color indexed="81"/>
            <rFont val="ＭＳ Ｐゴシック"/>
            <family val="3"/>
            <charset val="128"/>
          </rPr>
          <t>「有」、「無」を選択</t>
        </r>
      </text>
    </comment>
    <comment ref="H76" authorId="0" shapeId="0" xr:uid="{00000000-0006-0000-2600-000021000000}">
      <text>
        <r>
          <rPr>
            <b/>
            <sz val="9"/>
            <color indexed="81"/>
            <rFont val="ＭＳ Ｐゴシック"/>
            <family val="3"/>
            <charset val="128"/>
          </rPr>
          <t>「有」、「無」を選択</t>
        </r>
      </text>
    </comment>
    <comment ref="M76" authorId="0" shapeId="0" xr:uid="{00000000-0006-0000-2600-000022000000}">
      <text>
        <r>
          <rPr>
            <b/>
            <sz val="9"/>
            <color indexed="81"/>
            <rFont val="ＭＳ Ｐゴシック"/>
            <family val="3"/>
            <charset val="128"/>
          </rPr>
          <t>「有」、「無」を選択</t>
        </r>
      </text>
    </comment>
    <comment ref="H78" authorId="0" shapeId="0" xr:uid="{00000000-0006-0000-2600-000023000000}">
      <text>
        <r>
          <rPr>
            <b/>
            <sz val="9"/>
            <color indexed="81"/>
            <rFont val="ＭＳ Ｐゴシック"/>
            <family val="3"/>
            <charset val="128"/>
          </rPr>
          <t>「有」、「無」を選択</t>
        </r>
      </text>
    </comment>
    <comment ref="M78" authorId="0" shapeId="0" xr:uid="{00000000-0006-0000-2600-000024000000}">
      <text>
        <r>
          <rPr>
            <b/>
            <sz val="9"/>
            <color indexed="81"/>
            <rFont val="ＭＳ Ｐゴシック"/>
            <family val="3"/>
            <charset val="128"/>
          </rPr>
          <t>「有」、「無」を選択</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L10" authorId="0" shapeId="0" xr:uid="{00000000-0006-0000-2700-000001000000}">
      <text>
        <r>
          <rPr>
            <b/>
            <sz val="9"/>
            <color indexed="81"/>
            <rFont val="ＭＳ Ｐゴシック"/>
            <family val="3"/>
            <charset val="128"/>
          </rPr>
          <t>「有」、「無」を選択</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2900-000001000000}">
      <text>
        <r>
          <rPr>
            <b/>
            <sz val="9"/>
            <color indexed="81"/>
            <rFont val="ＭＳ Ｐゴシック"/>
            <family val="3"/>
            <charset val="128"/>
          </rPr>
          <t>「有」、「無」を選択</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6" authorId="0" shapeId="0" xr:uid="{00000000-0006-0000-2B00-000001000000}">
      <text>
        <r>
          <rPr>
            <b/>
            <sz val="9"/>
            <color indexed="81"/>
            <rFont val="ＭＳ Ｐゴシック"/>
            <family val="3"/>
            <charset val="128"/>
          </rPr>
          <t>「本店」、「支店」、「営業所」を選択</t>
        </r>
        <r>
          <rPr>
            <sz val="9"/>
            <color indexed="81"/>
            <rFont val="ＭＳ Ｐゴシック"/>
            <family val="3"/>
            <charset val="128"/>
          </rPr>
          <t xml:space="preserve">
</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30" authorId="0" shapeId="0" xr:uid="{EA95222E-AD5F-4692-A8A4-B4E33A9AED0E}">
      <text>
        <r>
          <rPr>
            <b/>
            <sz val="9"/>
            <color indexed="81"/>
            <rFont val="MS P ゴシック"/>
            <family val="3"/>
            <charset val="128"/>
          </rPr>
          <t>プルダウンから選んでください</t>
        </r>
      </text>
    </comment>
    <comment ref="M30" authorId="0" shapeId="0" xr:uid="{B00E625E-1FC4-4D27-BB04-23005BBCA2E3}">
      <text>
        <r>
          <rPr>
            <b/>
            <sz val="9"/>
            <color indexed="81"/>
            <rFont val="MS P ゴシック"/>
            <family val="3"/>
            <charset val="128"/>
          </rPr>
          <t>プルダウンから選んでください</t>
        </r>
      </text>
    </comment>
    <comment ref="F31" authorId="0" shapeId="0" xr:uid="{93F89FBE-E779-4951-A242-10E65FD649B8}">
      <text>
        <r>
          <rPr>
            <b/>
            <sz val="9"/>
            <color indexed="81"/>
            <rFont val="MS P ゴシック"/>
            <family val="3"/>
            <charset val="128"/>
          </rPr>
          <t>プルダウンから選んでください</t>
        </r>
      </text>
    </comment>
    <comment ref="M31" authorId="0" shapeId="0" xr:uid="{DE8DC4C8-FA6B-4E4E-A8F3-EF51ADAB8AE0}">
      <text>
        <r>
          <rPr>
            <b/>
            <sz val="9"/>
            <color indexed="81"/>
            <rFont val="MS P ゴシック"/>
            <family val="3"/>
            <charset val="128"/>
          </rPr>
          <t>プルダウンから選んでください</t>
        </r>
      </text>
    </comment>
    <comment ref="F49" authorId="0" shapeId="0" xr:uid="{018D2A67-E88A-4AD9-8B5A-752D07B22DD5}">
      <text>
        <r>
          <rPr>
            <b/>
            <sz val="9"/>
            <color indexed="81"/>
            <rFont val="MS P ゴシック"/>
            <family val="3"/>
            <charset val="128"/>
          </rPr>
          <t>プルダウンから選んでください</t>
        </r>
      </text>
    </comment>
    <comment ref="M49" authorId="0" shapeId="0" xr:uid="{C708C7FE-B69B-4608-8B4A-ED786057F7C3}">
      <text>
        <r>
          <rPr>
            <b/>
            <sz val="9"/>
            <color indexed="81"/>
            <rFont val="MS P ゴシック"/>
            <family val="3"/>
            <charset val="128"/>
          </rPr>
          <t>プルダウンから選んでください</t>
        </r>
      </text>
    </comment>
    <comment ref="F50" authorId="0" shapeId="0" xr:uid="{A6CA73E2-DEB8-483D-B265-9C9A2A760BD3}">
      <text>
        <r>
          <rPr>
            <b/>
            <sz val="9"/>
            <color indexed="81"/>
            <rFont val="MS P ゴシック"/>
            <family val="3"/>
            <charset val="128"/>
          </rPr>
          <t>プルダウンから選んでください</t>
        </r>
      </text>
    </comment>
    <comment ref="M50" authorId="0" shapeId="0" xr:uid="{20DB98A4-D111-4D05-8DF0-11AC3488CA87}">
      <text>
        <r>
          <rPr>
            <b/>
            <sz val="9"/>
            <color indexed="81"/>
            <rFont val="MS P ゴシック"/>
            <family val="3"/>
            <charset val="128"/>
          </rPr>
          <t>プルダウンから選んでください</t>
        </r>
      </text>
    </comment>
    <comment ref="F68" authorId="0" shapeId="0" xr:uid="{1C94BDD4-B167-4ACF-A3B0-8F866AA1C6BF}">
      <text>
        <r>
          <rPr>
            <b/>
            <sz val="9"/>
            <color indexed="81"/>
            <rFont val="MS P ゴシック"/>
            <family val="3"/>
            <charset val="128"/>
          </rPr>
          <t>プルダウンから選んでください</t>
        </r>
      </text>
    </comment>
    <comment ref="M68" authorId="0" shapeId="0" xr:uid="{D599EBFB-7021-4AFA-917E-38AE155E6142}">
      <text>
        <r>
          <rPr>
            <b/>
            <sz val="9"/>
            <color indexed="81"/>
            <rFont val="MS P ゴシック"/>
            <family val="3"/>
            <charset val="128"/>
          </rPr>
          <t>プルダウンから選んでください</t>
        </r>
      </text>
    </comment>
    <comment ref="F69" authorId="0" shapeId="0" xr:uid="{6163D650-71B8-402A-838A-7597BBEEC55D}">
      <text>
        <r>
          <rPr>
            <b/>
            <sz val="9"/>
            <color indexed="81"/>
            <rFont val="MS P ゴシック"/>
            <family val="3"/>
            <charset val="128"/>
          </rPr>
          <t>プルダウンから選んでください</t>
        </r>
      </text>
    </comment>
    <comment ref="M69" authorId="0" shapeId="0" xr:uid="{8705BF3F-CCD4-4818-AEFA-C5F86AFD890D}">
      <text>
        <r>
          <rPr>
            <b/>
            <sz val="9"/>
            <color indexed="81"/>
            <rFont val="MS P ゴシック"/>
            <family val="3"/>
            <charset val="128"/>
          </rPr>
          <t>プルダウンから選んでください</t>
        </r>
      </text>
    </comment>
  </commentList>
</comments>
</file>

<file path=xl/sharedStrings.xml><?xml version="1.0" encoding="utf-8"?>
<sst xmlns="http://schemas.openxmlformats.org/spreadsheetml/2006/main" count="4712" uniqueCount="1502">
  <si>
    <t>発注者</t>
  </si>
  <si>
    <t>１　工事名</t>
  </si>
  <si>
    <t>３　問い合わせ先</t>
  </si>
  <si>
    <t>技術提案</t>
  </si>
  <si>
    <t>技術提案の有無</t>
  </si>
  <si>
    <t>（会社記載欄：必須）</t>
  </si>
  <si>
    <t>（発注者記載欄）</t>
  </si>
  <si>
    <t>技術提案の記載方法等について</t>
  </si>
  <si>
    <t>①</t>
  </si>
  <si>
    <t>②</t>
  </si>
  <si>
    <t>③</t>
  </si>
  <si>
    <t>④</t>
  </si>
  <si>
    <t>⑤</t>
  </si>
  <si>
    <t>※備考</t>
  </si>
  <si>
    <t>技術提案が採用されなかった場合の標準案での施工の意志の有無</t>
  </si>
  <si>
    <t>※印の欄には記入しないでください。（発注者記入欄）</t>
  </si>
  <si>
    <t>※「○（評価する）」とした提案以外については、履行義務なしとする。「×」とした提案は実施を認めない。</t>
  </si>
  <si>
    <t>技術提案がある場合、以下に記載する（会社記載欄）</t>
  </si>
  <si>
    <t>各工事成績評定点</t>
  </si>
  <si>
    <t>工事成績評定点の平均</t>
  </si>
  <si>
    <t>（小数第２位を四捨五入）</t>
  </si>
  <si>
    <t>番号</t>
  </si>
  <si>
    <t>発注機関名</t>
  </si>
  <si>
    <t>工事種別</t>
  </si>
  <si>
    <t>工事名</t>
  </si>
  <si>
    <t>工事成績評定点</t>
  </si>
  <si>
    <t>企業の同種工事の施工実績</t>
  </si>
  <si>
    <t>工事名称等</t>
  </si>
  <si>
    <t>工　　事　　名</t>
  </si>
  <si>
    <t>（コリンズ登録番号）</t>
  </si>
  <si>
    <t>施工場所</t>
  </si>
  <si>
    <t>受注形態</t>
  </si>
  <si>
    <t>工事概要</t>
  </si>
  <si>
    <t>配置予定技術者の同種工事の施工経験</t>
  </si>
  <si>
    <t>配置予定技術者　氏名</t>
  </si>
  <si>
    <t>従事期間</t>
  </si>
  <si>
    <t>従事時の役職</t>
  </si>
  <si>
    <t>活動内容</t>
  </si>
  <si>
    <t>労働福祉関連の状況(ｂ 障がい者雇用の実態)</t>
  </si>
  <si>
    <t>ｂ 障がい者雇用の実態</t>
  </si>
  <si>
    <t>（a）</t>
  </si>
  <si>
    <t>常用雇用労働者数（短時間労働者数を除く）　　　　　　　　</t>
  </si>
  <si>
    <t>（b）</t>
  </si>
  <si>
    <t>短時間労働者数（週20時間以上30時間未満）　　　　　　</t>
  </si>
  <si>
    <t>（c）</t>
  </si>
  <si>
    <t>（下線部分は小数点以下切捨て）</t>
  </si>
  <si>
    <t>（d）</t>
  </si>
  <si>
    <t>除外率</t>
  </si>
  <si>
    <t>（e）</t>
  </si>
  <si>
    <t>常用雇用労働者のうち障がい者数（小数第１位まで）</t>
  </si>
  <si>
    <t>（ｆ）</t>
  </si>
  <si>
    <t>法定雇用義務数（小数点以下切捨て）</t>
  </si>
  <si>
    <t>○  個別の状況</t>
  </si>
  <si>
    <t>障がい等級等</t>
  </si>
  <si>
    <t>雇用形態</t>
  </si>
  <si>
    <t>ｃ 育児・介護休業に関する制度（下記①、②のいずれかの取組みがある場合）</t>
  </si>
  <si>
    <t>【①の場合】</t>
  </si>
  <si>
    <t>【②の場合】</t>
  </si>
  <si>
    <t>地理的条件</t>
  </si>
  <si>
    <t>種類</t>
  </si>
  <si>
    <t>住　所</t>
  </si>
  <si>
    <t>　様</t>
  </si>
  <si>
    <t>（発注者）</t>
  </si>
  <si>
    <t>下記工事について、技術提案に対する審査結果を別紙※のとおり通知します。</t>
  </si>
  <si>
    <t>記</t>
  </si>
  <si>
    <t>入札公告日</t>
  </si>
  <si>
    <t>特記事項（例）</t>
  </si>
  <si>
    <t>評価の種類</t>
  </si>
  <si>
    <t>表示記号等</t>
  </si>
  <si>
    <t>内容等</t>
  </si>
  <si>
    <t>評価する</t>
  </si>
  <si>
    <t>○</t>
  </si>
  <si>
    <t>・加点評価の対象とした事項。</t>
  </si>
  <si>
    <t>・履行義務あり</t>
  </si>
  <si>
    <t>評価しない</t>
  </si>
  <si>
    <t>△</t>
  </si>
  <si>
    <t>・加点評価の対象としなかった事項。</t>
  </si>
  <si>
    <t>・履行義務なし（注１、注２）</t>
  </si>
  <si>
    <t>不採用</t>
  </si>
  <si>
    <t>×</t>
  </si>
  <si>
    <t>（理由：別紙に記載する）</t>
  </si>
  <si>
    <t>・施工にあたっては、実施を認めない事項。</t>
  </si>
  <si>
    <t>　　　</t>
  </si>
  <si>
    <t>技術提案不採用理由説明要求書の提出期日</t>
  </si>
  <si>
    <t>持参または郵送（必着）</t>
  </si>
  <si>
    <t>※別紙資料として、技術提案の様式（評価結果付き）を添付する。</t>
  </si>
  <si>
    <t>（提案者）</t>
  </si>
  <si>
    <t>不採用理由の説明を求める技術提案項目及び要求の要旨</t>
  </si>
  <si>
    <t>技術提案項目</t>
  </si>
  <si>
    <t>説明を求める要旨</t>
  </si>
  <si>
    <t>不採用理由の説明要求に対する回答</t>
  </si>
  <si>
    <t>回答</t>
  </si>
  <si>
    <t>評価内容の説明要求に対する回答</t>
  </si>
  <si>
    <t>　　　　　　　　　　　　　　　　　　　　　　　　　</t>
  </si>
  <si>
    <t>質問事項</t>
  </si>
  <si>
    <t>要旨</t>
  </si>
  <si>
    <t>設計図書、技術資料作成に対する質問の回答書</t>
  </si>
  <si>
    <t>　　　　　　　　　　　　　　　　　　　</t>
  </si>
  <si>
    <t>改善を要請する技術提案項目及びその要旨</t>
  </si>
  <si>
    <t>改善を求める内容等</t>
  </si>
  <si>
    <t>改善する技術提案項目</t>
  </si>
  <si>
    <t>改善の有無</t>
  </si>
  <si>
    <t>（どちらかに○印）</t>
  </si>
  <si>
    <t>有　　　　　　　　無（改善前の技術提案での施工又は標準案での施工）</t>
  </si>
  <si>
    <t>改善技術提案の内容及び説明</t>
  </si>
  <si>
    <t>改善技術提案が採用されなかった場合の施工意志</t>
  </si>
  <si>
    <t>・　標準案での施工</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</si>
  <si>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</si>
  <si>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</si>
  <si>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</si>
  <si>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</si>
  <si>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</si>
  <si>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</si>
  <si>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</si>
  <si>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</si>
  <si>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</si>
  <si>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(3)</t>
  </si>
  <si>
    <t>(4)</t>
  </si>
  <si>
    <t>工　　　期</t>
    <phoneticPr fontId="2"/>
  </si>
  <si>
    <t>(4)</t>
    <phoneticPr fontId="2"/>
  </si>
  <si>
    <t>(5)</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</si>
  <si>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</si>
  <si>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(7)</t>
    <phoneticPr fontId="2"/>
  </si>
  <si>
    <t>· </t>
    <phoneticPr fontId="2"/>
  </si>
  <si>
    <t>不採用とされた内容がある場合、不採用になった理由について説明を要求することができる。</t>
    <phoneticPr fontId="2"/>
  </si>
  <si>
    <t>通知する採否結果等は次のとおりとする。</t>
    <phoneticPr fontId="2"/>
  </si>
  <si>
    <t>·</t>
    <phoneticPr fontId="2"/>
  </si>
  <si>
    <t>落札者となった場合、履行義務のある事項等について、契約時に必ず確認を行うこと。</t>
    <phoneticPr fontId="2"/>
  </si>
  <si>
    <t>注１）</t>
    <phoneticPr fontId="2"/>
  </si>
  <si>
    <t>「履行義務なし」の提案であっても、仕様書等で規定される事項は実施しなければならない。</t>
    <phoneticPr fontId="2"/>
  </si>
  <si>
    <t>注２）</t>
  </si>
  <si>
    <t>様</t>
    <phoneticPr fontId="2"/>
  </si>
  <si>
    <t>①</t>
    <phoneticPr fontId="2"/>
  </si>
  <si>
    <t>②</t>
    <phoneticPr fontId="2"/>
  </si>
  <si>
    <t>③</t>
    <phoneticPr fontId="2"/>
  </si>
  <si>
    <t>様</t>
    <phoneticPr fontId="2"/>
  </si>
  <si>
    <t>　様</t>
    <phoneticPr fontId="2"/>
  </si>
  <si>
    <t>（又はしません。）</t>
  </si>
  <si>
    <t>代表者氏名</t>
    <phoneticPr fontId="2"/>
  </si>
  <si>
    <t>受発注者協議により履行義務無の提案を実施することも可能であり、実施した結果、品質向上等の効果が確認できた時は、工事成績評定で評価する場合がある。</t>
    <phoneticPr fontId="2"/>
  </si>
  <si>
    <t>（理由：標準案と同程度、実施回数や確認方法等が不明確、通 常行う対策の範疇　等）</t>
    <phoneticPr fontId="2"/>
  </si>
  <si>
    <t>・</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</si>
  <si>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</si>
  <si>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</si>
  <si>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</si>
  <si>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</si>
  <si>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</si>
  <si>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</si>
  <si>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</si>
  <si>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</si>
  <si>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</si>
  <si>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</si>
  <si>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</si>
  <si>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</si>
  <si>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</si>
  <si>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</si>
  <si>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</si>
  <si>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</si>
  <si>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</si>
  <si>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</si>
  <si>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</si>
  <si>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</si>
  <si>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</si>
  <si>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点</t>
    <rPh sb="0" eb="1">
      <t>テン</t>
    </rPh>
    <phoneticPr fontId="2"/>
  </si>
  <si>
    <t>円</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</si>
  <si>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</si>
  <si>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</si>
  <si>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</si>
  <si>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</si>
  <si>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</si>
  <si>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</si>
  <si>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</si>
  <si>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</si>
  <si>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</si>
  <si>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</si>
  <si>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</si>
  <si>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</si>
  <si>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</si>
  <si>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</si>
  <si>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</si>
  <si>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</si>
  <si>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</si>
  <si>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</si>
  <si>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</si>
  <si>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</si>
  <si>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消防団協力事業所</t>
    <rPh sb="0" eb="3">
      <t>ショウボウダン</t>
    </rPh>
    <rPh sb="3" eb="5">
      <t>キョウリョク</t>
    </rPh>
    <rPh sb="5" eb="8">
      <t>ジギョウショ</t>
    </rPh>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</si>
  <si>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</si>
  <si>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</si>
  <si>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</si>
  <si>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</si>
  <si>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</si>
  <si>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</si>
  <si>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課題：</t>
    <phoneticPr fontId="2"/>
  </si>
  <si>
    <t>発注機関</t>
    <rPh sb="0" eb="2">
      <t>ハッチュウ</t>
    </rPh>
    <rPh sb="2" eb="4">
      <t>キカン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</si>
  <si>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</si>
  <si>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</si>
  <si>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</si>
  <si>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</si>
  <si>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</si>
  <si>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</si>
  <si>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③</t>
    <phoneticPr fontId="2"/>
  </si>
  <si>
    <t>②</t>
    <phoneticPr fontId="2"/>
  </si>
  <si>
    <t>受注形態</t>
    <phoneticPr fontId="2"/>
  </si>
  <si>
    <t>・　改善前の技術提案での施工</t>
    <phoneticPr fontId="2"/>
  </si>
  <si>
    <t>技術提案</t>
    <rPh sb="0" eb="2">
      <t>ギジュツ</t>
    </rPh>
    <rPh sb="2" eb="4">
      <t>テイアン</t>
    </rPh>
    <phoneticPr fontId="2"/>
  </si>
  <si>
    <t>技術提案①</t>
    <rPh sb="0" eb="2">
      <t>ギジュツ</t>
    </rPh>
    <rPh sb="2" eb="4">
      <t>テイアン</t>
    </rPh>
    <phoneticPr fontId="2"/>
  </si>
  <si>
    <t>技術提案②</t>
    <rPh sb="0" eb="2">
      <t>ギジュツ</t>
    </rPh>
    <rPh sb="2" eb="4">
      <t>テイアン</t>
    </rPh>
    <phoneticPr fontId="2"/>
  </si>
  <si>
    <t>技術提案③</t>
    <rPh sb="0" eb="2">
      <t>ギジュツ</t>
    </rPh>
    <rPh sb="2" eb="4">
      <t>テイアン</t>
    </rPh>
    <phoneticPr fontId="2"/>
  </si>
  <si>
    <t>建設工事の種類</t>
    <rPh sb="0" eb="2">
      <t>ケンセツ</t>
    </rPh>
    <rPh sb="2" eb="4">
      <t>コウジ</t>
    </rPh>
    <rPh sb="5" eb="7">
      <t>シュルイ</t>
    </rPh>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</si>
  <si>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</si>
  <si>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</si>
  <si>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</si>
  <si>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</si>
  <si>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</si>
  <si>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</si>
  <si>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工事①</t>
    <rPh sb="0" eb="2">
      <t>コウジ</t>
    </rPh>
    <phoneticPr fontId="2"/>
  </si>
  <si>
    <t>工事②</t>
    <rPh sb="0" eb="2">
      <t>コウジ</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</si>
  <si>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</si>
  <si>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</si>
  <si>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施工経験</t>
    <rPh sb="0" eb="2">
      <t>セコウ</t>
    </rPh>
    <rPh sb="2" eb="4">
      <t>ケイケン</t>
    </rPh>
    <phoneticPr fontId="2"/>
  </si>
  <si>
    <t>役職</t>
    <rPh sb="0" eb="2">
      <t>ヤクショク</t>
    </rPh>
    <phoneticPr fontId="2"/>
  </si>
  <si>
    <t>対象：</t>
    <phoneticPr fontId="2"/>
  </si>
  <si>
    <t>対象</t>
    <rPh sb="0" eb="2">
      <t>タイショウ</t>
    </rPh>
    <phoneticPr fontId="2"/>
  </si>
  <si>
    <t>育児・介護休業制度</t>
    <rPh sb="0" eb="2">
      <t>イクジ</t>
    </rPh>
    <rPh sb="3" eb="5">
      <t>カイゴ</t>
    </rPh>
    <rPh sb="5" eb="7">
      <t>キュウギョウ</t>
    </rPh>
    <rPh sb="7" eb="9">
      <t>セイド</t>
    </rPh>
    <phoneticPr fontId="2"/>
  </si>
  <si>
    <t>障がい者雇用</t>
    <rPh sb="0" eb="1">
      <t>ショウ</t>
    </rPh>
    <rPh sb="3" eb="4">
      <t>シャ</t>
    </rPh>
    <rPh sb="4" eb="6">
      <t>コヨウ</t>
    </rPh>
    <phoneticPr fontId="2"/>
  </si>
  <si>
    <t>消防団協力事業所</t>
    <rPh sb="0" eb="3">
      <t>ショウボウダン</t>
    </rPh>
    <rPh sb="3" eb="5">
      <t>キョウリョク</t>
    </rPh>
    <rPh sb="5" eb="8">
      <t>ジギョウショ</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</si>
  <si>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</si>
  <si>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</si>
  <si>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</si>
  <si>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対象年度・機関等</t>
  </si>
  <si>
    <t>評価対象事項</t>
    <rPh sb="0" eb="2">
      <t>ヒョウカ</t>
    </rPh>
    <rPh sb="4" eb="6">
      <t>ジコウ</t>
    </rPh>
    <phoneticPr fontId="2"/>
  </si>
  <si>
    <t>項目名</t>
    <rPh sb="0" eb="2">
      <t>コウモク</t>
    </rPh>
    <rPh sb="2" eb="3">
      <t>メイ</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</si>
  <si>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</si>
  <si>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</si>
  <si>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</si>
  <si>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</si>
  <si>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</si>
  <si>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</si>
  <si>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</si>
  <si>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</si>
  <si>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</si>
  <si>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</si>
  <si>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</si>
  <si>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</si>
  <si>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認定有無</t>
    <rPh sb="0" eb="2">
      <t>ニンテイ</t>
    </rPh>
    <rPh sb="2" eb="4">
      <t>ウム</t>
    </rPh>
    <phoneticPr fontId="2"/>
  </si>
  <si>
    <t>技　　術　　提　　案</t>
    <rPh sb="0" eb="1">
      <t>ギ</t>
    </rPh>
    <rPh sb="3" eb="4">
      <t>ジュツ</t>
    </rPh>
    <rPh sb="6" eb="7">
      <t>ツツミ</t>
    </rPh>
    <rPh sb="9" eb="10">
      <t>アン</t>
    </rPh>
    <phoneticPr fontId="2"/>
  </si>
  <si>
    <t>　　一般技能士の活用による品質向上について、下記工種に従事させる一級技能士の人数について具体的提案を求める。</t>
    <rPh sb="2" eb="4">
      <t>イッパン</t>
    </rPh>
    <rPh sb="4" eb="7">
      <t>ギノウシ</t>
    </rPh>
    <rPh sb="8" eb="10">
      <t>カツヨウ</t>
    </rPh>
    <rPh sb="13" eb="15">
      <t>ヒンシツ</t>
    </rPh>
    <rPh sb="15" eb="17">
      <t>コウジョウ</t>
    </rPh>
    <rPh sb="22" eb="24">
      <t>カキ</t>
    </rPh>
    <rPh sb="24" eb="26">
      <t>コウシュ</t>
    </rPh>
    <rPh sb="27" eb="29">
      <t>ジュウジ</t>
    </rPh>
    <rPh sb="32" eb="33">
      <t>イチ</t>
    </rPh>
    <rPh sb="33" eb="34">
      <t>キュウ</t>
    </rPh>
    <rPh sb="34" eb="37">
      <t>ギノウシ</t>
    </rPh>
    <rPh sb="38" eb="40">
      <t>ニンズウ</t>
    </rPh>
    <rPh sb="44" eb="47">
      <t>グタイテキ</t>
    </rPh>
    <rPh sb="47" eb="49">
      <t>テイアン</t>
    </rPh>
    <rPh sb="50" eb="51">
      <t>モト</t>
    </rPh>
    <phoneticPr fontId="2"/>
  </si>
  <si>
    <t>・</t>
    <phoneticPr fontId="2"/>
  </si>
  <si>
    <t>かわらぶき　（かわらぶき作業）</t>
    <rPh sb="12" eb="14">
      <t>サギョウ</t>
    </rPh>
    <phoneticPr fontId="2"/>
  </si>
  <si>
    <t>とび　（とび作業）</t>
    <rPh sb="6" eb="8">
      <t>サギョウ</t>
    </rPh>
    <phoneticPr fontId="2"/>
  </si>
  <si>
    <t>左官　（左官作業）</t>
    <rPh sb="0" eb="2">
      <t>サカン</t>
    </rPh>
    <rPh sb="4" eb="6">
      <t>サカン</t>
    </rPh>
    <rPh sb="6" eb="8">
      <t>サギョウ</t>
    </rPh>
    <phoneticPr fontId="2"/>
  </si>
  <si>
    <t>型枠施工　（型枠工事作業）</t>
    <rPh sb="0" eb="2">
      <t>カタワク</t>
    </rPh>
    <rPh sb="2" eb="4">
      <t>セコウ</t>
    </rPh>
    <rPh sb="6" eb="8">
      <t>カタワク</t>
    </rPh>
    <rPh sb="8" eb="10">
      <t>コウジ</t>
    </rPh>
    <rPh sb="10" eb="12">
      <t>サギョウ</t>
    </rPh>
    <phoneticPr fontId="2"/>
  </si>
  <si>
    <t>鉄筋施工　（鉄筋組立て作業）</t>
    <rPh sb="0" eb="2">
      <t>テッキン</t>
    </rPh>
    <rPh sb="2" eb="4">
      <t>セコウ</t>
    </rPh>
    <rPh sb="6" eb="8">
      <t>テッキン</t>
    </rPh>
    <rPh sb="8" eb="10">
      <t>クミタ</t>
    </rPh>
    <rPh sb="11" eb="13">
      <t>サギョウ</t>
    </rPh>
    <phoneticPr fontId="2"/>
  </si>
  <si>
    <t>コンクリート圧送施工　（コンクリート圧送工事作業）</t>
    <rPh sb="6" eb="8">
      <t>アッソウ</t>
    </rPh>
    <rPh sb="8" eb="10">
      <t>セコウ</t>
    </rPh>
    <rPh sb="18" eb="20">
      <t>アッソウ</t>
    </rPh>
    <rPh sb="20" eb="22">
      <t>コウジ</t>
    </rPh>
    <rPh sb="22" eb="24">
      <t>サギョウ</t>
    </rPh>
    <phoneticPr fontId="2"/>
  </si>
  <si>
    <t>防水施工　（ウレタンゴム系塗膜防水工事作業）</t>
    <rPh sb="0" eb="2">
      <t>ボウスイ</t>
    </rPh>
    <rPh sb="2" eb="4">
      <t>セコウ</t>
    </rPh>
    <rPh sb="12" eb="13">
      <t>ケイ</t>
    </rPh>
    <rPh sb="13" eb="15">
      <t>トマク</t>
    </rPh>
    <rPh sb="15" eb="17">
      <t>ボウスイ</t>
    </rPh>
    <rPh sb="17" eb="19">
      <t>コウジ</t>
    </rPh>
    <rPh sb="19" eb="21">
      <t>サギョウ</t>
    </rPh>
    <phoneticPr fontId="2"/>
  </si>
  <si>
    <t>防水施工　（塩化ビニル系シート防水工事作業）</t>
    <rPh sb="6" eb="8">
      <t>エンカ</t>
    </rPh>
    <rPh sb="11" eb="12">
      <t>ケイ</t>
    </rPh>
    <rPh sb="15" eb="17">
      <t>ボウスイ</t>
    </rPh>
    <rPh sb="17" eb="19">
      <t>コウジ</t>
    </rPh>
    <rPh sb="19" eb="21">
      <t>サギョウ</t>
    </rPh>
    <phoneticPr fontId="2"/>
  </si>
  <si>
    <t>防水施工　（シーリング防水工事作業）</t>
    <rPh sb="11" eb="13">
      <t>ボウスイ</t>
    </rPh>
    <rPh sb="13" eb="15">
      <t>コウジ</t>
    </rPh>
    <rPh sb="15" eb="17">
      <t>サギョウ</t>
    </rPh>
    <phoneticPr fontId="2"/>
  </si>
  <si>
    <t>内装仕上げ施工　（木質系床仕上げ工事作業）</t>
    <rPh sb="0" eb="2">
      <t>ナイソウ</t>
    </rPh>
    <rPh sb="2" eb="4">
      <t>シア</t>
    </rPh>
    <rPh sb="5" eb="7">
      <t>セコウ</t>
    </rPh>
    <rPh sb="9" eb="11">
      <t>モクシツ</t>
    </rPh>
    <rPh sb="11" eb="12">
      <t>ケイ</t>
    </rPh>
    <rPh sb="12" eb="13">
      <t>ユカ</t>
    </rPh>
    <rPh sb="13" eb="15">
      <t>シア</t>
    </rPh>
    <rPh sb="16" eb="18">
      <t>コウジ</t>
    </rPh>
    <rPh sb="18" eb="20">
      <t>サギョウ</t>
    </rPh>
    <phoneticPr fontId="2"/>
  </si>
  <si>
    <t>内装仕上げ施工　（ボード仕上げ工事作業）</t>
    <rPh sb="12" eb="14">
      <t>シア</t>
    </rPh>
    <rPh sb="15" eb="17">
      <t>コウジ</t>
    </rPh>
    <rPh sb="17" eb="19">
      <t>サギョウ</t>
    </rPh>
    <phoneticPr fontId="2"/>
  </si>
  <si>
    <t>サッシ施工　（ビル用サッシ施工作業）</t>
    <rPh sb="3" eb="5">
      <t>セコウ</t>
    </rPh>
    <rPh sb="9" eb="10">
      <t>ヨウ</t>
    </rPh>
    <rPh sb="13" eb="15">
      <t>セコウ</t>
    </rPh>
    <rPh sb="15" eb="17">
      <t>サギョウ</t>
    </rPh>
    <phoneticPr fontId="2"/>
  </si>
  <si>
    <t>ガラス施工　（ガラス工事作業）</t>
    <rPh sb="10" eb="14">
      <t>コウジサギョウ</t>
    </rPh>
    <phoneticPr fontId="2"/>
  </si>
  <si>
    <t>塗装　（建築塗装作業）</t>
    <rPh sb="0" eb="2">
      <t>トソウ</t>
    </rPh>
    <rPh sb="4" eb="6">
      <t>ケンチク</t>
    </rPh>
    <rPh sb="6" eb="8">
      <t>トソウ</t>
    </rPh>
    <rPh sb="8" eb="10">
      <t>サギョウ</t>
    </rPh>
    <phoneticPr fontId="2"/>
  </si>
  <si>
    <t>技術提案の内容及び簡単な説明</t>
    <rPh sb="0" eb="2">
      <t>ギジュツ</t>
    </rPh>
    <rPh sb="2" eb="4">
      <t>テイアン</t>
    </rPh>
    <rPh sb="5" eb="7">
      <t>ナイヨウ</t>
    </rPh>
    <rPh sb="7" eb="8">
      <t>オヨ</t>
    </rPh>
    <rPh sb="9" eb="11">
      <t>カンタン</t>
    </rPh>
    <rPh sb="12" eb="13">
      <t>セツ</t>
    </rPh>
    <rPh sb="13" eb="14">
      <t>メイ</t>
    </rPh>
    <phoneticPr fontId="2"/>
  </si>
  <si>
    <t>　　各工種に従事させる一級技能士の人数は下記のとおりです。</t>
    <rPh sb="2" eb="3">
      <t>カク</t>
    </rPh>
    <rPh sb="3" eb="5">
      <t>コウシュ</t>
    </rPh>
    <rPh sb="6" eb="8">
      <t>ジュウジ</t>
    </rPh>
    <rPh sb="11" eb="13">
      <t>イッキュウ</t>
    </rPh>
    <rPh sb="13" eb="16">
      <t>ギノウシ</t>
    </rPh>
    <rPh sb="17" eb="19">
      <t>ニンズウ</t>
    </rPh>
    <rPh sb="20" eb="22">
      <t>カキ</t>
    </rPh>
    <phoneticPr fontId="2"/>
  </si>
  <si>
    <t>適　用　種　別</t>
    <rPh sb="0" eb="1">
      <t>テキ</t>
    </rPh>
    <rPh sb="2" eb="3">
      <t>ヨウ</t>
    </rPh>
    <rPh sb="4" eb="5">
      <t>タネ</t>
    </rPh>
    <rPh sb="6" eb="7">
      <t>ベツ</t>
    </rPh>
    <phoneticPr fontId="2"/>
  </si>
  <si>
    <t>人数</t>
    <rPh sb="0" eb="2">
      <t>ニンズウ</t>
    </rPh>
    <phoneticPr fontId="2"/>
  </si>
  <si>
    <t>技術提案を募る項目（評価項目）　：</t>
    <rPh sb="0" eb="4">
      <t>ギジュツテイアン</t>
    </rPh>
    <rPh sb="5" eb="6">
      <t>ツノ</t>
    </rPh>
    <rPh sb="7" eb="9">
      <t>コウモク</t>
    </rPh>
    <rPh sb="10" eb="12">
      <t>ヒョウカ</t>
    </rPh>
    <rPh sb="12" eb="14">
      <t>コウモク</t>
    </rPh>
    <phoneticPr fontId="2"/>
  </si>
  <si>
    <t>人</t>
    <rPh sb="0" eb="1">
      <t>ニン</t>
    </rPh>
    <phoneticPr fontId="2"/>
  </si>
  <si>
    <t>企業の継続能力開発（CPD)制度の参加登録</t>
    <rPh sb="0" eb="2">
      <t>キギョウ</t>
    </rPh>
    <rPh sb="3" eb="5">
      <t>ケイゾク</t>
    </rPh>
    <rPh sb="5" eb="7">
      <t>ノウリョク</t>
    </rPh>
    <rPh sb="7" eb="9">
      <t>カイハツ</t>
    </rPh>
    <rPh sb="14" eb="16">
      <t>セイド</t>
    </rPh>
    <rPh sb="17" eb="19">
      <t>サンカ</t>
    </rPh>
    <rPh sb="19" eb="21">
      <t>トウロク</t>
    </rPh>
    <phoneticPr fontId="2"/>
  </si>
  <si>
    <t>継続能力開発（CPD)制度の参加登録者</t>
    <rPh sb="0" eb="2">
      <t>ケイゾク</t>
    </rPh>
    <rPh sb="2" eb="4">
      <t>ノウリョク</t>
    </rPh>
    <rPh sb="4" eb="6">
      <t>カイハツ</t>
    </rPh>
    <rPh sb="11" eb="13">
      <t>セイド</t>
    </rPh>
    <rPh sb="14" eb="16">
      <t>サンカ</t>
    </rPh>
    <rPh sb="16" eb="18">
      <t>トウロク</t>
    </rPh>
    <rPh sb="18" eb="19">
      <t>シャ</t>
    </rPh>
    <phoneticPr fontId="2"/>
  </si>
  <si>
    <t>登録者氏名</t>
    <rPh sb="0" eb="3">
      <t>トウロクシャ</t>
    </rPh>
    <rPh sb="3" eb="5">
      <t>シメイ</t>
    </rPh>
    <rPh sb="4" eb="5">
      <t>メイ</t>
    </rPh>
    <phoneticPr fontId="2"/>
  </si>
  <si>
    <t>参加登録年月日</t>
    <rPh sb="0" eb="2">
      <t>サンカ</t>
    </rPh>
    <rPh sb="2" eb="4">
      <t>トウロク</t>
    </rPh>
    <rPh sb="4" eb="7">
      <t>ネンガッピ</t>
    </rPh>
    <phoneticPr fontId="2"/>
  </si>
  <si>
    <t>交付番号</t>
    <rPh sb="0" eb="2">
      <t>コウフ</t>
    </rPh>
    <rPh sb="2" eb="4">
      <t>バンゴウ</t>
    </rPh>
    <phoneticPr fontId="2"/>
  </si>
  <si>
    <t>所属会社名</t>
    <rPh sb="0" eb="2">
      <t>ショゾク</t>
    </rPh>
    <rPh sb="2" eb="5">
      <t>カイシャメイ</t>
    </rPh>
    <phoneticPr fontId="2"/>
  </si>
  <si>
    <t>（２）</t>
  </si>
  <si>
    <t>（３）</t>
  </si>
  <si>
    <t>（４）</t>
  </si>
  <si>
    <t>氏名</t>
    <rPh sb="0" eb="2">
      <t>シメイ</t>
    </rPh>
    <phoneticPr fontId="2"/>
  </si>
  <si>
    <t>㊞</t>
    <phoneticPr fontId="2"/>
  </si>
  <si>
    <t>建築士会継続能力開発（CPD)証明願</t>
    <rPh sb="0" eb="4">
      <t>ケンチクシカイ</t>
    </rPh>
    <rPh sb="4" eb="10">
      <t>ケイゾクノウリョクカイハツ</t>
    </rPh>
    <rPh sb="15" eb="17">
      <t>ショウメイ</t>
    </rPh>
    <rPh sb="17" eb="18">
      <t>ネガイ</t>
    </rPh>
    <phoneticPr fontId="2"/>
  </si>
  <si>
    <t>このことについて、次のとおり参加登録していることを証明願います。</t>
    <rPh sb="9" eb="10">
      <t>ツギ</t>
    </rPh>
    <rPh sb="14" eb="16">
      <t>サンカ</t>
    </rPh>
    <rPh sb="16" eb="18">
      <t>トウロク</t>
    </rPh>
    <rPh sb="25" eb="27">
      <t>ショウメイ</t>
    </rPh>
    <rPh sb="27" eb="28">
      <t>ネガ</t>
    </rPh>
    <phoneticPr fontId="2"/>
  </si>
  <si>
    <t>１．</t>
    <phoneticPr fontId="2"/>
  </si>
  <si>
    <t>２．</t>
  </si>
  <si>
    <t>CPD登録番号</t>
    <rPh sb="3" eb="5">
      <t>トウロク</t>
    </rPh>
    <rPh sb="5" eb="7">
      <t>バンゴウ</t>
    </rPh>
    <phoneticPr fontId="2"/>
  </si>
  <si>
    <t>３．</t>
  </si>
  <si>
    <t>（以下、建築士会記入欄）</t>
    <rPh sb="1" eb="3">
      <t>イカ</t>
    </rPh>
    <rPh sb="4" eb="7">
      <t>ケンチクシ</t>
    </rPh>
    <rPh sb="7" eb="8">
      <t>カイ</t>
    </rPh>
    <rPh sb="8" eb="10">
      <t>キニュウ</t>
    </rPh>
    <rPh sb="10" eb="11">
      <t>ラン</t>
    </rPh>
    <phoneticPr fontId="2"/>
  </si>
  <si>
    <t>上記のとおり建築士会継続能力開発（CPD)制度に参加登録されていることを証明します。</t>
    <rPh sb="0" eb="2">
      <t>ジョウキ</t>
    </rPh>
    <rPh sb="6" eb="9">
      <t>ケンチクシ</t>
    </rPh>
    <rPh sb="9" eb="10">
      <t>カイ</t>
    </rPh>
    <rPh sb="10" eb="16">
      <t>ケイゾクノウリョクカイハツ</t>
    </rPh>
    <rPh sb="21" eb="23">
      <t>セイド</t>
    </rPh>
    <rPh sb="24" eb="26">
      <t>サンカ</t>
    </rPh>
    <rPh sb="26" eb="28">
      <t>トウロク</t>
    </rPh>
    <rPh sb="36" eb="38">
      <t>ショウメイ</t>
    </rPh>
    <phoneticPr fontId="2"/>
  </si>
  <si>
    <t>一般社団法人島根県建築士会</t>
    <rPh sb="0" eb="2">
      <t>イッパン</t>
    </rPh>
    <rPh sb="2" eb="4">
      <t>シャダン</t>
    </rPh>
    <rPh sb="4" eb="6">
      <t>ホウジン</t>
    </rPh>
    <rPh sb="6" eb="9">
      <t>シマネケン</t>
    </rPh>
    <rPh sb="9" eb="12">
      <t>ケンチクシ</t>
    </rPh>
    <rPh sb="12" eb="13">
      <t>カイ</t>
    </rPh>
    <phoneticPr fontId="2"/>
  </si>
  <si>
    <t>会長</t>
    <rPh sb="0" eb="2">
      <t>カイチョウ</t>
    </rPh>
    <phoneticPr fontId="2"/>
  </si>
  <si>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2"/>
  </si>
  <si>
    <t>配置技術者氏名</t>
    <rPh sb="0" eb="2">
      <t>ハイチ</t>
    </rPh>
    <rPh sb="2" eb="5">
      <t>ギジュツシャ</t>
    </rPh>
    <rPh sb="5" eb="7">
      <t>シメイ</t>
    </rPh>
    <phoneticPr fontId="2"/>
  </si>
  <si>
    <t>各工事成績評定点</t>
    <rPh sb="0" eb="3">
      <t>カクコウジ</t>
    </rPh>
    <rPh sb="3" eb="8">
      <t>セイセキヒョウテイテン</t>
    </rPh>
    <phoneticPr fontId="2"/>
  </si>
  <si>
    <t>工事成績評定点の平均</t>
    <rPh sb="0" eb="2">
      <t>コウジ</t>
    </rPh>
    <rPh sb="2" eb="4">
      <t>セイセキ</t>
    </rPh>
    <rPh sb="4" eb="6">
      <t>ヒョウテイ</t>
    </rPh>
    <rPh sb="6" eb="7">
      <t>テン</t>
    </rPh>
    <rPh sb="8" eb="10">
      <t>ヘイキン</t>
    </rPh>
    <phoneticPr fontId="2"/>
  </si>
  <si>
    <t>（小数第２位を四捨五入）</t>
    <rPh sb="1" eb="3">
      <t>ショウスウ</t>
    </rPh>
    <rPh sb="3" eb="4">
      <t>ダイ</t>
    </rPh>
    <rPh sb="4" eb="6">
      <t>ニイ</t>
    </rPh>
    <rPh sb="7" eb="11">
      <t>シシャゴニュウ</t>
    </rPh>
    <phoneticPr fontId="2"/>
  </si>
  <si>
    <t>（５）</t>
  </si>
  <si>
    <t>（６）</t>
  </si>
  <si>
    <t>工事成績評定点</t>
    <rPh sb="0" eb="7">
      <t>コウジセイセキヒョウテイテン</t>
    </rPh>
    <phoneticPr fontId="2"/>
  </si>
  <si>
    <t>（１）</t>
  </si>
  <si>
    <t>対象：</t>
    <rPh sb="0" eb="2">
      <t>タイショウ</t>
    </rPh>
    <phoneticPr fontId="2"/>
  </si>
  <si>
    <t>工　事　名</t>
    <rPh sb="0" eb="1">
      <t>コウ</t>
    </rPh>
    <rPh sb="2" eb="3">
      <t>コト</t>
    </rPh>
    <rPh sb="4" eb="5">
      <t>メイ</t>
    </rPh>
    <phoneticPr fontId="2"/>
  </si>
  <si>
    <t>a</t>
    <phoneticPr fontId="2"/>
  </si>
  <si>
    <t>記入欄が足りない場合は欄を追加して記入すること。</t>
    <rPh sb="0" eb="2">
      <t>キニュウ</t>
    </rPh>
    <rPh sb="2" eb="3">
      <t>ラン</t>
    </rPh>
    <rPh sb="4" eb="5">
      <t>タ</t>
    </rPh>
    <rPh sb="8" eb="10">
      <t>バアイ</t>
    </rPh>
    <rPh sb="11" eb="12">
      <t>ラン</t>
    </rPh>
    <rPh sb="13" eb="15">
      <t>ツイカ</t>
    </rPh>
    <rPh sb="17" eb="19">
      <t>キニュウ</t>
    </rPh>
    <phoneticPr fontId="2"/>
  </si>
  <si>
    <t>島根県地震被災建築物応急危険度判定士の登録</t>
    <rPh sb="0" eb="3">
      <t>シマネケン</t>
    </rPh>
    <rPh sb="3" eb="5">
      <t>ジシン</t>
    </rPh>
    <rPh sb="5" eb="7">
      <t>ヒサイ</t>
    </rPh>
    <rPh sb="7" eb="10">
      <t>ケンチクブツ</t>
    </rPh>
    <rPh sb="10" eb="12">
      <t>オウキュウ</t>
    </rPh>
    <rPh sb="12" eb="15">
      <t>キケンド</t>
    </rPh>
    <rPh sb="15" eb="18">
      <t>ハンテイシ</t>
    </rPh>
    <rPh sb="19" eb="21">
      <t>トウロク</t>
    </rPh>
    <phoneticPr fontId="2"/>
  </si>
  <si>
    <t>登録者氏名</t>
    <rPh sb="0" eb="3">
      <t>トウロクシャ</t>
    </rPh>
    <rPh sb="3" eb="5">
      <t>シメイ</t>
    </rPh>
    <phoneticPr fontId="2"/>
  </si>
  <si>
    <t>使用材料</t>
  </si>
  <si>
    <t>1.</t>
    <phoneticPr fontId="2"/>
  </si>
  <si>
    <t>※評価結果</t>
    <phoneticPr fontId="2"/>
  </si>
  <si>
    <t>一つの提案内容（同一枠内）に複数提案が記載されている場合、「受発注者協議による実施の可能性」について、備考欄へ詳細に記入すること。（発注者）</t>
    <phoneticPr fontId="2"/>
  </si>
  <si>
    <t>例</t>
  </si>
  <si>
    <t>評価</t>
  </si>
  <si>
    <t>履行義務</t>
  </si>
  <si>
    <t>受発注者協議による実施の可能性</t>
  </si>
  <si>
    <t>すべて履行義務あり</t>
  </si>
  <si>
    <t>　　－</t>
  </si>
  <si>
    <t>○、△</t>
  </si>
  <si>
    <t>履行義務なし</t>
  </si>
  <si>
    <t>すべて実施可能。</t>
  </si>
  <si>
    <t>○、×</t>
  </si>
  <si>
    <t>×は実施を認めない。○は実施可能。</t>
  </si>
  <si>
    <t>△、×</t>
  </si>
  <si>
    <t>×は実施を認めない。△は実施可能。</t>
  </si>
  <si>
    <t>【複数提案で○、△、×が混在する場合】</t>
    <phoneticPr fontId="2"/>
  </si>
  <si>
    <t>2.</t>
    <phoneticPr fontId="2"/>
  </si>
  <si>
    <t>3.</t>
    <phoneticPr fontId="2"/>
  </si>
  <si>
    <t>技術提案b①</t>
    <rPh sb="0" eb="2">
      <t>ギジュツ</t>
    </rPh>
    <rPh sb="2" eb="4">
      <t>テイアン</t>
    </rPh>
    <phoneticPr fontId="2"/>
  </si>
  <si>
    <t>企業【建築】</t>
    <rPh sb="0" eb="2">
      <t>キギョウ</t>
    </rPh>
    <rPh sb="3" eb="5">
      <t>ケンチク</t>
    </rPh>
    <phoneticPr fontId="2"/>
  </si>
  <si>
    <t>企業の継続能力開発（CPD)制度の参加登録</t>
    <phoneticPr fontId="2"/>
  </si>
  <si>
    <t>企業名</t>
    <rPh sb="0" eb="2">
      <t>キギョウ</t>
    </rPh>
    <rPh sb="2" eb="3">
      <t>メイ</t>
    </rPh>
    <phoneticPr fontId="2"/>
  </si>
  <si>
    <t>入札公告日前日におけるCPD制度に参加登録している社員数の合計</t>
    <rPh sb="0" eb="2">
      <t>ニュウサツ</t>
    </rPh>
    <rPh sb="2" eb="4">
      <t>コウコク</t>
    </rPh>
    <rPh sb="4" eb="5">
      <t>ビ</t>
    </rPh>
    <rPh sb="5" eb="7">
      <t>ゼンジツ</t>
    </rPh>
    <rPh sb="14" eb="16">
      <t>セイド</t>
    </rPh>
    <rPh sb="17" eb="19">
      <t>サンカ</t>
    </rPh>
    <rPh sb="19" eb="21">
      <t>トウロク</t>
    </rPh>
    <rPh sb="25" eb="27">
      <t>シャイン</t>
    </rPh>
    <rPh sb="27" eb="28">
      <t>スウ</t>
    </rPh>
    <rPh sb="29" eb="31">
      <t>ゴウケイ</t>
    </rPh>
    <phoneticPr fontId="2"/>
  </si>
  <si>
    <t>応急危険度判定士の登録</t>
    <phoneticPr fontId="2"/>
  </si>
  <si>
    <t>入札公告日前日における会社に所属する「島根県地震被災建築物応急危険度判定士」に登録している社員数の合計</t>
    <rPh sb="0" eb="2">
      <t>ニュウサツ</t>
    </rPh>
    <rPh sb="2" eb="4">
      <t>コウコク</t>
    </rPh>
    <rPh sb="4" eb="5">
      <t>ビ</t>
    </rPh>
    <rPh sb="5" eb="7">
      <t>ゼンジツ</t>
    </rPh>
    <rPh sb="11" eb="13">
      <t>カイシャ</t>
    </rPh>
    <rPh sb="14" eb="16">
      <t>ショゾク</t>
    </rPh>
    <rPh sb="19" eb="22">
      <t>シマネケン</t>
    </rPh>
    <rPh sb="22" eb="24">
      <t>ジシン</t>
    </rPh>
    <rPh sb="24" eb="26">
      <t>ヒサイ</t>
    </rPh>
    <rPh sb="26" eb="29">
      <t>ケンチクブツ</t>
    </rPh>
    <rPh sb="29" eb="31">
      <t>オウキュウ</t>
    </rPh>
    <rPh sb="31" eb="34">
      <t>キケンド</t>
    </rPh>
    <rPh sb="34" eb="37">
      <t>ハンテイシ</t>
    </rPh>
    <rPh sb="39" eb="41">
      <t>トウロク</t>
    </rPh>
    <rPh sb="45" eb="47">
      <t>シャイン</t>
    </rPh>
    <rPh sb="47" eb="48">
      <t>スウ</t>
    </rPh>
    <rPh sb="49" eb="51">
      <t>ゴウケイ</t>
    </rPh>
    <phoneticPr fontId="2"/>
  </si>
  <si>
    <t>b</t>
    <phoneticPr fontId="2"/>
  </si>
  <si>
    <t>c</t>
    <phoneticPr fontId="2"/>
  </si>
  <si>
    <t>d</t>
    <phoneticPr fontId="2"/>
  </si>
  <si>
    <t>e</t>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</si>
  <si>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</si>
  <si>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</si>
  <si>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</si>
  <si>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</si>
  <si>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</si>
  <si>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</si>
  <si>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</si>
  <si>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</si>
  <si>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</si>
  <si>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</si>
  <si>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</si>
  <si>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</si>
  <si>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</si>
  <si>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</si>
  <si>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</si>
  <si>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</si>
  <si>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</si>
  <si>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</si>
  <si>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</si>
  <si>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</si>
  <si>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</si>
  <si>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</si>
  <si>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</si>
  <si>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</si>
  <si>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</si>
  <si>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</si>
  <si>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</si>
  <si>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</si>
  <si>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</si>
  <si>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</si>
  <si>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</si>
  <si>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</si>
  <si>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</si>
  <si>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</si>
  <si>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</si>
  <si>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</si>
  <si>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</si>
  <si>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</si>
  <si>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</si>
  <si>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</si>
  <si>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</si>
  <si>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</si>
  <si>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</si>
  <si>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</si>
  <si>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</si>
  <si>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</si>
  <si>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</si>
  <si>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</si>
  <si>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</si>
  <si>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</si>
  <si>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</si>
  <si>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</si>
  <si>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</si>
  <si>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</si>
  <si>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消防団協力事業所の認定</t>
    <phoneticPr fontId="2"/>
  </si>
  <si>
    <t>（会社所在地）</t>
    <phoneticPr fontId="2"/>
  </si>
  <si>
    <t>サポート拠点</t>
    <rPh sb="4" eb="6">
      <t>キョテン</t>
    </rPh>
    <phoneticPr fontId="1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</si>
  <si>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</si>
  <si>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</si>
  <si>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</si>
  <si>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</si>
  <si>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</si>
  <si>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</si>
  <si>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</si>
  <si>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技術提案b②</t>
    <rPh sb="0" eb="2">
      <t>ギジュツ</t>
    </rPh>
    <rPh sb="2" eb="4">
      <t>テイアン</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</si>
  <si>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</si>
  <si>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</si>
  <si>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</si>
  <si>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</si>
  <si>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</si>
  <si>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</si>
  <si>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</si>
  <si>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</si>
  <si>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</si>
  <si>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</si>
  <si>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</si>
  <si>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：「企業入力シート」、一覧表で入力（数式リンク有）</t>
    <rPh sb="2" eb="4">
      <t>キギョウ</t>
    </rPh>
    <rPh sb="4" eb="6">
      <t>ニュウリョク</t>
    </rPh>
    <rPh sb="11" eb="13">
      <t>イチラン</t>
    </rPh>
    <rPh sb="13" eb="14">
      <t>ヒョウ</t>
    </rPh>
    <rPh sb="15" eb="17">
      <t>ニュウリョク</t>
    </rPh>
    <rPh sb="18" eb="20">
      <t>スウシキ</t>
    </rPh>
    <rPh sb="23" eb="24">
      <t>アリ</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</si>
  <si>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</si>
  <si>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</si>
  <si>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</si>
  <si>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</si>
  <si>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</si>
  <si>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</si>
  <si>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</si>
  <si>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</si>
  <si>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</si>
  <si>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</si>
  <si>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</si>
  <si>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</si>
  <si>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</si>
  <si>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</si>
  <si>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</si>
  <si>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</si>
  <si>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</si>
  <si>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項目名</t>
    <rPh sb="0" eb="2">
      <t>コウモク</t>
    </rPh>
    <rPh sb="2" eb="3">
      <t>メイ</t>
    </rPh>
    <phoneticPr fontId="2"/>
  </si>
  <si>
    <t>配置予定技術者</t>
    <rPh sb="0" eb="2">
      <t>ハイチ</t>
    </rPh>
    <rPh sb="2" eb="4">
      <t>ヨテイ</t>
    </rPh>
    <rPh sb="4" eb="7">
      <t>ギジュツシャ</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</si>
  <si>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</si>
  <si>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</si>
  <si>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</si>
  <si>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企業の継続能力開発（CPD)制度の参加登録</t>
    <phoneticPr fontId="2"/>
  </si>
  <si>
    <t>配置予定技術者の工事成績評定点</t>
    <phoneticPr fontId="2"/>
  </si>
  <si>
    <t>応急危険度判定士の登録</t>
    <phoneticPr fontId="2"/>
  </si>
  <si>
    <t>応急危険度判定士の登録</t>
    <phoneticPr fontId="2"/>
  </si>
  <si>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</si>
  <si>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</si>
  <si>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</si>
  <si>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</si>
  <si>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</si>
  <si>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</si>
  <si>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</si>
  <si>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</si>
  <si>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</si>
  <si>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</si>
  <si>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</si>
  <si>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</si>
  <si>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</si>
  <si>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</si>
  <si>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</si>
  <si>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</si>
  <si>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</si>
  <si>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</si>
  <si>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</si>
  <si>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</si>
  <si>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</si>
  <si>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</si>
  <si>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</si>
  <si>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</si>
  <si>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</si>
  <si>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</si>
  <si>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</si>
  <si>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してください（技術提案は、直接入力、その他の項目はプルダウンリストから選択）</t>
    </r>
    <rPh sb="3" eb="4">
      <t>ヒョウ</t>
    </rPh>
    <rPh sb="28" eb="30">
      <t>ギジュツ</t>
    </rPh>
    <rPh sb="30" eb="32">
      <t>テイアン</t>
    </rPh>
    <rPh sb="34" eb="36">
      <t>チョクセツ</t>
    </rPh>
    <rPh sb="36" eb="38">
      <t>ニュウリョク</t>
    </rPh>
    <rPh sb="41" eb="42">
      <t>タ</t>
    </rPh>
    <rPh sb="43" eb="45">
      <t>コウモク</t>
    </rPh>
    <rPh sb="56" eb="58">
      <t>センタク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</si>
  <si>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</si>
  <si>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</si>
  <si>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</si>
  <si>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2"/>
  </si>
  <si>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</si>
  <si>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2"/>
  </si>
  <si>
    <t>（上限年齢　＝　　　　　　歳　　　か月まで）</t>
    <rPh sb="1" eb="3">
      <t>ジョウゲン</t>
    </rPh>
    <rPh sb="3" eb="5">
      <t>ネンレイ</t>
    </rPh>
    <rPh sb="13" eb="14">
      <t>サイ</t>
    </rPh>
    <rPh sb="18" eb="19">
      <t>ツキ</t>
    </rPh>
    <phoneticPr fontId="12"/>
  </si>
  <si>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2"/>
  </si>
  <si>
    <t>⑥育児サービス費用を補助する制度
（ベビーシッターや保育施設の利用料補助等）</t>
    <rPh sb="26" eb="28">
      <t>ホイク</t>
    </rPh>
    <phoneticPr fontId="12"/>
  </si>
  <si>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</si>
  <si>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2"/>
  </si>
  <si>
    <t>（内容　　　　　　　　　　　　　　　　　　　　　　　　　　　　　　　　　　　　　　　　　　　　　　　　　　　　　　　　 　）</t>
    <rPh sb="1" eb="3">
      <t>ナイヨウ</t>
    </rPh>
    <phoneticPr fontId="12"/>
  </si>
  <si>
    <t>①産前産後休業（支給割合：　　　　　　　　　　）</t>
    <rPh sb="1" eb="5">
      <t>サンゼンサンゴ</t>
    </rPh>
    <rPh sb="5" eb="7">
      <t>キュウギョウ</t>
    </rPh>
    <rPh sb="8" eb="10">
      <t>シキュウ</t>
    </rPh>
    <rPh sb="10" eb="12">
      <t>ワリアイ</t>
    </rPh>
    <phoneticPr fontId="12"/>
  </si>
  <si>
    <t>②育児時間　　　（支給割合：　　　　　　　　　　）</t>
    <rPh sb="1" eb="3">
      <t>イクジ</t>
    </rPh>
    <rPh sb="3" eb="5">
      <t>ジカン</t>
    </rPh>
    <rPh sb="9" eb="11">
      <t>シキュウ</t>
    </rPh>
    <rPh sb="11" eb="13">
      <t>ワリアイ</t>
    </rPh>
    <phoneticPr fontId="12"/>
  </si>
  <si>
    <t>③育児休業　　　（支給割合：　　　　　　　　　　）</t>
    <rPh sb="1" eb="3">
      <t>イクジ</t>
    </rPh>
    <rPh sb="3" eb="5">
      <t>キュウギョウ</t>
    </rPh>
    <rPh sb="9" eb="11">
      <t>シキュウ</t>
    </rPh>
    <rPh sb="11" eb="13">
      <t>ワリアイ</t>
    </rPh>
    <phoneticPr fontId="12"/>
  </si>
  <si>
    <t>④介護休業　　　（支給割合：　　　　　　　　　　）</t>
    <rPh sb="1" eb="3">
      <t>カイゴ</t>
    </rPh>
    <rPh sb="3" eb="5">
      <t>キュウギョウ</t>
    </rPh>
    <rPh sb="9" eb="11">
      <t>シキュウ</t>
    </rPh>
    <rPh sb="11" eb="13">
      <t>ワリアイ</t>
    </rPh>
    <phoneticPr fontId="12"/>
  </si>
  <si>
    <t>⑤子の看護休暇　　　（支給割合：　　　　　　　　）</t>
    <rPh sb="1" eb="2">
      <t>コ</t>
    </rPh>
    <rPh sb="3" eb="5">
      <t>カンゴ</t>
    </rPh>
    <rPh sb="5" eb="7">
      <t>キュウカ</t>
    </rPh>
    <rPh sb="11" eb="13">
      <t>シキュウ</t>
    </rPh>
    <rPh sb="13" eb="15">
      <t>ワリアイ</t>
    </rPh>
    <phoneticPr fontId="12"/>
  </si>
  <si>
    <t>⑥介護休暇　　　（支給割合：　　　　　　　　　　）</t>
    <rPh sb="1" eb="3">
      <t>カイゴ</t>
    </rPh>
    <rPh sb="3" eb="5">
      <t>キュウカ</t>
    </rPh>
    <rPh sb="9" eb="11">
      <t>シキュウ</t>
    </rPh>
    <rPh sb="11" eb="13">
      <t>ワリアイ</t>
    </rPh>
    <phoneticPr fontId="12"/>
  </si>
  <si>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2"/>
  </si>
  <si>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</si>
  <si>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</si>
  <si>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</si>
  <si>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</si>
  <si>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</si>
  <si>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</si>
  <si>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</si>
  <si>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</si>
  <si>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</si>
  <si>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</si>
  <si>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</si>
  <si>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</si>
  <si>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登録基幹技能者</t>
    <rPh sb="0" eb="2">
      <t>トウロク</t>
    </rPh>
    <rPh sb="2" eb="4">
      <t>キカン</t>
    </rPh>
    <rPh sb="4" eb="7">
      <t>ギノウシャ</t>
    </rPh>
    <phoneticPr fontId="2"/>
  </si>
  <si>
    <t>【電気工事】、【塗装工事】企業</t>
    <rPh sb="1" eb="3">
      <t>デンキ</t>
    </rPh>
    <rPh sb="3" eb="5">
      <t>コウジ</t>
    </rPh>
    <rPh sb="8" eb="10">
      <t>トソウ</t>
    </rPh>
    <rPh sb="10" eb="12">
      <t>コウジ</t>
    </rPh>
    <rPh sb="13" eb="15">
      <t>キギョウ</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</si>
  <si>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</si>
  <si>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</si>
  <si>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</si>
  <si>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</si>
  <si>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</si>
  <si>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</si>
  <si>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</si>
  <si>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審査用ファイルコピー先の列数と合わせるため削除×</t>
    <rPh sb="0" eb="3">
      <t>シンサヨウ</t>
    </rPh>
    <rPh sb="10" eb="11">
      <t>サキ</t>
    </rPh>
    <rPh sb="12" eb="13">
      <t>レツ</t>
    </rPh>
    <rPh sb="13" eb="14">
      <t>スウ</t>
    </rPh>
    <rPh sb="15" eb="16">
      <t>ア</t>
    </rPh>
    <rPh sb="21" eb="23">
      <t>サクジョ</t>
    </rPh>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</si>
  <si>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</si>
  <si>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</si>
  <si>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</si>
  <si>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</si>
  <si>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</si>
  <si>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</si>
  <si>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</si>
  <si>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</si>
  <si>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工期</t>
    <phoneticPr fontId="2"/>
  </si>
  <si>
    <t>有</t>
    <rPh sb="0" eb="1">
      <t>アリ</t>
    </rPh>
    <phoneticPr fontId="2"/>
  </si>
  <si>
    <t>無</t>
    <rPh sb="0" eb="1">
      <t>ナシ</t>
    </rPh>
    <phoneticPr fontId="2"/>
  </si>
  <si>
    <t>無の場合（標準案での施工）</t>
    <rPh sb="2" eb="4">
      <t>バアイ</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</si>
  <si>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</si>
  <si>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交付番号</t>
    <rPh sb="0" eb="2">
      <t>コウフ</t>
    </rPh>
    <rPh sb="2" eb="4">
      <t>バンゴウ</t>
    </rPh>
    <phoneticPr fontId="2"/>
  </si>
  <si>
    <t>登録人数</t>
    <rPh sb="0" eb="2">
      <t>トウロク</t>
    </rPh>
    <rPh sb="2" eb="4">
      <t>ニンズウ</t>
    </rPh>
    <phoneticPr fontId="2"/>
  </si>
  <si>
    <t>受注形態</t>
    <phoneticPr fontId="2"/>
  </si>
  <si>
    <t>受注形態</t>
    <phoneticPr fontId="2"/>
  </si>
  <si>
    <t>出資比率</t>
    <phoneticPr fontId="2"/>
  </si>
  <si>
    <t>（コリンズ登録番号）</t>
    <phoneticPr fontId="2"/>
  </si>
  <si>
    <t>コリンズ</t>
    <phoneticPr fontId="2"/>
  </si>
  <si>
    <t>登録番号</t>
    <rPh sb="0" eb="2">
      <t>トウロク</t>
    </rPh>
    <rPh sb="2" eb="4">
      <t>バンゴウ</t>
    </rPh>
    <phoneticPr fontId="2"/>
  </si>
  <si>
    <t>役職
工事成績</t>
    <rPh sb="0" eb="2">
      <t>ヤクショク</t>
    </rPh>
    <rPh sb="3" eb="5">
      <t>コウジ</t>
    </rPh>
    <rPh sb="5" eb="7">
      <t>セイセキ</t>
    </rPh>
    <phoneticPr fontId="2"/>
  </si>
  <si>
    <t>登録人数</t>
    <rPh sb="0" eb="2">
      <t>トウロク</t>
    </rPh>
    <rPh sb="2" eb="4">
      <t>ニンズウ</t>
    </rPh>
    <phoneticPr fontId="2"/>
  </si>
  <si>
    <t>合計人数</t>
    <rPh sb="0" eb="2">
      <t>ゴウケイ</t>
    </rPh>
    <rPh sb="2" eb="4">
      <t>ニンズウ</t>
    </rPh>
    <phoneticPr fontId="2"/>
  </si>
  <si>
    <t>申請者</t>
    <rPh sb="0" eb="3">
      <t>シンセイシャ</t>
    </rPh>
    <phoneticPr fontId="2"/>
  </si>
  <si>
    <t>「個別状況」の記入欄が足りない場合は欄を追加して記入すること。</t>
    <rPh sb="1" eb="3">
      <t>コベツ</t>
    </rPh>
    <rPh sb="3" eb="5">
      <t>ジョウキョウ</t>
    </rPh>
    <rPh sb="7" eb="9">
      <t>キニュウ</t>
    </rPh>
    <rPh sb="9" eb="10">
      <t>ラン</t>
    </rPh>
    <rPh sb="11" eb="12">
      <t>タ</t>
    </rPh>
    <rPh sb="15" eb="17">
      <t>バアイ</t>
    </rPh>
    <rPh sb="18" eb="19">
      <t>ラン</t>
    </rPh>
    <rPh sb="20" eb="22">
      <t>ツイカ</t>
    </rPh>
    <rPh sb="24" eb="26">
      <t>キニュウ</t>
    </rPh>
    <phoneticPr fontId="2"/>
  </si>
  <si>
    <t>若手・中堅技術者配置</t>
    <rPh sb="0" eb="2">
      <t>ワカテ</t>
    </rPh>
    <rPh sb="3" eb="5">
      <t>チュウケン</t>
    </rPh>
    <rPh sb="5" eb="8">
      <t>ギジュツシャ</t>
    </rPh>
    <rPh sb="8" eb="10">
      <t>ハイチ</t>
    </rPh>
    <phoneticPr fontId="2"/>
  </si>
  <si>
    <t>登録基幹技能者</t>
  </si>
  <si>
    <t>登録基幹技能者</t>
    <phoneticPr fontId="2"/>
  </si>
  <si>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</si>
  <si>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</si>
  <si>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</si>
  <si>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</si>
  <si>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</si>
  <si>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技術提案の採否結果等通知書</t>
    <phoneticPr fontId="2"/>
  </si>
  <si>
    <t>技術提案採否結果等通知書</t>
    <phoneticPr fontId="2"/>
  </si>
  <si>
    <t>技術提案不採用理由説明要求書</t>
    <phoneticPr fontId="2"/>
  </si>
  <si>
    <t>技術提案不採用理由説明要求書</t>
    <phoneticPr fontId="2"/>
  </si>
  <si>
    <t>技術提案不採用理由回答書</t>
    <phoneticPr fontId="2"/>
  </si>
  <si>
    <t>技術提案不採用理由回答書</t>
    <phoneticPr fontId="2"/>
  </si>
  <si>
    <t>技術提案改善要請書</t>
    <phoneticPr fontId="2"/>
  </si>
  <si>
    <t>技術提案改善要請書</t>
    <phoneticPr fontId="2"/>
  </si>
  <si>
    <t>改善技術提案書</t>
    <phoneticPr fontId="2"/>
  </si>
  <si>
    <t>改善技術提案書</t>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</si>
  <si>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</si>
  <si>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</si>
  <si>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</si>
  <si>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</si>
  <si>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</si>
  <si>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</si>
  <si>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</si>
  <si>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</si>
  <si>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</si>
  <si>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</si>
  <si>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</si>
  <si>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</si>
  <si>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</si>
  <si>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</si>
  <si>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</si>
  <si>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</si>
  <si>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</si>
  <si>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</si>
  <si>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</si>
  <si>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</si>
  <si>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</si>
  <si>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</si>
  <si>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</si>
  <si>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r>
      <t>配置予定技術者</t>
    </r>
    <r>
      <rPr>
        <sz val="11"/>
        <color rgb="FFFF0000"/>
        <rFont val="ＭＳ Ｐ明朝"/>
        <family val="1"/>
        <charset val="128"/>
      </rPr>
      <t>①用</t>
    </r>
    <rPh sb="8" eb="9">
      <t>ヨウ</t>
    </rPh>
    <phoneticPr fontId="2"/>
  </si>
  <si>
    <r>
      <t>配置予定技術者</t>
    </r>
    <r>
      <rPr>
        <sz val="11"/>
        <color rgb="FFFF0000"/>
        <rFont val="ＭＳ Ｐ明朝"/>
        <family val="1"/>
        <charset val="128"/>
      </rPr>
      <t>②用</t>
    </r>
    <rPh sb="8" eb="9">
      <t>ヨウ</t>
    </rPh>
    <phoneticPr fontId="2"/>
  </si>
  <si>
    <r>
      <t>配置予定技術者</t>
    </r>
    <r>
      <rPr>
        <sz val="11"/>
        <color rgb="FFFF0000"/>
        <rFont val="ＭＳ Ｐ明朝"/>
        <family val="1"/>
        <charset val="128"/>
      </rPr>
      <t>③用</t>
    </r>
    <rPh sb="8" eb="9">
      <t>ヨウ</t>
    </rPh>
    <phoneticPr fontId="2"/>
  </si>
  <si>
    <t>生年月日</t>
    <rPh sb="0" eb="2">
      <t>セイネン</t>
    </rPh>
    <rPh sb="2" eb="4">
      <t>ガッピ</t>
    </rPh>
    <phoneticPr fontId="2"/>
  </si>
  <si>
    <t>地域密着</t>
    <rPh sb="0" eb="2">
      <t>チイキ</t>
    </rPh>
    <rPh sb="2" eb="4">
      <t>ミッチャク</t>
    </rPh>
    <phoneticPr fontId="2"/>
  </si>
  <si>
    <t>建築板金（内外装板金作業）</t>
    <rPh sb="0" eb="2">
      <t>ケンチク</t>
    </rPh>
    <rPh sb="2" eb="4">
      <t>バンキン</t>
    </rPh>
    <rPh sb="5" eb="8">
      <t>ナイガイソウ</t>
    </rPh>
    <rPh sb="8" eb="10">
      <t>バンキン</t>
    </rPh>
    <rPh sb="10" eb="12">
      <t>サギョウ</t>
    </rPh>
    <phoneticPr fontId="2"/>
  </si>
  <si>
    <t>建築大工（大工工事作業）</t>
    <rPh sb="0" eb="2">
      <t>ケンチク</t>
    </rPh>
    <rPh sb="2" eb="4">
      <t>ダイク</t>
    </rPh>
    <rPh sb="5" eb="7">
      <t>ダイク</t>
    </rPh>
    <rPh sb="7" eb="9">
      <t>コウジ</t>
    </rPh>
    <rPh sb="9" eb="11">
      <t>サギョウ</t>
    </rPh>
    <phoneticPr fontId="2"/>
  </si>
  <si>
    <t>タイル張り　（タイル張り作業）</t>
    <rPh sb="3" eb="4">
      <t>バ</t>
    </rPh>
    <rPh sb="10" eb="11">
      <t>ハ</t>
    </rPh>
    <rPh sb="12" eb="14">
      <t>サギョウ</t>
    </rPh>
    <phoneticPr fontId="2"/>
  </si>
  <si>
    <t>防水施工　（アスファルト防水工事作業）</t>
    <rPh sb="0" eb="2">
      <t>ボウスイ</t>
    </rPh>
    <rPh sb="2" eb="4">
      <t>セコウ</t>
    </rPh>
    <rPh sb="12" eb="14">
      <t>ボウスイ</t>
    </rPh>
    <rPh sb="14" eb="16">
      <t>コウジ</t>
    </rPh>
    <rPh sb="16" eb="18">
      <t>サギョウ</t>
    </rPh>
    <phoneticPr fontId="2"/>
  </si>
  <si>
    <t>内装仕上げ施工　（鋼製下地工事作業）</t>
    <rPh sb="0" eb="2">
      <t>ナイソウ</t>
    </rPh>
    <rPh sb="2" eb="4">
      <t>シア</t>
    </rPh>
    <rPh sb="5" eb="7">
      <t>セコウ</t>
    </rPh>
    <rPh sb="9" eb="11">
      <t>コウセイ</t>
    </rPh>
    <rPh sb="11" eb="13">
      <t>シタジ</t>
    </rPh>
    <rPh sb="13" eb="15">
      <t>コウジ</t>
    </rPh>
    <rPh sb="15" eb="17">
      <t>サギョウ</t>
    </rPh>
    <phoneticPr fontId="2"/>
  </si>
  <si>
    <t>評価内容説明要求書</t>
    <phoneticPr fontId="2"/>
  </si>
  <si>
    <t>評価内容回答書</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</si>
  <si>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</si>
  <si>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</si>
  <si>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</si>
  <si>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</si>
  <si>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３．</t>
    </r>
    <r>
      <rPr>
        <sz val="12"/>
        <color rgb="FFFF0000"/>
        <rFont val="ＭＳ Ｐゴシック"/>
        <family val="3"/>
        <charset val="128"/>
        <scheme val="minor"/>
      </rPr>
      <t>地域密着型工事</t>
    </r>
    <r>
      <rPr>
        <sz val="12"/>
        <color theme="1"/>
        <rFont val="ＭＳ Ｐゴシック"/>
        <family val="2"/>
        <charset val="128"/>
        <scheme val="minor"/>
      </rPr>
      <t>で</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で【地域密着型】を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7">
      <t>ミッチャクガタ</t>
    </rPh>
    <rPh sb="7" eb="9">
      <t>コウジ</t>
    </rPh>
    <rPh sb="10" eb="12">
      <t>チイキ</t>
    </rPh>
    <rPh sb="12" eb="14">
      <t>ジョウケン</t>
    </rPh>
    <rPh sb="15" eb="17">
      <t>セッテイ</t>
    </rPh>
    <rPh sb="19" eb="21">
      <t>ヒョウカ</t>
    </rPh>
    <rPh sb="21" eb="23">
      <t>コウモク</t>
    </rPh>
    <rPh sb="26" eb="27">
      <t>ヒョウ</t>
    </rPh>
    <rPh sb="30" eb="31">
      <t>レツ</t>
    </rPh>
    <rPh sb="33" eb="35">
      <t>チイキ</t>
    </rPh>
    <rPh sb="35" eb="38">
      <t>ミッチャクガタ</t>
    </rPh>
    <rPh sb="40" eb="42">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</si>
  <si>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</si>
  <si>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</si>
  <si>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</si>
  <si>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</si>
  <si>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</si>
  <si>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参考（c）の人数</t>
    <rPh sb="0" eb="2">
      <t>サンコウ</t>
    </rPh>
    <rPh sb="6" eb="8">
      <t>ニンズウ</t>
    </rPh>
    <phoneticPr fontId="2"/>
  </si>
  <si>
    <t>参考（f）の人数</t>
    <rPh sb="0" eb="2">
      <t>サンコウ</t>
    </rPh>
    <rPh sb="6" eb="8">
      <t>ニンズウ</t>
    </rPh>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</si>
  <si>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</si>
  <si>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</si>
  <si>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</si>
  <si>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</si>
  <si>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</si>
  <si>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</si>
  <si>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</si>
  <si>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</si>
  <si>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</si>
  <si>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</si>
  <si>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</si>
  <si>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</si>
  <si>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</si>
  <si>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</si>
  <si>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</si>
  <si>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</si>
  <si>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</si>
  <si>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</si>
  <si>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</si>
  <si>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</si>
  <si>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</si>
  <si>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</si>
  <si>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</si>
  <si>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</si>
  <si>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</si>
  <si>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</si>
  <si>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</si>
  <si>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</si>
  <si>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</si>
  <si>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←ｙｙｙｙ/m/dで入力</t>
    <phoneticPr fontId="2"/>
  </si>
  <si>
    <t>　本様式もしくは「障がい者雇用の促進等に関する法律施行規則」第８条で定められた様式（障害者雇用状況報告書）を提出すること。</t>
    <rPh sb="1" eb="2">
      <t>ホン</t>
    </rPh>
    <rPh sb="2" eb="4">
      <t>ヨウシキ</t>
    </rPh>
    <rPh sb="54" eb="56">
      <t>テイシュツ</t>
    </rPh>
    <phoneticPr fontId="2"/>
  </si>
  <si>
    <t>【共通事項】</t>
    <rPh sb="1" eb="3">
      <t>キョウツウ</t>
    </rPh>
    <rPh sb="3" eb="5">
      <t>ジコウ</t>
    </rPh>
    <phoneticPr fontId="2"/>
  </si>
  <si>
    <t>各登録者の雇用関係が証明できる書類を添付すること。</t>
    <rPh sb="0" eb="1">
      <t>カク</t>
    </rPh>
    <rPh sb="1" eb="4">
      <t>トウロクシャ</t>
    </rPh>
    <rPh sb="5" eb="7">
      <t>コヨウ</t>
    </rPh>
    <rPh sb="7" eb="9">
      <t>カンケイ</t>
    </rPh>
    <rPh sb="10" eb="12">
      <t>ショウメイ</t>
    </rPh>
    <rPh sb="15" eb="17">
      <t>ショルイ</t>
    </rPh>
    <rPh sb="18" eb="20">
      <t>テンプ</t>
    </rPh>
    <phoneticPr fontId="2"/>
  </si>
  <si>
    <t>各登録者の『応急危険度判定士登録証」の写し（表裏共）を添付すること。</t>
    <rPh sb="0" eb="1">
      <t>カク</t>
    </rPh>
    <rPh sb="1" eb="4">
      <t>トウロクシャ</t>
    </rPh>
    <rPh sb="6" eb="8">
      <t>オウキュウ</t>
    </rPh>
    <rPh sb="8" eb="11">
      <t>キケンド</t>
    </rPh>
    <rPh sb="11" eb="14">
      <t>ハンテイシ</t>
    </rPh>
    <rPh sb="14" eb="16">
      <t>トウロク</t>
    </rPh>
    <rPh sb="16" eb="17">
      <t>ショウ</t>
    </rPh>
    <rPh sb="19" eb="20">
      <t>ウツ</t>
    </rPh>
    <rPh sb="22" eb="24">
      <t>ヒョウリ</t>
    </rPh>
    <rPh sb="24" eb="25">
      <t>トモ</t>
    </rPh>
    <rPh sb="27" eb="29">
      <t>テンプ</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</si>
  <si>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</si>
  <si>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</si>
  <si>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</si>
  <si>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</si>
  <si>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</si>
  <si>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</si>
  <si>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</si>
  <si>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</si>
  <si>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</si>
  <si>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t>
    <phoneticPr fontId="2"/>
  </si>
  <si>
    <t>ﾄﾗｸﾀｰｼｮﾍﾞﾙ</t>
    <phoneticPr fontId="2"/>
  </si>
  <si>
    <t>保有</t>
    <rPh sb="0" eb="2">
      <t>ホユウ</t>
    </rPh>
    <phoneticPr fontId="2"/>
  </si>
  <si>
    <t>リース契約</t>
    <rPh sb="3" eb="5">
      <t>ケイヤク</t>
    </rPh>
    <phoneticPr fontId="2"/>
  </si>
  <si>
    <t>←ｙｙｙｙ/m/dで入力【重要】</t>
    <rPh sb="10" eb="12">
      <t>ニュウリョク</t>
    </rPh>
    <rPh sb="13" eb="15">
      <t>ジュウヨウ</t>
    </rPh>
    <phoneticPr fontId="2"/>
  </si>
  <si>
    <t>←削除厳禁</t>
    <rPh sb="1" eb="3">
      <t>サクジョ</t>
    </rPh>
    <rPh sb="3" eb="5">
      <t>ゲンキン</t>
    </rPh>
    <phoneticPr fontId="2"/>
  </si>
  <si>
    <t>企業の工事成績評定点</t>
    <phoneticPr fontId="2"/>
  </si>
  <si>
    <t>企業体名：</t>
    <phoneticPr fontId="2"/>
  </si>
  <si>
    <t>対象工事</t>
    <phoneticPr fontId="2"/>
  </si>
  <si>
    <t>一般建築工事</t>
    <rPh sb="0" eb="2">
      <t>イッパン</t>
    </rPh>
    <rPh sb="2" eb="4">
      <t>ケンチク</t>
    </rPh>
    <rPh sb="4" eb="6">
      <t>コウジ</t>
    </rPh>
    <phoneticPr fontId="2"/>
  </si>
  <si>
    <t>建設工事の種類</t>
    <phoneticPr fontId="2"/>
  </si>
  <si>
    <t>建築一式工事</t>
    <rPh sb="0" eb="2">
      <t>ケンチク</t>
    </rPh>
    <rPh sb="2" eb="4">
      <t>イッシキ</t>
    </rPh>
    <rPh sb="4" eb="6">
      <t>コウジ</t>
    </rPh>
    <phoneticPr fontId="2"/>
  </si>
  <si>
    <t>(1)</t>
    <phoneticPr fontId="2"/>
  </si>
  <si>
    <t>上記事項の外、入札説明書本文にある要件を必ず確認すること。</t>
    <phoneticPr fontId="2"/>
  </si>
  <si>
    <t>企業体名：</t>
    <phoneticPr fontId="2"/>
  </si>
  <si>
    <t>企業の優良工事表彰（優良工事施工団体表彰）</t>
    <phoneticPr fontId="2"/>
  </si>
  <si>
    <t>企業体名：</t>
    <phoneticPr fontId="2"/>
  </si>
  <si>
    <t>工事の対象は、中国地方整備局及び島根県発注の工事とする。</t>
    <rPh sb="0" eb="2">
      <t>コウジ</t>
    </rPh>
    <rPh sb="3" eb="5">
      <t>タイショウ</t>
    </rPh>
    <rPh sb="7" eb="9">
      <t>チュウゴク</t>
    </rPh>
    <rPh sb="9" eb="11">
      <t>チホウ</t>
    </rPh>
    <rPh sb="11" eb="13">
      <t>セイビ</t>
    </rPh>
    <rPh sb="13" eb="14">
      <t>キョク</t>
    </rPh>
    <rPh sb="14" eb="15">
      <t>オヨ</t>
    </rPh>
    <rPh sb="16" eb="19">
      <t>シマネケン</t>
    </rPh>
    <rPh sb="19" eb="21">
      <t>ハッチュウ</t>
    </rPh>
    <rPh sb="22" eb="24">
      <t>コウジ</t>
    </rPh>
    <phoneticPr fontId="2"/>
  </si>
  <si>
    <t>表彰の対象は、国土交通省が行ったものについては中国地方整備局長表彰及び事務所長表彰、島根県が行ったものについては知事表彰とする。</t>
    <rPh sb="0" eb="2">
      <t>ヒョウショウ</t>
    </rPh>
    <rPh sb="3" eb="5">
      <t>タイショウ</t>
    </rPh>
    <rPh sb="7" eb="9">
      <t>コクド</t>
    </rPh>
    <rPh sb="9" eb="12">
      <t>コウツウショウ</t>
    </rPh>
    <rPh sb="13" eb="14">
      <t>オコナ</t>
    </rPh>
    <rPh sb="23" eb="25">
      <t>チュウゴク</t>
    </rPh>
    <rPh sb="25" eb="27">
      <t>チホウ</t>
    </rPh>
    <rPh sb="27" eb="29">
      <t>セイビ</t>
    </rPh>
    <rPh sb="29" eb="31">
      <t>キョクチョウ</t>
    </rPh>
    <rPh sb="31" eb="33">
      <t>ヒョウショウ</t>
    </rPh>
    <rPh sb="33" eb="34">
      <t>オヨ</t>
    </rPh>
    <rPh sb="35" eb="37">
      <t>ジム</t>
    </rPh>
    <rPh sb="37" eb="39">
      <t>ショチョウ</t>
    </rPh>
    <rPh sb="39" eb="41">
      <t>ヒョウショウ</t>
    </rPh>
    <rPh sb="42" eb="45">
      <t>シマネケン</t>
    </rPh>
    <rPh sb="46" eb="47">
      <t>オコナ</t>
    </rPh>
    <rPh sb="56" eb="58">
      <t>チジ</t>
    </rPh>
    <rPh sb="58" eb="60">
      <t>ヒョウショウ</t>
    </rPh>
    <phoneticPr fontId="2"/>
  </si>
  <si>
    <t>上記事項の外、入札説明書本文にある要件を必ず確認すること。</t>
  </si>
  <si>
    <t>企業体名：</t>
    <phoneticPr fontId="2"/>
  </si>
  <si>
    <t>(1)</t>
    <phoneticPr fontId="2"/>
  </si>
  <si>
    <t>配置予定技術者①の監理技術者（第１グループ）の実績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</si>
  <si>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：１枚目のシートとリンク</t>
    <rPh sb="2" eb="4">
      <t>マイメ</t>
    </rPh>
    <phoneticPr fontId="2"/>
  </si>
  <si>
    <t>点</t>
    <phoneticPr fontId="2"/>
  </si>
  <si>
    <t>点</t>
    <phoneticPr fontId="2"/>
  </si>
  <si>
    <t>配置予定技術者②の監理技術者（第１グループ）の実績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</si>
  <si>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配置予定技術者③の監理技術者（第１グループ）の実績</t>
    <rPh sb="0" eb="2">
      <t>ハイチ</t>
    </rPh>
    <rPh sb="2" eb="4">
      <t>ヨテイ</t>
    </rPh>
    <rPh sb="4" eb="7">
      <t>ギジュツシャ</t>
    </rPh>
    <rPh sb="9" eb="11">
      <t>カンリ</t>
    </rPh>
    <rPh sb="11" eb="14">
      <t>ギジュツシャ</t>
    </rPh>
    <rPh sb="15" eb="16">
      <t>ダイ</t>
    </rPh>
    <rPh sb="23" eb="25">
      <t>ジッセキ</t>
    </rPh>
    <phoneticPr fontId="2"/>
  </si>
  <si>
    <t>配置予定技術者①の主任技術者（第２グループ）の実績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</si>
  <si>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配置予定技術者②の主任技術者（第２グループ）の実績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</si>
  <si>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配置予定技術者③の主任技術者（第２グループ）の実績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</si>
  <si>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配置予定技術者①の主任技術者（第３グループ）の実績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</si>
  <si>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配置予定技術者②の主任技術者（第３グループ）の実績</t>
    <rPh sb="0" eb="2">
      <t>ハイチ</t>
    </rPh>
    <rPh sb="2" eb="4">
      <t>ヨテイ</t>
    </rPh>
    <rPh sb="4" eb="7">
      <t>ギジュツシャ</t>
    </rPh>
    <rPh sb="9" eb="11">
      <t>シュニン</t>
    </rPh>
    <rPh sb="11" eb="14">
      <t>ギジュツシャ</t>
    </rPh>
    <rPh sb="15" eb="16">
      <t>ダイ</t>
    </rPh>
    <rPh sb="23" eb="25">
      <t>ジッセキ</t>
    </rPh>
    <phoneticPr fontId="2"/>
  </si>
  <si>
    <t>配置予定技術者③の主任技術者（第３グループ）の実績</t>
    <rPh sb="0" eb="2">
      <t>ハイチ</t>
    </rPh>
    <rPh sb="2" eb="4">
      <t>ヨテイ</t>
    </rPh>
    <rPh sb="4" eb="7">
      <t>ギジュツシャ</t>
    </rPh>
    <rPh sb="9" eb="11">
      <t>シュニン</t>
    </rPh>
    <rPh sb="11" eb="14">
      <t>ギジュツシャ</t>
    </rPh>
    <rPh sb="15" eb="16">
      <t>ダイ</t>
    </rPh>
    <rPh sb="23" eb="25">
      <t>ジッセキ</t>
    </rPh>
    <phoneticPr fontId="2"/>
  </si>
  <si>
    <t>対象：</t>
    <phoneticPr fontId="2"/>
  </si>
  <si>
    <t>○企業としてのボランティア活動への参加実績</t>
  </si>
  <si>
    <t>活動年月日</t>
    <phoneticPr fontId="2"/>
  </si>
  <si>
    <t>登録団体名</t>
    <rPh sb="0" eb="2">
      <t>トウロク</t>
    </rPh>
    <rPh sb="2" eb="4">
      <t>ダンタイ</t>
    </rPh>
    <rPh sb="4" eb="5">
      <t>メイ</t>
    </rPh>
    <phoneticPr fontId="2"/>
  </si>
  <si>
    <t>企業体</t>
    <rPh sb="0" eb="3">
      <t>キギョウタイ</t>
    </rPh>
    <phoneticPr fontId="2"/>
  </si>
  <si>
    <t>(3)</t>
    <phoneticPr fontId="2"/>
  </si>
  <si>
    <t>(2)</t>
    <phoneticPr fontId="2"/>
  </si>
  <si>
    <t>人</t>
    <phoneticPr fontId="2"/>
  </si>
  <si>
    <t>法定雇用義務数の算出の基礎となる常用雇用労働者数</t>
    <phoneticPr fontId="2"/>
  </si>
  <si>
    <r>
      <t>　（a）＋（b）×0.5－</t>
    </r>
    <r>
      <rPr>
        <u/>
        <sz val="10"/>
        <color theme="1"/>
        <rFont val="ＭＳ Ｐ明朝"/>
        <family val="1"/>
        <charset val="128"/>
      </rPr>
      <t>{（a）＋（b）×0.5 }×（d）／100</t>
    </r>
    <r>
      <rPr>
        <sz val="10"/>
        <color theme="1"/>
        <rFont val="ＭＳ Ｐ明朝"/>
        <family val="1"/>
        <charset val="128"/>
      </rPr>
      <t>　＝（c）</t>
    </r>
    <phoneticPr fontId="2"/>
  </si>
  <si>
    <t>％</t>
    <phoneticPr fontId="2"/>
  </si>
  <si>
    <t>企業体名：</t>
    <phoneticPr fontId="2"/>
  </si>
  <si>
    <t>(1)</t>
    <phoneticPr fontId="2"/>
  </si>
  <si>
    <t>「(a)常用雇用労働者数」、「(b)短時間労働者数」、「(e)常用雇用労働者のうち障がい者数」欄は、障害者雇用率制度で定める「一般民間企業における雇用率設定基準」(厚生労働省)により算定した数とすること。（短時間労働者は、１人を０．５人としてカウント。重度身体障がい者・重度知的障がい者は、1人を２人としてカウント。ただし、短時間の重度身体障がい者、重度知的障がい者は１人としてカウント。　等）</t>
    <phoneticPr fontId="2"/>
  </si>
  <si>
    <t>(2)</t>
    <phoneticPr fontId="2"/>
  </si>
  <si>
    <t>【法定雇用義務数の算定例】：下線部分は小数点以下切捨てとする。</t>
    <phoneticPr fontId="2"/>
  </si>
  <si>
    <t xml:space="preserve"> ○常用雇用労働者数（短時間労働者を除く）：７０人　短時間労働者数：１０名の場合</t>
    <phoneticPr fontId="2"/>
  </si>
  <si>
    <t xml:space="preserve"> { 法定雇用義務数の算定の基礎となる常用雇用労働者数 }×（法定雇用率）　＝　（小数点以下切り捨て）</t>
    <phoneticPr fontId="2"/>
  </si>
  <si>
    <t>(4)</t>
    <phoneticPr fontId="2"/>
  </si>
  <si>
    <t>(5)</t>
    <phoneticPr fontId="2"/>
  </si>
  <si>
    <t>(6)</t>
    <phoneticPr fontId="2"/>
  </si>
  <si>
    <t>この様式は、構成員ごとに記入すること。</t>
    <phoneticPr fontId="2"/>
  </si>
  <si>
    <t>労働福祉関連の状況(ｃ 育児・介護休業に関する制度)</t>
    <phoneticPr fontId="2"/>
  </si>
  <si>
    <t>②こっころカンパニー(しまね子育て応援企業)に認定されていること</t>
  </si>
  <si>
    <t>（第１グループ）</t>
    <rPh sb="1" eb="2">
      <t>ダイ</t>
    </rPh>
    <phoneticPr fontId="2"/>
  </si>
  <si>
    <t>認定期間</t>
    <rPh sb="0" eb="2">
      <t>ニンテイ</t>
    </rPh>
    <rPh sb="2" eb="4">
      <t>キカン</t>
    </rPh>
    <phoneticPr fontId="2"/>
  </si>
  <si>
    <t>まで</t>
    <phoneticPr fontId="2"/>
  </si>
  <si>
    <t>構成員</t>
    <rPh sb="0" eb="3">
      <t>コウセイイン</t>
    </rPh>
    <phoneticPr fontId="2"/>
  </si>
  <si>
    <t>（第２グループ）</t>
    <rPh sb="1" eb="2">
      <t>ダイ</t>
    </rPh>
    <phoneticPr fontId="2"/>
  </si>
  <si>
    <t>（第３グループ）</t>
    <rPh sb="1" eb="2">
      <t>ダイ</t>
    </rPh>
    <phoneticPr fontId="2"/>
  </si>
  <si>
    <t>添付資料については法定制度を超える内容を項目毎に明示すること。</t>
    <phoneticPr fontId="2"/>
  </si>
  <si>
    <t>企業体名：</t>
    <phoneticPr fontId="2"/>
  </si>
  <si>
    <t>(1)</t>
    <phoneticPr fontId="2"/>
  </si>
  <si>
    <t>(2)</t>
    <phoneticPr fontId="2"/>
  </si>
  <si>
    <t>(3)</t>
    <phoneticPr fontId="2"/>
  </si>
  <si>
    <t>(4)</t>
    <phoneticPr fontId="2"/>
  </si>
  <si>
    <t>第1ｸﾞﾙｰﾌﾟ</t>
    <rPh sb="0" eb="1">
      <t>ダイ</t>
    </rPh>
    <phoneticPr fontId="2"/>
  </si>
  <si>
    <t>第2ｸﾞﾙｰﾌﾟ</t>
    <phoneticPr fontId="2"/>
  </si>
  <si>
    <t>第3ｸﾞﾙｰﾌﾟ</t>
  </si>
  <si>
    <t>平均点</t>
    <phoneticPr fontId="2"/>
  </si>
  <si>
    <t>該当件数</t>
    <phoneticPr fontId="2"/>
  </si>
  <si>
    <t>対象</t>
    <rPh sb="0" eb="2">
      <t>タイショウ</t>
    </rPh>
    <phoneticPr fontId="2"/>
  </si>
  <si>
    <t>優良工事表彰(JV)</t>
    <rPh sb="0" eb="2">
      <t>ユウリョウ</t>
    </rPh>
    <rPh sb="2" eb="4">
      <t>コウジ</t>
    </rPh>
    <rPh sb="4" eb="6">
      <t>ヒョウショウ</t>
    </rPh>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</si>
  <si>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</si>
  <si>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</si>
  <si>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</si>
  <si>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</si>
  <si>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従業員数</t>
    <rPh sb="0" eb="3">
      <t>ジュウギョウイン</t>
    </rPh>
    <rPh sb="3" eb="4">
      <t>スウ</t>
    </rPh>
    <phoneticPr fontId="2"/>
  </si>
  <si>
    <t>第1ｸﾞﾙｰﾌﾟ</t>
    <rPh sb="0" eb="1">
      <t>ダイ</t>
    </rPh>
    <phoneticPr fontId="2"/>
  </si>
  <si>
    <t>第2ｸﾞﾙｰﾌﾟ</t>
    <phoneticPr fontId="2"/>
  </si>
  <si>
    <t>平均点</t>
    <phoneticPr fontId="2"/>
  </si>
  <si>
    <t>件数</t>
    <rPh sb="0" eb="2">
      <t>ケンスウ</t>
    </rPh>
    <phoneticPr fontId="2"/>
  </si>
  <si>
    <t>該当企業</t>
    <rPh sb="0" eb="2">
      <t>ガイトウ</t>
    </rPh>
    <rPh sb="2" eb="4">
      <t>キギョウ</t>
    </rPh>
    <phoneticPr fontId="2"/>
  </si>
  <si>
    <t>対象企業</t>
    <rPh sb="0" eb="2">
      <t>タイショウ</t>
    </rPh>
    <rPh sb="2" eb="4">
      <t>キギョウ</t>
    </rPh>
    <phoneticPr fontId="2"/>
  </si>
  <si>
    <t>ボランティア</t>
    <phoneticPr fontId="2"/>
  </si>
  <si>
    <t>第3ｸﾞﾙｰﾌﾟ</t>
    <phoneticPr fontId="2"/>
  </si>
  <si>
    <t>ﾊｰﾄﾌﾙ</t>
    <phoneticPr fontId="2"/>
  </si>
  <si>
    <t>　従業員数</t>
    <rPh sb="1" eb="4">
      <t>ジュウギョウイン</t>
    </rPh>
    <rPh sb="4" eb="5">
      <t>スウ</t>
    </rPh>
    <phoneticPr fontId="2"/>
  </si>
  <si>
    <t>第1ｸﾞﾙｰﾌﾟ</t>
    <phoneticPr fontId="2"/>
  </si>
  <si>
    <t>障がい者雇用</t>
    <rPh sb="0" eb="1">
      <t>ショウ</t>
    </rPh>
    <rPh sb="3" eb="4">
      <t>シャ</t>
    </rPh>
    <rPh sb="4" eb="6">
      <t>コヨウ</t>
    </rPh>
    <phoneticPr fontId="2"/>
  </si>
  <si>
    <t>育児・介護休業制度</t>
    <rPh sb="0" eb="2">
      <t>イクジ</t>
    </rPh>
    <rPh sb="3" eb="5">
      <t>カイゴ</t>
    </rPh>
    <rPh sb="5" eb="7">
      <t>キュウギョウ</t>
    </rPh>
    <rPh sb="7" eb="9">
      <t>セイド</t>
    </rPh>
    <phoneticPr fontId="2"/>
  </si>
  <si>
    <t>若手技術者新規雇用</t>
    <rPh sb="0" eb="2">
      <t>ワカテ</t>
    </rPh>
    <rPh sb="2" eb="5">
      <t>ギジュツシャ</t>
    </rPh>
    <rPh sb="5" eb="7">
      <t>シンキ</t>
    </rPh>
    <rPh sb="7" eb="9">
      <t>コヨウ</t>
    </rPh>
    <phoneticPr fontId="2"/>
  </si>
  <si>
    <t>（　企業（企業体）記載欄　）</t>
    <rPh sb="2" eb="4">
      <t>キギョウ</t>
    </rPh>
    <rPh sb="5" eb="8">
      <t>キギョウタイ</t>
    </rPh>
    <rPh sb="9" eb="11">
      <t>キサイ</t>
    </rPh>
    <rPh sb="11" eb="12">
      <t>ラン</t>
    </rPh>
    <phoneticPr fontId="2"/>
  </si>
  <si>
    <t>（　発注者記載欄　）</t>
    <rPh sb="2" eb="5">
      <t>ハッチュウシャ</t>
    </rPh>
    <rPh sb="5" eb="7">
      <t>キサイ</t>
    </rPh>
    <rPh sb="7" eb="8">
      <t>ラン</t>
    </rPh>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</si>
  <si>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</si>
  <si>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</si>
  <si>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配置の有無</t>
    <rPh sb="0" eb="2">
      <t>ハイチ</t>
    </rPh>
    <phoneticPr fontId="2"/>
  </si>
  <si>
    <t>特別（特定）JV</t>
    <rPh sb="0" eb="2">
      <t>トクベツ</t>
    </rPh>
    <rPh sb="3" eb="5">
      <t>トクテイ</t>
    </rPh>
    <phoneticPr fontId="2"/>
  </si>
  <si>
    <t>一般（経常）JV</t>
    <rPh sb="0" eb="2">
      <t>イッパン</t>
    </rPh>
    <rPh sb="3" eb="5">
      <t>ケイジョウ</t>
    </rPh>
    <phoneticPr fontId="2"/>
  </si>
  <si>
    <t>共同企業体構成員の会社に所属する「（公社）日本建築士会連合会の継続能力開発（CPD）制度」に参加登録している者を記載すること。　（旧CPDでも可とする。）</t>
    <rPh sb="0" eb="2">
      <t>キョウドウ</t>
    </rPh>
    <rPh sb="2" eb="5">
      <t>キギョウタイ</t>
    </rPh>
    <rPh sb="5" eb="8">
      <t>コウセイイン</t>
    </rPh>
    <rPh sb="9" eb="11">
      <t>カイシャ</t>
    </rPh>
    <rPh sb="12" eb="14">
      <t>ショゾク</t>
    </rPh>
    <rPh sb="18" eb="20">
      <t>コウシャ</t>
    </rPh>
    <rPh sb="21" eb="23">
      <t>ニホン</t>
    </rPh>
    <rPh sb="23" eb="26">
      <t>ケンチクシ</t>
    </rPh>
    <rPh sb="26" eb="27">
      <t>カイ</t>
    </rPh>
    <rPh sb="27" eb="30">
      <t>レンゴウカイ</t>
    </rPh>
    <rPh sb="31" eb="33">
      <t>ケイゾク</t>
    </rPh>
    <rPh sb="33" eb="35">
      <t>ノウリョク</t>
    </rPh>
    <rPh sb="35" eb="37">
      <t>カイハツ</t>
    </rPh>
    <rPh sb="42" eb="44">
      <t>セイド</t>
    </rPh>
    <rPh sb="46" eb="48">
      <t>サンカ</t>
    </rPh>
    <rPh sb="48" eb="50">
      <t>トウロク</t>
    </rPh>
    <rPh sb="54" eb="55">
      <t>モノ</t>
    </rPh>
    <rPh sb="56" eb="58">
      <t>キサイ</t>
    </rPh>
    <rPh sb="65" eb="66">
      <t>キュウ</t>
    </rPh>
    <rPh sb="71" eb="72">
      <t>カ</t>
    </rPh>
    <phoneticPr fontId="2"/>
  </si>
  <si>
    <t>各登録者について、別添「建築士会継続能力開発（CPD)証明願」による（一社）島根県建築士会の証明を添付すること。</t>
    <rPh sb="0" eb="1">
      <t>カク</t>
    </rPh>
    <rPh sb="1" eb="4">
      <t>トウロクシャ</t>
    </rPh>
    <rPh sb="9" eb="11">
      <t>ベッテン</t>
    </rPh>
    <rPh sb="12" eb="15">
      <t>ケンチクシ</t>
    </rPh>
    <rPh sb="15" eb="16">
      <t>カイ</t>
    </rPh>
    <rPh sb="16" eb="22">
      <t>ケイゾクノウリョクカイハツ</t>
    </rPh>
    <rPh sb="27" eb="30">
      <t>ショウメイネガイ</t>
    </rPh>
    <rPh sb="35" eb="37">
      <t>イッシャ</t>
    </rPh>
    <rPh sb="38" eb="41">
      <t>シマネケン</t>
    </rPh>
    <rPh sb="41" eb="44">
      <t>ケンチクシ</t>
    </rPh>
    <rPh sb="44" eb="45">
      <t>カイ</t>
    </rPh>
    <rPh sb="46" eb="48">
      <t>ショウメイ</t>
    </rPh>
    <rPh sb="49" eb="51">
      <t>テンプ</t>
    </rPh>
    <phoneticPr fontId="2"/>
  </si>
  <si>
    <t>６名以上登録している場合は、代表者６名について記入すること。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</si>
  <si>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①</t>
    <phoneticPr fontId="2"/>
  </si>
  <si>
    <t>②</t>
    <phoneticPr fontId="2"/>
  </si>
  <si>
    <t>③</t>
    <phoneticPr fontId="2"/>
  </si>
  <si>
    <t>代表者
(第１ｸﾞﾙｰﾌﾟ)</t>
    <rPh sb="5" eb="6">
      <t>ダイ</t>
    </rPh>
    <phoneticPr fontId="2"/>
  </si>
  <si>
    <t>構成員
(第2ｸﾞﾙｰﾌﾟ)</t>
    <rPh sb="0" eb="2">
      <t>コウセイ</t>
    </rPh>
    <rPh sb="2" eb="3">
      <t>イン</t>
    </rPh>
    <rPh sb="5" eb="6">
      <t>ダイ</t>
    </rPh>
    <phoneticPr fontId="2"/>
  </si>
  <si>
    <r>
      <t>特別共同企業体の代表者（</t>
    </r>
    <r>
      <rPr>
        <b/>
        <u/>
        <sz val="11"/>
        <color theme="1"/>
        <rFont val="ＭＳ Ｐ明朝"/>
        <family val="1"/>
        <charset val="128"/>
      </rPr>
      <t>第１グループ</t>
    </r>
    <r>
      <rPr>
        <sz val="11"/>
        <color theme="1"/>
        <rFont val="ＭＳ Ｐ明朝"/>
        <family val="1"/>
        <charset val="128"/>
      </rPr>
      <t>）の実績</t>
    </r>
    <rPh sb="20" eb="22">
      <t>ジッセキ</t>
    </rPh>
    <phoneticPr fontId="2"/>
  </si>
  <si>
    <r>
      <t>特別共同企業体の代表者以外の構成員（</t>
    </r>
    <r>
      <rPr>
        <b/>
        <u/>
        <sz val="11"/>
        <color theme="1"/>
        <rFont val="ＭＳ Ｐ明朝"/>
        <family val="1"/>
        <charset val="128"/>
      </rPr>
      <t>第２グループ</t>
    </r>
    <r>
      <rPr>
        <sz val="11"/>
        <color theme="1"/>
        <rFont val="ＭＳ Ｐ明朝"/>
        <family val="1"/>
        <charset val="128"/>
      </rPr>
      <t>）の実績</t>
    </r>
    <rPh sb="26" eb="28">
      <t>ジッセキ</t>
    </rPh>
    <phoneticPr fontId="2"/>
  </si>
  <si>
    <r>
      <t>特別共同企業体の代表者以外の構成員（</t>
    </r>
    <r>
      <rPr>
        <b/>
        <u/>
        <sz val="11"/>
        <color theme="1"/>
        <rFont val="ＭＳ Ｐ明朝"/>
        <family val="1"/>
        <charset val="128"/>
      </rPr>
      <t>第３グループ</t>
    </r>
    <r>
      <rPr>
        <sz val="11"/>
        <color theme="1"/>
        <rFont val="ＭＳ Ｐ明朝"/>
        <family val="1"/>
        <charset val="128"/>
      </rPr>
      <t>）の実績</t>
    </r>
    <rPh sb="26" eb="28">
      <t>ジッセキ</t>
    </rPh>
    <phoneticPr fontId="2"/>
  </si>
  <si>
    <t>※建築士会継続能力開発（CPD)証明願は、PDFファイルのみの提出でよい。</t>
    <rPh sb="31" eb="33">
      <t>テイシュツ</t>
    </rPh>
    <phoneticPr fontId="2"/>
  </si>
  <si>
    <t>特別共同企業体の代表者（第１グループ）用</t>
    <rPh sb="19" eb="20">
      <t>ヨウ</t>
    </rPh>
    <phoneticPr fontId="2"/>
  </si>
  <si>
    <t>特別共同企業体の代表者以外の構成員（第２グループ）用</t>
    <rPh sb="25" eb="26">
      <t>ヨウ</t>
    </rPh>
    <phoneticPr fontId="2"/>
  </si>
  <si>
    <t>特別共同企業体の代表者以外の構成員（第３グループ）用</t>
    <rPh sb="25" eb="26">
      <t>ヨウ</t>
    </rPh>
    <phoneticPr fontId="2"/>
  </si>
  <si>
    <t>現場への配置</t>
    <rPh sb="0" eb="2">
      <t>ゲンバ</t>
    </rPh>
    <rPh sb="4" eb="6">
      <t>ハイチ</t>
    </rPh>
    <phoneticPr fontId="2"/>
  </si>
  <si>
    <t xml:space="preserve">・ </t>
    <phoneticPr fontId="2"/>
  </si>
  <si>
    <t>標準案は、入札説明書本文を参照すること。</t>
    <phoneticPr fontId="2"/>
  </si>
  <si>
    <t>技術提案がない場合は、技術評価点の減点対象とする。</t>
    <phoneticPr fontId="2"/>
  </si>
  <si>
    <t>技術提案が採用されなかった場合の標準案での施工の意志の有無</t>
    <phoneticPr fontId="2"/>
  </si>
  <si>
    <t>（会社記載欄：必須）</t>
    <phoneticPr fontId="2"/>
  </si>
  <si>
    <t>記入欄が不足する場合は、行を挿入してください。</t>
    <rPh sb="0" eb="2">
      <t>キニュウ</t>
    </rPh>
    <rPh sb="2" eb="3">
      <t>ラン</t>
    </rPh>
    <rPh sb="4" eb="6">
      <t>フソク</t>
    </rPh>
    <rPh sb="8" eb="10">
      <t>バアイ</t>
    </rPh>
    <rPh sb="12" eb="13">
      <t>ギョウ</t>
    </rPh>
    <rPh sb="14" eb="16">
      <t>ソウニュウ</t>
    </rPh>
    <phoneticPr fontId="2"/>
  </si>
  <si>
    <t>注意事項</t>
    <rPh sb="0" eb="2">
      <t>チュウイ</t>
    </rPh>
    <rPh sb="2" eb="4">
      <t>ジコウ</t>
    </rPh>
    <phoneticPr fontId="2"/>
  </si>
  <si>
    <t>企業記入欄のセルの解除はしないでください。</t>
    <rPh sb="0" eb="2">
      <t>キギョウ</t>
    </rPh>
    <rPh sb="2" eb="4">
      <t>キニュウ</t>
    </rPh>
    <rPh sb="4" eb="5">
      <t>ラン</t>
    </rPh>
    <rPh sb="9" eb="11">
      <t>カイジョ</t>
    </rPh>
    <phoneticPr fontId="2"/>
  </si>
  <si>
    <t>技術提案記載欄より上の行は、印刷タイトルの設定をしています。</t>
    <rPh sb="0" eb="2">
      <t>ギジュツ</t>
    </rPh>
    <rPh sb="2" eb="4">
      <t>テイアン</t>
    </rPh>
    <rPh sb="4" eb="6">
      <t>キサイ</t>
    </rPh>
    <rPh sb="6" eb="7">
      <t>ラン</t>
    </rPh>
    <rPh sb="9" eb="10">
      <t>ウエ</t>
    </rPh>
    <rPh sb="11" eb="12">
      <t>ギョウ</t>
    </rPh>
    <rPh sb="14" eb="16">
      <t>インサツ</t>
    </rPh>
    <rPh sb="21" eb="23">
      <t>セッテイ</t>
    </rPh>
    <phoneticPr fontId="2"/>
  </si>
  <si>
    <t>提出資料が２P以上になる場合、体裁を整えた上で提出してください。</t>
    <rPh sb="0" eb="2">
      <t>テイシュツ</t>
    </rPh>
    <rPh sb="2" eb="4">
      <t>シリョウ</t>
    </rPh>
    <rPh sb="7" eb="9">
      <t>イジョウ</t>
    </rPh>
    <rPh sb="12" eb="14">
      <t>バアイ</t>
    </rPh>
    <rPh sb="15" eb="17">
      <t>テイサイ</t>
    </rPh>
    <rPh sb="18" eb="19">
      <t>トトノ</t>
    </rPh>
    <rPh sb="21" eb="22">
      <t>ウエ</t>
    </rPh>
    <rPh sb="23" eb="25">
      <t>テイシュツ</t>
    </rPh>
    <phoneticPr fontId="2"/>
  </si>
  <si>
    <t>文字切れがないか必ず確認してください。</t>
    <rPh sb="0" eb="2">
      <t>モジ</t>
    </rPh>
    <rPh sb="2" eb="3">
      <t>ギ</t>
    </rPh>
    <rPh sb="8" eb="9">
      <t>カナラ</t>
    </rPh>
    <rPh sb="10" eb="12">
      <t>カクニン</t>
    </rPh>
    <phoneticPr fontId="2"/>
  </si>
  <si>
    <t>建設工事の種類</t>
    <rPh sb="0" eb="2">
      <t>ケンセツ</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</si>
  <si>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</si>
  <si>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</si>
  <si>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</si>
  <si>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</si>
  <si>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</si>
  <si>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</si>
  <si>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</si>
  <si>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</si>
  <si>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(5)</t>
  </si>
  <si>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</si>
  <si>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</si>
  <si>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：「技術提案」、「施工上の留意点」様式シート</t>
    <rPh sb="2" eb="4">
      <t>ギジュツ</t>
    </rPh>
    <rPh sb="4" eb="6">
      <t>テイアン</t>
    </rPh>
    <rPh sb="9" eb="11">
      <t>セコウ</t>
    </rPh>
    <rPh sb="11" eb="12">
      <t>ジョウ</t>
    </rPh>
    <rPh sb="13" eb="16">
      <t>リュウイテン</t>
    </rPh>
    <rPh sb="17" eb="19">
      <t>ヨウシキ</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</si>
  <si>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</si>
  <si>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</si>
  <si>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</si>
  <si>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</si>
  <si>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BCP認定</t>
    <rPh sb="3" eb="5">
      <t>ニンテイ</t>
    </rPh>
    <phoneticPr fontId="2"/>
  </si>
  <si>
    <t>削除×</t>
    <rPh sb="0" eb="2">
      <t>サクジョ</t>
    </rPh>
    <phoneticPr fontId="2"/>
  </si>
  <si>
    <t>予備欄①</t>
    <phoneticPr fontId="2"/>
  </si>
  <si>
    <t>予備欄②</t>
    <phoneticPr fontId="2"/>
  </si>
  <si>
    <t>予備欄①</t>
    <phoneticPr fontId="2"/>
  </si>
  <si>
    <t>予備欄①</t>
    <rPh sb="0" eb="2">
      <t>ヨビ</t>
    </rPh>
    <rPh sb="2" eb="3">
      <t>ラン</t>
    </rPh>
    <phoneticPr fontId="2"/>
  </si>
  <si>
    <t>予備欄②</t>
    <rPh sb="0" eb="2">
      <t>ヨビ</t>
    </rPh>
    <rPh sb="2" eb="3">
      <t>ラン</t>
    </rPh>
    <phoneticPr fontId="2"/>
  </si>
  <si>
    <t>予備欄１</t>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</si>
  <si>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「技術提案①～⑥」</t>
    </r>
    <r>
      <rPr>
        <sz val="16"/>
        <rFont val="ＭＳ Ｐゴシック"/>
        <family val="2"/>
        <charset val="128"/>
        <scheme val="minor"/>
      </rPr>
      <t>に</t>
    </r>
    <r>
      <rPr>
        <b/>
        <sz val="16"/>
        <rFont val="ＭＳ Ｐゴシック"/>
        <family val="3"/>
        <charset val="128"/>
        <scheme val="minor"/>
      </rPr>
      <t>コピー作業</t>
    </r>
    <r>
      <rPr>
        <sz val="16"/>
        <rFont val="ＭＳ Ｐゴシック"/>
        <family val="2"/>
        <charset val="128"/>
        <scheme val="minor"/>
      </rPr>
      <t>を行うためのものです</t>
    </r>
    <rPh sb="8" eb="10">
      <t>ギジュツ</t>
    </rPh>
    <rPh sb="10" eb="12">
      <t>シンサ</t>
    </rPh>
    <rPh sb="12" eb="13">
      <t>ヨウ</t>
    </rPh>
    <rPh sb="20" eb="22">
      <t>ギジュツ</t>
    </rPh>
    <rPh sb="22" eb="24">
      <t>テイアン</t>
    </rPh>
    <rPh sb="32" eb="34">
      <t>サギョウ</t>
    </rPh>
    <rPh sb="35" eb="36">
      <t>オコナ</t>
    </rPh>
    <phoneticPr fontId="2"/>
  </si>
  <si>
    <t>特別共同企業体の代表者以外の構成員（第２グループ）用</t>
    <phoneticPr fontId="2"/>
  </si>
  <si>
    <t>特別共同企業体の代表者以外の構成員（第３グループ）用</t>
    <phoneticPr fontId="2"/>
  </si>
  <si>
    <t>代表者（第１グループ）</t>
    <phoneticPr fontId="2"/>
  </si>
  <si>
    <t>構成員（第２グループ）</t>
    <rPh sb="0" eb="2">
      <t>コウセイ</t>
    </rPh>
    <rPh sb="2" eb="3">
      <t>イン</t>
    </rPh>
    <phoneticPr fontId="2"/>
  </si>
  <si>
    <t>構成員（第３グループ）</t>
    <rPh sb="0" eb="2">
      <t>コウセイ</t>
    </rPh>
    <rPh sb="2" eb="3">
      <t>イン</t>
    </rPh>
    <phoneticPr fontId="2"/>
  </si>
  <si>
    <t>特別共同企業体情報</t>
    <rPh sb="0" eb="2">
      <t>トクベツ</t>
    </rPh>
    <rPh sb="2" eb="4">
      <t>キョウドウ</t>
    </rPh>
    <rPh sb="4" eb="7">
      <t>キギョウタイ</t>
    </rPh>
    <rPh sb="7" eb="9">
      <t>ジョウホウ</t>
    </rPh>
    <phoneticPr fontId="2"/>
  </si>
  <si>
    <t>1.企業体情報</t>
    <rPh sb="2" eb="4">
      <t>キギョウ</t>
    </rPh>
    <rPh sb="4" eb="5">
      <t>タイ</t>
    </rPh>
    <rPh sb="5" eb="7">
      <t>ジョウホウ</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</si>
  <si>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）に企業体情報を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4">
      <t>タイ</t>
    </rPh>
    <rPh sb="14" eb="16">
      <t>ジョウホウ</t>
    </rPh>
    <rPh sb="17" eb="19">
      <t>ニュウリョク</t>
    </rPh>
    <rPh sb="26" eb="28">
      <t>ニュウリョク</t>
    </rPh>
    <rPh sb="30" eb="32">
      <t>ジョウホウ</t>
    </rPh>
    <rPh sb="34" eb="36">
      <t>カクシュ</t>
    </rPh>
    <rPh sb="36" eb="38">
      <t>ヨウシキ</t>
    </rPh>
    <rPh sb="39" eb="41">
      <t>ハンエイ</t>
    </rPh>
    <phoneticPr fontId="2"/>
  </si>
  <si>
    <t>企業体名</t>
    <rPh sb="0" eb="3">
      <t>キギョウタイ</t>
    </rPh>
    <rPh sb="3" eb="4">
      <t>メイ</t>
    </rPh>
    <phoneticPr fontId="2"/>
  </si>
  <si>
    <t>共同企業体名</t>
    <rPh sb="0" eb="2">
      <t>キョウドウ</t>
    </rPh>
    <rPh sb="2" eb="5">
      <t>キギョウタイ</t>
    </rPh>
    <rPh sb="5" eb="6">
      <t>メイ</t>
    </rPh>
    <phoneticPr fontId="2"/>
  </si>
  <si>
    <t>（代表者）</t>
    <rPh sb="1" eb="4">
      <t>ダイヒョウシャ</t>
    </rPh>
    <phoneticPr fontId="2"/>
  </si>
  <si>
    <t>企業体名：</t>
    <rPh sb="0" eb="3">
      <t>キギョウタイ</t>
    </rPh>
    <phoneticPr fontId="2"/>
  </si>
  <si>
    <t>（　標準型　総合評価方式　）</t>
    <phoneticPr fontId="2"/>
  </si>
  <si>
    <t>技能士活用</t>
    <rPh sb="0" eb="3">
      <t>ギノウシ</t>
    </rPh>
    <rPh sb="3" eb="5">
      <t>カツヨウ</t>
    </rPh>
    <phoneticPr fontId="2"/>
  </si>
  <si>
    <t>技能士活用による品質向上</t>
    <phoneticPr fontId="2"/>
  </si>
  <si>
    <t>技能士活用が必要か要確認！</t>
    <rPh sb="0" eb="3">
      <t>ギノウシ</t>
    </rPh>
    <rPh sb="3" eb="5">
      <t>カツヨウ</t>
    </rPh>
    <rPh sb="6" eb="8">
      <t>ヒツヨウ</t>
    </rPh>
    <rPh sb="9" eb="10">
      <t>ヨウ</t>
    </rPh>
    <rPh sb="10" eb="12">
      <t>カクニン</t>
    </rPh>
    <phoneticPr fontId="2"/>
  </si>
  <si>
    <t>技能士活用を設定した場合</t>
    <rPh sb="0" eb="3">
      <t>ギノウシ</t>
    </rPh>
    <rPh sb="3" eb="5">
      <t>カツヨウ</t>
    </rPh>
    <rPh sb="6" eb="8">
      <t>セッテイ</t>
    </rPh>
    <rPh sb="10" eb="12">
      <t>バアイ</t>
    </rPh>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</si>
  <si>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</si>
  <si>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</si>
  <si>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r>
      <t>技術提案や施工上の留意点の様式に</t>
    </r>
    <r>
      <rPr>
        <sz val="11"/>
        <color rgb="FFFF0000"/>
        <rFont val="ＭＳ Ｐゴシック"/>
        <family val="3"/>
        <charset val="128"/>
      </rPr>
      <t>図や表など貼り付けないで下さい。</t>
    </r>
    <r>
      <rPr>
        <sz val="11"/>
        <color theme="1"/>
        <rFont val="ＭＳ Ｐゴシック"/>
        <family val="3"/>
        <charset val="128"/>
      </rPr>
      <t>図や表を用いる場合は、</t>
    </r>
    <r>
      <rPr>
        <sz val="11"/>
        <color rgb="FFFF0000"/>
        <rFont val="ＭＳ Ｐゴシック"/>
        <family val="3"/>
        <charset val="128"/>
      </rPr>
      <t>必ず別ファイル（PDFファイル）で提出</t>
    </r>
    <r>
      <rPr>
        <sz val="11"/>
        <color theme="1"/>
        <rFont val="ＭＳ Ｐゴシック"/>
        <family val="3"/>
        <charset val="128"/>
      </rPr>
      <t>してください。</t>
    </r>
    <rPh sb="0" eb="2">
      <t>ギジュツ</t>
    </rPh>
    <rPh sb="2" eb="4">
      <t>テイアン</t>
    </rPh>
    <rPh sb="5" eb="7">
      <t>セコウ</t>
    </rPh>
    <rPh sb="7" eb="8">
      <t>ジョウ</t>
    </rPh>
    <rPh sb="9" eb="12">
      <t>リュウイテン</t>
    </rPh>
    <rPh sb="13" eb="15">
      <t>ヨウシキ</t>
    </rPh>
    <rPh sb="16" eb="17">
      <t>ズ</t>
    </rPh>
    <rPh sb="18" eb="19">
      <t>ヒョウ</t>
    </rPh>
    <rPh sb="21" eb="22">
      <t>ハ</t>
    </rPh>
    <rPh sb="23" eb="24">
      <t>ツ</t>
    </rPh>
    <rPh sb="28" eb="29">
      <t>クダ</t>
    </rPh>
    <rPh sb="32" eb="33">
      <t>ズ</t>
    </rPh>
    <rPh sb="34" eb="35">
      <t>ヒョウ</t>
    </rPh>
    <rPh sb="36" eb="37">
      <t>モチ</t>
    </rPh>
    <rPh sb="39" eb="41">
      <t>バアイ</t>
    </rPh>
    <rPh sb="43" eb="44">
      <t>カナラ</t>
    </rPh>
    <rPh sb="45" eb="46">
      <t>ベツ</t>
    </rPh>
    <rPh sb="60" eb="62">
      <t>テイシュツ</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</si>
  <si>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</si>
  <si>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r>
      <rPr>
        <sz val="11"/>
        <color rgb="FFFF0000"/>
        <rFont val="ＭＳ Ｐゴシック"/>
        <family val="3"/>
        <charset val="128"/>
      </rPr>
      <t>「技術提案」、「施工上の留意点」様式</t>
    </r>
    <r>
      <rPr>
        <sz val="11"/>
        <color theme="1"/>
        <rFont val="ＭＳ Ｐゴシック"/>
        <family val="3"/>
        <charset val="128"/>
      </rPr>
      <t>は、</t>
    </r>
    <r>
      <rPr>
        <sz val="11"/>
        <color rgb="FFFF0000"/>
        <rFont val="ＭＳ Ｐゴシック"/>
        <family val="3"/>
        <charset val="128"/>
      </rPr>
      <t>提案記入欄より上部</t>
    </r>
    <r>
      <rPr>
        <sz val="11"/>
        <color theme="1"/>
        <rFont val="ＭＳ Ｐゴシック"/>
        <family val="3"/>
        <charset val="128"/>
      </rPr>
      <t>を印刷タイトルの設定で固定していますので、提出資料が</t>
    </r>
    <r>
      <rPr>
        <sz val="11"/>
        <color rgb="FFFF0000"/>
        <rFont val="ＭＳ Ｐゴシック"/>
        <family val="3"/>
        <charset val="128"/>
      </rPr>
      <t>複数ページに跨る場合</t>
    </r>
    <r>
      <rPr>
        <sz val="11"/>
        <color theme="1"/>
        <rFont val="ＭＳ Ｐゴシック"/>
        <family val="3"/>
        <charset val="128"/>
      </rPr>
      <t>、固定部分は</t>
    </r>
    <r>
      <rPr>
        <sz val="11"/>
        <color rgb="FFFF0000"/>
        <rFont val="ＭＳ Ｐゴシック"/>
        <family val="3"/>
        <charset val="128"/>
      </rPr>
      <t>全てのページで自動的に表示</t>
    </r>
    <r>
      <rPr>
        <sz val="11"/>
        <color theme="1"/>
        <rFont val="ＭＳ Ｐゴシック"/>
        <family val="3"/>
        <charset val="128"/>
      </rPr>
      <t>されます。</t>
    </r>
    <rPh sb="1" eb="3">
      <t>ギジュツ</t>
    </rPh>
    <rPh sb="3" eb="5">
      <t>テイアン</t>
    </rPh>
    <rPh sb="8" eb="10">
      <t>セコウ</t>
    </rPh>
    <rPh sb="10" eb="11">
      <t>ジョウ</t>
    </rPh>
    <rPh sb="12" eb="15">
      <t>リュウイテン</t>
    </rPh>
    <rPh sb="16" eb="18">
      <t>ヨウシキ</t>
    </rPh>
    <rPh sb="20" eb="22">
      <t>テイアン</t>
    </rPh>
    <rPh sb="22" eb="24">
      <t>キニュウ</t>
    </rPh>
    <rPh sb="24" eb="25">
      <t>ラン</t>
    </rPh>
    <rPh sb="27" eb="29">
      <t>ジョウブ</t>
    </rPh>
    <rPh sb="30" eb="32">
      <t>インサツ</t>
    </rPh>
    <rPh sb="40" eb="42">
      <t>コテイ</t>
    </rPh>
    <rPh sb="50" eb="52">
      <t>テイシュツ</t>
    </rPh>
    <rPh sb="52" eb="54">
      <t>シリョウ</t>
    </rPh>
    <rPh sb="55" eb="57">
      <t>フクスウ</t>
    </rPh>
    <rPh sb="61" eb="62">
      <t>マタガ</t>
    </rPh>
    <rPh sb="63" eb="65">
      <t>バアイ</t>
    </rPh>
    <rPh sb="66" eb="68">
      <t>コテイ</t>
    </rPh>
    <rPh sb="68" eb="70">
      <t>ブブン</t>
    </rPh>
    <rPh sb="71" eb="72">
      <t>スベ</t>
    </rPh>
    <rPh sb="78" eb="81">
      <t>ジドウテキ</t>
    </rPh>
    <rPh sb="82" eb="84">
      <t>ヒョウジ</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</si>
  <si>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</si>
  <si>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</si>
  <si>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国事務所長</t>
    <rPh sb="0" eb="1">
      <t>クニ</t>
    </rPh>
    <rPh sb="1" eb="3">
      <t>ジム</t>
    </rPh>
    <rPh sb="3" eb="5">
      <t>ショチョウ</t>
    </rPh>
    <phoneticPr fontId="2"/>
  </si>
  <si>
    <t>県事務所長</t>
    <rPh sb="0" eb="1">
      <t>ケン</t>
    </rPh>
    <rPh sb="1" eb="3">
      <t>ジム</t>
    </rPh>
    <rPh sb="3" eb="5">
      <t>ショチョウ</t>
    </rPh>
    <phoneticPr fontId="2"/>
  </si>
  <si>
    <t>県課長</t>
    <rPh sb="0" eb="1">
      <t>ケン</t>
    </rPh>
    <rPh sb="1" eb="2">
      <t>カ</t>
    </rPh>
    <rPh sb="2" eb="3">
      <t>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</si>
  <si>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</si>
  <si>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評価項目○－○</t>
    <phoneticPr fontId="2"/>
  </si>
  <si>
    <t>商号又は名称</t>
    <rPh sb="0" eb="2">
      <t>ショウゴウ</t>
    </rPh>
    <rPh sb="2" eb="3">
      <t>マタ</t>
    </rPh>
    <rPh sb="4" eb="6">
      <t>メイショウ</t>
    </rPh>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</si>
  <si>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</si>
  <si>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</si>
  <si>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</si>
  <si>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</si>
  <si>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工事成績評定点(JV)</t>
    <rPh sb="0" eb="2">
      <t>コウジ</t>
    </rPh>
    <rPh sb="2" eb="4">
      <t>セイセキ</t>
    </rPh>
    <rPh sb="4" eb="6">
      <t>ヒョウテイ</t>
    </rPh>
    <rPh sb="6" eb="7">
      <t>テン</t>
    </rPh>
    <phoneticPr fontId="2"/>
  </si>
  <si>
    <t>工事成績評定点（JV）</t>
    <phoneticPr fontId="2"/>
  </si>
  <si>
    <t>工事成績評定点(JV)</t>
    <phoneticPr fontId="2"/>
  </si>
  <si>
    <t>ボランティア（JV）</t>
    <phoneticPr fontId="2"/>
  </si>
  <si>
    <t>労働福祉関連（JV）</t>
    <rPh sb="0" eb="2">
      <t>ロウドウ</t>
    </rPh>
    <rPh sb="2" eb="4">
      <t>フクシ</t>
    </rPh>
    <rPh sb="4" eb="6">
      <t>カンレン</t>
    </rPh>
    <phoneticPr fontId="2"/>
  </si>
  <si>
    <t>工事成績評定点一覧表(別紙)</t>
    <phoneticPr fontId="2"/>
  </si>
  <si>
    <t>評定点</t>
    <phoneticPr fontId="2"/>
  </si>
  <si>
    <t>評定点</t>
    <phoneticPr fontId="2"/>
  </si>
  <si>
    <t>記入欄が足りない場合は欄を追加して記入すること。。</t>
    <phoneticPr fontId="2"/>
  </si>
  <si>
    <t>【第１グループ用】</t>
    <phoneticPr fontId="2"/>
  </si>
  <si>
    <t>【第２グループ用】</t>
    <phoneticPr fontId="2"/>
  </si>
  <si>
    <t>【第３グループ用】</t>
    <phoneticPr fontId="2"/>
  </si>
  <si>
    <t>表彰者の区分</t>
    <rPh sb="0" eb="2">
      <t>ヒョウショウ</t>
    </rPh>
    <rPh sb="2" eb="3">
      <t>シャ</t>
    </rPh>
    <rPh sb="4" eb="6">
      <t>クブン</t>
    </rPh>
    <phoneticPr fontId="2"/>
  </si>
  <si>
    <t>構造種別</t>
    <rPh sb="0" eb="2">
      <t>コウゾウ</t>
    </rPh>
    <rPh sb="2" eb="4">
      <t>シュベツ</t>
    </rPh>
    <phoneticPr fontId="2"/>
  </si>
  <si>
    <t>○名以上登録している場合は、代表者○名について記入すること。</t>
    <rPh sb="1" eb="2">
      <t>メイ</t>
    </rPh>
    <rPh sb="2" eb="4">
      <t>イジョウ</t>
    </rPh>
    <rPh sb="4" eb="6">
      <t>トウロク</t>
    </rPh>
    <rPh sb="10" eb="12">
      <t>バアイ</t>
    </rPh>
    <rPh sb="14" eb="17">
      <t>ダイヒョウシャ</t>
    </rPh>
    <rPh sb="18" eb="19">
      <t>メイ</t>
    </rPh>
    <rPh sb="23" eb="25">
      <t>キニュウ</t>
    </rPh>
    <phoneticPr fontId="2"/>
  </si>
  <si>
    <t>最新登録（更新）年月日</t>
    <rPh sb="0" eb="2">
      <t>サイシン</t>
    </rPh>
    <rPh sb="2" eb="4">
      <t>トウロク</t>
    </rPh>
    <rPh sb="5" eb="7">
      <t>コウシン</t>
    </rPh>
    <rPh sb="8" eb="11">
      <t>ネンガッピ</t>
    </rPh>
    <phoneticPr fontId="2"/>
  </si>
  <si>
    <t>配置予定技術者①</t>
    <phoneticPr fontId="2"/>
  </si>
  <si>
    <t>配置予定技術者②</t>
    <phoneticPr fontId="2"/>
  </si>
  <si>
    <t>配置予定技術者③</t>
    <phoneticPr fontId="2"/>
  </si>
  <si>
    <t>4.</t>
    <phoneticPr fontId="2"/>
  </si>
  <si>
    <t>※「○（評価する）」とした提案以外については、履行義務なしとする。「×」とした提案は実施を認めない。</t>
    <phoneticPr fontId="2"/>
  </si>
  <si>
    <t>工事成績評定点
（島根県が発注した工事）</t>
    <phoneticPr fontId="2"/>
  </si>
  <si>
    <t>工事成績評定点
（島根県が発注した工事）</t>
    <rPh sb="9" eb="12">
      <t>シマネケン</t>
    </rPh>
    <rPh sb="13" eb="15">
      <t>ハッチュウ</t>
    </rPh>
    <rPh sb="17" eb="19">
      <t>コウジ</t>
    </rPh>
    <phoneticPr fontId="2"/>
  </si>
  <si>
    <t>従業員数</t>
    <rPh sb="0" eb="3">
      <t>ジュウギョウイン</t>
    </rPh>
    <phoneticPr fontId="2"/>
  </si>
  <si>
    <t>入札説明書本文にある要件を必ず確認すること。</t>
    <phoneticPr fontId="2"/>
  </si>
  <si>
    <t>活動期間中に従業員数の変動があった場合は、最大時の人数を記載してください</t>
  </si>
  <si>
    <t>活動年月日</t>
    <rPh sb="0" eb="2">
      <t>カツドウ</t>
    </rPh>
    <rPh sb="2" eb="5">
      <t>ネンガッピ</t>
    </rPh>
    <phoneticPr fontId="2"/>
  </si>
  <si>
    <t>活動内容</t>
    <rPh sb="0" eb="2">
      <t>カツドウ</t>
    </rPh>
    <rPh sb="2" eb="4">
      <t>ナイヨウ</t>
    </rPh>
    <phoneticPr fontId="2"/>
  </si>
  <si>
    <t>参加人数</t>
    <rPh sb="0" eb="2">
      <t>サンカ</t>
    </rPh>
    <rPh sb="2" eb="4">
      <t>ニンズウ</t>
    </rPh>
    <phoneticPr fontId="2"/>
  </si>
  <si>
    <t>第2ｸﾞﾙｰﾌﾟ</t>
    <phoneticPr fontId="2"/>
  </si>
  <si>
    <t>第3ｸﾞﾙｰﾌﾟ</t>
    <phoneticPr fontId="2"/>
  </si>
  <si>
    <t>合計</t>
    <rPh sb="0" eb="2">
      <t>ゴウケイ</t>
    </rPh>
    <phoneticPr fontId="2"/>
  </si>
  <si>
    <t>⑥</t>
  </si>
  <si>
    <t>⑦</t>
  </si>
  <si>
    <t>技術提案b③</t>
    <rPh sb="0" eb="2">
      <t>ギジュツ</t>
    </rPh>
    <rPh sb="2" eb="4">
      <t>テイアン</t>
    </rPh>
    <phoneticPr fontId="2"/>
  </si>
  <si>
    <t>技術提案b④</t>
    <rPh sb="0" eb="2">
      <t>ギジュツ</t>
    </rPh>
    <rPh sb="2" eb="4">
      <t>テイアン</t>
    </rPh>
    <phoneticPr fontId="2"/>
  </si>
  <si>
    <t>企業回答11</t>
    <rPh sb="0" eb="2">
      <t>キギョウ</t>
    </rPh>
    <rPh sb="2" eb="4">
      <t>カイトウ</t>
    </rPh>
    <phoneticPr fontId="2"/>
  </si>
  <si>
    <t>2回</t>
    <rPh sb="1" eb="2">
      <t>カイ</t>
    </rPh>
    <phoneticPr fontId="2"/>
  </si>
  <si>
    <t>1回</t>
    <rPh sb="1" eb="2">
      <t>カイ</t>
    </rPh>
    <phoneticPr fontId="2"/>
  </si>
  <si>
    <t>：リストから選択が必要な箇所</t>
    <rPh sb="6" eb="8">
      <t>センタク</t>
    </rPh>
    <rPh sb="9" eb="11">
      <t>ヒツヨウ</t>
    </rPh>
    <rPh sb="12" eb="14">
      <t>カショ</t>
    </rPh>
    <phoneticPr fontId="2"/>
  </si>
  <si>
    <t>様式内の吹出しコメントは印刷されません。</t>
    <rPh sb="0" eb="2">
      <t>ヨウシキ</t>
    </rPh>
    <rPh sb="2" eb="3">
      <t>ナイ</t>
    </rPh>
    <rPh sb="4" eb="6">
      <t>フキダ</t>
    </rPh>
    <rPh sb="12" eb="14">
      <t>インサツ</t>
    </rPh>
    <phoneticPr fontId="2"/>
  </si>
  <si>
    <t>身体障がい者手帳等の写しは添付不要。</t>
    <rPh sb="0" eb="2">
      <t>シンタイ</t>
    </rPh>
    <rPh sb="2" eb="3">
      <t>ショウ</t>
    </rPh>
    <rPh sb="5" eb="6">
      <t>シャ</t>
    </rPh>
    <rPh sb="6" eb="8">
      <t>テチョウ</t>
    </rPh>
    <rPh sb="8" eb="9">
      <t>トウ</t>
    </rPh>
    <rPh sb="10" eb="11">
      <t>ウツ</t>
    </rPh>
    <rPh sb="13" eb="15">
      <t>テンプ</t>
    </rPh>
    <rPh sb="15" eb="17">
      <t>フヨウ</t>
    </rPh>
    <phoneticPr fontId="2"/>
  </si>
  <si>
    <t>0回</t>
    <rPh sb="1" eb="2">
      <t>カイ</t>
    </rPh>
    <phoneticPr fontId="2"/>
  </si>
  <si>
    <t>２　提出書類（下記項目の該当するもの）</t>
    <rPh sb="7" eb="9">
      <t>カキ</t>
    </rPh>
    <rPh sb="9" eb="11">
      <t>コウモク</t>
    </rPh>
    <rPh sb="12" eb="14">
      <t>ガイトウ</t>
    </rPh>
    <phoneticPr fontId="2"/>
  </si>
  <si>
    <t>○本エクセル形式のシート名着色の区分について</t>
    <rPh sb="1" eb="2">
      <t>ホン</t>
    </rPh>
    <rPh sb="6" eb="8">
      <t>ケイシキ</t>
    </rPh>
    <rPh sb="12" eb="13">
      <t>メイ</t>
    </rPh>
    <rPh sb="13" eb="15">
      <t>チャクショク</t>
    </rPh>
    <rPh sb="16" eb="18">
      <t>クブン</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</si>
  <si>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</si>
  <si>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</si>
  <si>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</si>
  <si>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</si>
  <si>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</si>
  <si>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</si>
  <si>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</si>
  <si>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</si>
  <si>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(7)</t>
    <phoneticPr fontId="2"/>
  </si>
  <si>
    <t>(8)</t>
    <phoneticPr fontId="2"/>
  </si>
  <si>
    <t>(1)</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</si>
  <si>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</si>
  <si>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</si>
  <si>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</si>
  <si>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(１)</t>
    <phoneticPr fontId="2"/>
  </si>
  <si>
    <t>受賞年度</t>
    <rPh sb="0" eb="2">
      <t>ジュショウ</t>
    </rPh>
    <rPh sb="2" eb="4">
      <t>ネンド</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</si>
  <si>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</si>
  <si>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第１グループ、第２グループ及び第３グループの受賞の合計が３回以上ある場合は、代表的なもの３件の提出でよい。</t>
    <rPh sb="0" eb="1">
      <t>ダイ</t>
    </rPh>
    <rPh sb="7" eb="8">
      <t>ダイ</t>
    </rPh>
    <rPh sb="13" eb="14">
      <t>オヨ</t>
    </rPh>
    <rPh sb="15" eb="16">
      <t>ダイ</t>
    </rPh>
    <rPh sb="21" eb="23">
      <t>ジュショウ</t>
    </rPh>
    <rPh sb="22" eb="24">
      <t>ジュショウ</t>
    </rPh>
    <rPh sb="25" eb="27">
      <t>ゴウケイ</t>
    </rPh>
    <rPh sb="29" eb="30">
      <t>カイ</t>
    </rPh>
    <rPh sb="30" eb="32">
      <t>イジョウ</t>
    </rPh>
    <rPh sb="34" eb="36">
      <t>バアイ</t>
    </rPh>
    <rPh sb="38" eb="41">
      <t>ダイヒョウテキ</t>
    </rPh>
    <rPh sb="45" eb="46">
      <t>ケン</t>
    </rPh>
    <rPh sb="47" eb="49">
      <t>テイシュツ</t>
    </rPh>
    <phoneticPr fontId="2"/>
  </si>
  <si>
    <t>(1)</t>
    <phoneticPr fontId="2"/>
  </si>
  <si>
    <t>(2)</t>
    <phoneticPr fontId="2"/>
  </si>
  <si>
    <t>(3)</t>
    <phoneticPr fontId="2"/>
  </si>
  <si>
    <t>(4)</t>
    <phoneticPr fontId="2"/>
  </si>
  <si>
    <t>(3)</t>
    <phoneticPr fontId="2"/>
  </si>
  <si>
    <t>消防団協力事業所の認定の有無</t>
    <rPh sb="12" eb="14">
      <t>ウム</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</si>
  <si>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</si>
  <si>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</si>
  <si>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</si>
  <si>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</si>
  <si>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</si>
  <si>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</si>
  <si>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配置予定技術者が主任（監理）技術者として従事した工事実績</t>
    <rPh sb="0" eb="4">
      <t>ハイチヨテイ</t>
    </rPh>
    <rPh sb="4" eb="7">
      <t>ギジュツシャ</t>
    </rPh>
    <rPh sb="24" eb="26">
      <t>コウジ</t>
    </rPh>
    <rPh sb="26" eb="28">
      <t>ジッセキ</t>
    </rPh>
    <phoneticPr fontId="2"/>
  </si>
  <si>
    <t>建設工事の種類</t>
    <phoneticPr fontId="2"/>
  </si>
  <si>
    <t>（1）</t>
    <phoneticPr fontId="2"/>
  </si>
  <si>
    <t>対象工事の工事成績評定点（技術者）一覧表（別紙）を添付すること。</t>
    <rPh sb="13" eb="16">
      <t>ギジュツシャ</t>
    </rPh>
    <phoneticPr fontId="2"/>
  </si>
  <si>
    <t>（2）</t>
    <phoneticPr fontId="2"/>
  </si>
  <si>
    <t>工事成績評定点（技術者）一覧表（別紙）の記入欄を追加した場合、「工事成績評定点の平均」欄の「件数」及び「平均点」は、自動計算されないため、直接記入すること。</t>
    <rPh sb="0" eb="2">
      <t>コウジ</t>
    </rPh>
    <rPh sb="2" eb="4">
      <t>セイセキ</t>
    </rPh>
    <rPh sb="4" eb="6">
      <t>ヒョウテイ</t>
    </rPh>
    <rPh sb="6" eb="7">
      <t>テン</t>
    </rPh>
    <rPh sb="8" eb="11">
      <t>ギジュツシャ</t>
    </rPh>
    <rPh sb="12" eb="14">
      <t>イチラン</t>
    </rPh>
    <rPh sb="14" eb="15">
      <t>ヒョウ</t>
    </rPh>
    <rPh sb="16" eb="18">
      <t>ベッシ</t>
    </rPh>
    <rPh sb="20" eb="22">
      <t>キニュウ</t>
    </rPh>
    <rPh sb="22" eb="23">
      <t>ラン</t>
    </rPh>
    <rPh sb="24" eb="26">
      <t>ツイカ</t>
    </rPh>
    <rPh sb="28" eb="30">
      <t>バアイ</t>
    </rPh>
    <phoneticPr fontId="2"/>
  </si>
  <si>
    <t>技術資料提出時に配置予定技術者が特定できない場合は、複数の候補者を記入できる。その場合、審査は候補者のうち配置予定技術者の評価点合計が最も低い者で評価する。</t>
    <phoneticPr fontId="2"/>
  </si>
  <si>
    <t>工事成績評定点（技術者）一覧表(別紙)</t>
    <rPh sb="8" eb="11">
      <t>ギジュツシャ</t>
    </rPh>
    <phoneticPr fontId="2"/>
  </si>
  <si>
    <t>(1)</t>
    <phoneticPr fontId="2"/>
  </si>
  <si>
    <t>（参考）</t>
    <rPh sb="1" eb="3">
      <t>サンコウ</t>
    </rPh>
    <phoneticPr fontId="2"/>
  </si>
  <si>
    <t>平均点</t>
    <rPh sb="0" eb="3">
      <t>ヘイキンテン</t>
    </rPh>
    <phoneticPr fontId="2"/>
  </si>
  <si>
    <t>：技術者成績評定点(JV第1G用)のシートとリンク</t>
    <rPh sb="1" eb="4">
      <t>ギジュツシャ</t>
    </rPh>
    <rPh sb="4" eb="6">
      <t>セイセキ</t>
    </rPh>
    <rPh sb="6" eb="8">
      <t>ヒョウテイ</t>
    </rPh>
    <rPh sb="8" eb="9">
      <t>テン</t>
    </rPh>
    <rPh sb="12" eb="13">
      <t>ダイ</t>
    </rPh>
    <rPh sb="15" eb="16">
      <t>ヨウ</t>
    </rPh>
    <phoneticPr fontId="2"/>
  </si>
  <si>
    <t>新規雇用の内容</t>
    <rPh sb="0" eb="2">
      <t>シンキ</t>
    </rPh>
    <rPh sb="2" eb="4">
      <t>コヨウ</t>
    </rPh>
    <rPh sb="5" eb="7">
      <t>ナイヨウ</t>
    </rPh>
    <phoneticPr fontId="2"/>
  </si>
  <si>
    <t>新規雇用した若手技術者の氏名</t>
    <phoneticPr fontId="2"/>
  </si>
  <si>
    <t>新規雇用年月日</t>
    <rPh sb="0" eb="2">
      <t>シンキ</t>
    </rPh>
    <rPh sb="2" eb="4">
      <t>コヨウ</t>
    </rPh>
    <rPh sb="4" eb="7">
      <t>ネンガッピ</t>
    </rPh>
    <phoneticPr fontId="2"/>
  </si>
  <si>
    <t>評価対象地域</t>
    <rPh sb="0" eb="2">
      <t>ヒョウカ</t>
    </rPh>
    <rPh sb="2" eb="4">
      <t>タイショウ</t>
    </rPh>
    <rPh sb="4" eb="6">
      <t>チイキ</t>
    </rPh>
    <phoneticPr fontId="2"/>
  </si>
  <si>
    <t>○○県土整備事務所管内</t>
    <rPh sb="2" eb="4">
      <t>ケンド</t>
    </rPh>
    <rPh sb="4" eb="6">
      <t>セイビ</t>
    </rPh>
    <rPh sb="6" eb="8">
      <t>ジム</t>
    </rPh>
    <rPh sb="8" eb="9">
      <t>ショ</t>
    </rPh>
    <rPh sb="9" eb="11">
      <t>カンナイ</t>
    </rPh>
    <phoneticPr fontId="2"/>
  </si>
  <si>
    <t>評価対象地域</t>
    <rPh sb="0" eb="2">
      <t>ヒョウカ</t>
    </rPh>
    <rPh sb="2" eb="4">
      <t>タイショウ</t>
    </rPh>
    <rPh sb="4" eb="6">
      <t>チイキ</t>
    </rPh>
    <phoneticPr fontId="2"/>
  </si>
  <si>
    <t>評価地域</t>
    <rPh sb="0" eb="2">
      <t>ヒョウカ</t>
    </rPh>
    <rPh sb="2" eb="4">
      <t>チイキ</t>
    </rPh>
    <phoneticPr fontId="2"/>
  </si>
  <si>
    <t>請負金額（最終・税込）</t>
    <phoneticPr fontId="2"/>
  </si>
  <si>
    <t>施工実績（上表記載内容）全てが確認できるよう下表を参考に資料①～⑧を組み合せて提出すること。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</si>
  <si>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【公共工事の場合】</t>
    <rPh sb="1" eb="3">
      <t>コウキョウ</t>
    </rPh>
    <rPh sb="3" eb="5">
      <t>コウジ</t>
    </rPh>
    <rPh sb="6" eb="8">
      <t>バアイ</t>
    </rPh>
    <phoneticPr fontId="2"/>
  </si>
  <si>
    <t>①</t>
    <phoneticPr fontId="2"/>
  </si>
  <si>
    <t>②</t>
    <phoneticPr fontId="2"/>
  </si>
  <si>
    <t>　当初、変更を含む全ての契約書の写し。
　ただし、必ず項目別評定点表（資料③）又は竣工検査済証の写し（資料④）＋最終図面、最終仕様書など工事概要が確認できる資料（資料⑥）を追加添付すること。</t>
    <rPh sb="39" eb="40">
      <t>マタ</t>
    </rPh>
    <phoneticPr fontId="2"/>
  </si>
  <si>
    <t>③</t>
    <phoneticPr fontId="2"/>
  </si>
  <si>
    <t>　項目別評定点表。（島根県発注工事に限る。）</t>
    <phoneticPr fontId="2"/>
  </si>
  <si>
    <t>④</t>
    <phoneticPr fontId="2"/>
  </si>
  <si>
    <t>　竣工検査済証の写し。</t>
    <rPh sb="1" eb="3">
      <t>シュンコウ</t>
    </rPh>
    <rPh sb="3" eb="5">
      <t>ケンサ</t>
    </rPh>
    <rPh sb="5" eb="6">
      <t>ズ</t>
    </rPh>
    <rPh sb="6" eb="7">
      <t>ショウ</t>
    </rPh>
    <rPh sb="8" eb="9">
      <t>ウツ</t>
    </rPh>
    <phoneticPr fontId="2"/>
  </si>
  <si>
    <t>⑤</t>
    <phoneticPr fontId="2"/>
  </si>
  <si>
    <t>　工事成績評定通知書の写し。（島根県発注工事に限る。）</t>
    <phoneticPr fontId="2"/>
  </si>
  <si>
    <t>⑥</t>
    <phoneticPr fontId="2"/>
  </si>
  <si>
    <t>　最終図面、最終仕様書など工事概要が確認できる資料。</t>
    <rPh sb="6" eb="8">
      <t>サイシュウ</t>
    </rPh>
    <rPh sb="8" eb="11">
      <t>シヨウショ</t>
    </rPh>
    <rPh sb="13" eb="15">
      <t>コウジ</t>
    </rPh>
    <rPh sb="15" eb="17">
      <t>ガイヨウ</t>
    </rPh>
    <rPh sb="18" eb="20">
      <t>カクニン</t>
    </rPh>
    <rPh sb="23" eb="25">
      <t>シリョウ</t>
    </rPh>
    <phoneticPr fontId="2"/>
  </si>
  <si>
    <t>⑦</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</si>
  <si>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rPh sb="67" eb="69">
      <t>シリョウ</t>
    </rPh>
    <phoneticPr fontId="2"/>
  </si>
  <si>
    <t>⑧</t>
    <phoneticPr fontId="2"/>
  </si>
  <si>
    <t>　発注者の証明書の写し。（上記資料①～⑥で確認できない記載内容（コリンズ登録番号を除く。）を全て証明してあるもの。）</t>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</si>
  <si>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t>資料番号</t>
    <rPh sb="0" eb="2">
      <t>シリョウ</t>
    </rPh>
    <rPh sb="2" eb="4">
      <t>バンゴウ</t>
    </rPh>
    <phoneticPr fontId="2"/>
  </si>
  <si>
    <t>備考</t>
    <phoneticPr fontId="2"/>
  </si>
  <si>
    <t>工事名称等</t>
    <rPh sb="0" eb="2">
      <t>コウジ</t>
    </rPh>
    <rPh sb="2" eb="4">
      <t>メイショウ</t>
    </rPh>
    <rPh sb="4" eb="5">
      <t>トウ</t>
    </rPh>
    <phoneticPr fontId="2"/>
  </si>
  <si>
    <t>○</t>
    <phoneticPr fontId="2"/>
  </si>
  <si>
    <t>（コリンズ登録番号）</t>
    <rPh sb="5" eb="7">
      <t>トウロク</t>
    </rPh>
    <rPh sb="7" eb="9">
      <t>バンゴウ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</si>
  <si>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</si>
  <si>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</si>
  <si>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受注形態</t>
    <rPh sb="0" eb="2">
      <t>ジュチュウ</t>
    </rPh>
    <rPh sb="2" eb="4">
      <t>ケイタイ</t>
    </rPh>
    <phoneticPr fontId="2"/>
  </si>
  <si>
    <t>特別（特定）JVの場合、出資比率</t>
    <rPh sb="0" eb="2">
      <t>トクベツ</t>
    </rPh>
    <rPh sb="3" eb="5">
      <t>トクテイ</t>
    </rPh>
    <rPh sb="9" eb="11">
      <t>バアイ</t>
    </rPh>
    <rPh sb="12" eb="14">
      <t>シュッシ</t>
    </rPh>
    <rPh sb="14" eb="16">
      <t>ヒリツ</t>
    </rPh>
    <phoneticPr fontId="2"/>
  </si>
  <si>
    <t>工事概要</t>
    <rPh sb="0" eb="2">
      <t>コウジ</t>
    </rPh>
    <rPh sb="2" eb="4">
      <t>ガイヨウ</t>
    </rPh>
    <phoneticPr fontId="2"/>
  </si>
  <si>
    <t>※１：「○」は資料で確認ができるもの、「△」は全ては確認できないもの。</t>
    <rPh sb="7" eb="9">
      <t>シリョウ</t>
    </rPh>
    <rPh sb="10" eb="12">
      <t>カクニン</t>
    </rPh>
    <rPh sb="23" eb="24">
      <t>スベ</t>
    </rPh>
    <rPh sb="26" eb="28">
      <t>カクニン</t>
    </rPh>
    <phoneticPr fontId="2"/>
  </si>
  <si>
    <t>※２：資料③、④、⑤の「○」と「△」は、島根県発注工事の場合。</t>
    <rPh sb="3" eb="5">
      <t>シリョウ</t>
    </rPh>
    <rPh sb="20" eb="23">
      <t>シマネケン</t>
    </rPh>
    <rPh sb="23" eb="25">
      <t>ハッチュウ</t>
    </rPh>
    <rPh sb="25" eb="27">
      <t>コウジ</t>
    </rPh>
    <rPh sb="28" eb="30">
      <t>バアイ</t>
    </rPh>
    <phoneticPr fontId="2"/>
  </si>
  <si>
    <t>　　　　　　　　　　　　（参考）代表的な提出資料の組合せ</t>
    <rPh sb="13" eb="15">
      <t>サンコウ</t>
    </rPh>
    <rPh sb="16" eb="18">
      <t>ダイヒョウ</t>
    </rPh>
    <rPh sb="18" eb="19">
      <t>テキ</t>
    </rPh>
    <rPh sb="20" eb="22">
      <t>テイシュツ</t>
    </rPh>
    <rPh sb="22" eb="24">
      <t>シリョウ</t>
    </rPh>
    <rPh sb="25" eb="27">
      <t>クミアワ</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</si>
  <si>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</si>
  <si>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</si>
  <si>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</si>
  <si>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</si>
  <si>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パターン１</t>
    <phoneticPr fontId="2"/>
  </si>
  <si>
    <t>コリンズの竣工登録あり</t>
    <phoneticPr fontId="2"/>
  </si>
  <si>
    <t>コリンズのみで工事概要が確認可能。</t>
    <rPh sb="7" eb="9">
      <t>コウジ</t>
    </rPh>
    <rPh sb="9" eb="11">
      <t>ガイヨウ</t>
    </rPh>
    <rPh sb="14" eb="16">
      <t>カノウ</t>
    </rPh>
    <phoneticPr fontId="2"/>
  </si>
  <si>
    <t>①+③</t>
    <phoneticPr fontId="2"/>
  </si>
  <si>
    <t>①+⑤</t>
    <phoneticPr fontId="2"/>
  </si>
  <si>
    <t>パターン２</t>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</si>
  <si>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</si>
  <si>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①+③+⑥</t>
    <phoneticPr fontId="2"/>
  </si>
  <si>
    <t>①+⑤+⑥</t>
    <phoneticPr fontId="2"/>
  </si>
  <si>
    <t>パターン３</t>
    <phoneticPr fontId="2"/>
  </si>
  <si>
    <t>コリンズの竣工登録なし</t>
    <phoneticPr fontId="2"/>
  </si>
  <si>
    <t>必要な資料が準備できる。</t>
    <rPh sb="0" eb="2">
      <t>ヒツヨウ</t>
    </rPh>
    <rPh sb="3" eb="5">
      <t>シリョウ</t>
    </rPh>
    <rPh sb="6" eb="8">
      <t>ジュンビ</t>
    </rPh>
    <phoneticPr fontId="2"/>
  </si>
  <si>
    <t>②+③+⑥</t>
    <phoneticPr fontId="2"/>
  </si>
  <si>
    <t>②+④+⑤+⑥</t>
    <phoneticPr fontId="2"/>
  </si>
  <si>
    <t>パターン４</t>
    <phoneticPr fontId="2"/>
  </si>
  <si>
    <r>
      <rPr>
        <sz val="10"/>
        <color theme="1"/>
        <rFont val="ＭＳ Ｐ明朝"/>
        <family val="1"/>
        <charset val="128"/>
      </rPr>
      <t>必要な資料が準備</t>
    </r>
    <r>
      <rPr>
        <sz val="11"/>
        <color theme="1"/>
        <rFont val="ＭＳ Ｐ明朝"/>
        <family val="1"/>
        <charset val="128"/>
      </rPr>
      <t>できない。</t>
    </r>
    <rPh sb="0" eb="2">
      <t>ヒツヨウ</t>
    </rPh>
    <rPh sb="3" eb="5">
      <t>シリョウ</t>
    </rPh>
    <rPh sb="6" eb="8">
      <t>ジュンビ</t>
    </rPh>
    <phoneticPr fontId="2"/>
  </si>
  <si>
    <t>⑧</t>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</si>
  <si>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rPh sb="47" eb="49">
      <t>ジョウキ</t>
    </rPh>
    <rPh sb="50" eb="51">
      <t>クワ</t>
    </rPh>
    <rPh sb="52" eb="53">
      <t>カナラ</t>
    </rPh>
    <phoneticPr fontId="2"/>
  </si>
  <si>
    <r>
      <t>【</t>
    </r>
    <r>
      <rPr>
        <b/>
        <sz val="11"/>
        <rFont val="ＭＳ Ｐゴシック"/>
        <family val="3"/>
        <charset val="128"/>
      </rPr>
      <t>公共工事以外</t>
    </r>
    <r>
      <rPr>
        <b/>
        <sz val="11"/>
        <color theme="1"/>
        <rFont val="ＭＳ Ｐゴシック"/>
        <family val="3"/>
        <charset val="128"/>
      </rPr>
      <t>の場合】</t>
    </r>
    <rPh sb="1" eb="3">
      <t>コウキョウ</t>
    </rPh>
    <rPh sb="3" eb="5">
      <t>コウジ</t>
    </rPh>
    <rPh sb="5" eb="7">
      <t>イガイ</t>
    </rPh>
    <rPh sb="8" eb="10">
      <t>バアイ</t>
    </rPh>
    <phoneticPr fontId="2"/>
  </si>
  <si>
    <t>①</t>
    <phoneticPr fontId="2"/>
  </si>
  <si>
    <t>　当初、変更を含む全ての契約書の写し。</t>
    <rPh sb="1" eb="3">
      <t>トウショ</t>
    </rPh>
    <rPh sb="4" eb="6">
      <t>ヘンコウ</t>
    </rPh>
    <rPh sb="7" eb="8">
      <t>フク</t>
    </rPh>
    <rPh sb="12" eb="15">
      <t>ケイヤクショ</t>
    </rPh>
    <rPh sb="16" eb="17">
      <t>ウツ</t>
    </rPh>
    <phoneticPr fontId="2"/>
  </si>
  <si>
    <t>②</t>
    <phoneticPr fontId="2"/>
  </si>
  <si>
    <t>③</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</si>
  <si>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</si>
  <si>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　　　　　　　　　　　（参考）代表的な提出資料の組合せ</t>
    <rPh sb="12" eb="14">
      <t>サンコウ</t>
    </rPh>
    <rPh sb="15" eb="17">
      <t>ダイヒョウ</t>
    </rPh>
    <rPh sb="17" eb="18">
      <t>テキ</t>
    </rPh>
    <rPh sb="19" eb="21">
      <t>テイシュツ</t>
    </rPh>
    <rPh sb="21" eb="23">
      <t>シリョウ</t>
    </rPh>
    <rPh sb="24" eb="26">
      <t>クミアワ</t>
    </rPh>
    <phoneticPr fontId="2"/>
  </si>
  <si>
    <t>同種工事として最終請負金額を求めた場合</t>
    <phoneticPr fontId="2"/>
  </si>
  <si>
    <t>同種工事実績以外の工事が包含されていない。</t>
    <phoneticPr fontId="2"/>
  </si>
  <si>
    <t>①+②</t>
    <phoneticPr fontId="2"/>
  </si>
  <si>
    <t>パターン２</t>
  </si>
  <si>
    <t>同種工事実績以外の工事が包含されている。</t>
    <phoneticPr fontId="2"/>
  </si>
  <si>
    <t>①+②+③</t>
    <phoneticPr fontId="2"/>
  </si>
  <si>
    <t>同種工事として最終請負金額を求めていない場合</t>
    <phoneticPr fontId="2"/>
  </si>
  <si>
    <t>(2)</t>
    <phoneticPr fontId="2"/>
  </si>
  <si>
    <t>共同企業体の代表者の施工実績のみを提出すること。</t>
    <phoneticPr fontId="2"/>
  </si>
  <si>
    <t>(3)</t>
    <phoneticPr fontId="2"/>
  </si>
  <si>
    <t>施工実績が２回以上ある場合は、代表的なもの２回分の提出でよい。</t>
    <rPh sb="2" eb="4">
      <t>ジッセキ</t>
    </rPh>
    <phoneticPr fontId="2"/>
  </si>
  <si>
    <t>(4)</t>
    <phoneticPr fontId="2"/>
  </si>
  <si>
    <t>(5)</t>
    <phoneticPr fontId="2"/>
  </si>
  <si>
    <t>(6)</t>
    <phoneticPr fontId="2"/>
  </si>
  <si>
    <t>⑦</t>
    <phoneticPr fontId="2"/>
  </si>
  <si>
    <t>　同種工事の施工実績として最終請負金額を求めた場合で、同種工事以外の工事を包含しているものは、求めている部分の最終請負金額が確認できる資料（最終の工事種別毎の工事費一覧又は工事内訳書等）。</t>
    <phoneticPr fontId="2"/>
  </si>
  <si>
    <t>従事時の役職</t>
    <rPh sb="0" eb="2">
      <t>ジュウジ</t>
    </rPh>
    <rPh sb="2" eb="3">
      <t>ジ</t>
    </rPh>
    <rPh sb="4" eb="6">
      <t>ヤクショク</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</si>
  <si>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</si>
  <si>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r>
      <t>※１：同種工事として最終請負金額を求めた場合で、同種工事実績以外の工事が包含されているものは、上記に加え必ず</t>
    </r>
    <r>
      <rPr>
        <b/>
        <u val="double"/>
        <sz val="11"/>
        <color theme="1"/>
        <rFont val="ＭＳ Ｐ明朝"/>
        <family val="1"/>
        <charset val="128"/>
      </rPr>
      <t>⑦を追加添付すること。</t>
    </r>
    <phoneticPr fontId="2"/>
  </si>
  <si>
    <t>施工経験が２回以上ある場合は、代表的なもの２回分の提出でよい。</t>
    <phoneticPr fontId="2"/>
  </si>
  <si>
    <t>技術資料提出時に配置予定技術者が特定できない場合は、複数の候補者を記入できる。その場合、審査は候補者のうち配置予定技術者の評価点合計が最も低い者で評価する。</t>
  </si>
  <si>
    <t>同種工事施工経験時の所属会社は問わない。（現在の所属会社以外のものも記載できる。）</t>
    <phoneticPr fontId="2"/>
  </si>
  <si>
    <t>注意事項は、配置予定技術者①用の技術資料を参照。</t>
    <phoneticPr fontId="2"/>
  </si>
  <si>
    <t>※２：資料③、⑤の「○」と「△」は、島根県発注工事の場合。</t>
    <rPh sb="3" eb="5">
      <t>シリョウ</t>
    </rPh>
    <rPh sb="18" eb="21">
      <t>シマネケン</t>
    </rPh>
    <rPh sb="21" eb="23">
      <t>ハッチュウ</t>
    </rPh>
    <rPh sb="23" eb="25">
      <t>コウジ</t>
    </rPh>
    <rPh sb="26" eb="28">
      <t>バアイ</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</si>
  <si>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</si>
  <si>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</si>
  <si>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電気工事</t>
    <rPh sb="0" eb="2">
      <t>デンキ</t>
    </rPh>
    <rPh sb="2" eb="4">
      <t>コウジ</t>
    </rPh>
    <phoneticPr fontId="2"/>
  </si>
  <si>
    <t>防水工事</t>
    <rPh sb="0" eb="2">
      <t>ボウスイ</t>
    </rPh>
    <rPh sb="2" eb="4">
      <t>コウジ</t>
    </rPh>
    <phoneticPr fontId="2"/>
  </si>
  <si>
    <t>冷暖房衛生設備工事</t>
    <rPh sb="0" eb="3">
      <t>レイダンボウ</t>
    </rPh>
    <rPh sb="3" eb="5">
      <t>エイセイ</t>
    </rPh>
    <rPh sb="5" eb="7">
      <t>セツビ</t>
    </rPh>
    <rPh sb="7" eb="9">
      <t>コウジ</t>
    </rPh>
    <phoneticPr fontId="2"/>
  </si>
  <si>
    <t>管工事</t>
    <rPh sb="0" eb="1">
      <t>カン</t>
    </rPh>
    <rPh sb="1" eb="3">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</si>
  <si>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</si>
  <si>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</si>
  <si>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</si>
  <si>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</si>
  <si>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</si>
  <si>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</si>
  <si>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工事成績（過去5年間で評価）</t>
    <rPh sb="0" eb="2">
      <t>コウジ</t>
    </rPh>
    <rPh sb="2" eb="4">
      <t>セイセキ</t>
    </rPh>
    <rPh sb="5" eb="7">
      <t>カコ</t>
    </rPh>
    <rPh sb="8" eb="10">
      <t>ネンカン</t>
    </rPh>
    <rPh sb="11" eb="13">
      <t>ヒョウカ</t>
    </rPh>
    <phoneticPr fontId="2"/>
  </si>
  <si>
    <t>建築物に係る冷暖房衛生設備工事</t>
    <rPh sb="0" eb="3">
      <t>ケンチクブツ</t>
    </rPh>
    <rPh sb="4" eb="5">
      <t>カカ</t>
    </rPh>
    <rPh sb="6" eb="9">
      <t>レイダンボウ</t>
    </rPh>
    <rPh sb="9" eb="11">
      <t>エイセイ</t>
    </rPh>
    <rPh sb="11" eb="13">
      <t>セツビ</t>
    </rPh>
    <rPh sb="13" eb="15">
      <t>コウジ</t>
    </rPh>
    <phoneticPr fontId="2"/>
  </si>
  <si>
    <t>若手技術者・従業員の新規雇用</t>
    <rPh sb="0" eb="2">
      <t>ワカテ</t>
    </rPh>
    <rPh sb="2" eb="5">
      <t>ギジュツシャ</t>
    </rPh>
    <rPh sb="6" eb="9">
      <t>ジュウギョウイン</t>
    </rPh>
    <rPh sb="10" eb="12">
      <t>シンキ</t>
    </rPh>
    <rPh sb="12" eb="14">
      <t>コヨウ</t>
    </rPh>
    <phoneticPr fontId="12"/>
  </si>
  <si>
    <t>若手技術者・若手従業員の新規雇用</t>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</si>
  <si>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</si>
  <si>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ただし、入札参加希望者と直接的かつ恒常的な雇用関係にあること。</t>
    <phoneticPr fontId="2"/>
  </si>
  <si>
    <t>新規雇用した若手技術者・若手従業員の氏名</t>
    <rPh sb="12" eb="14">
      <t>ワカテ</t>
    </rPh>
    <rPh sb="14" eb="17">
      <t>ジュウギョウイン</t>
    </rPh>
    <phoneticPr fontId="2"/>
  </si>
  <si>
    <t>新規雇用①</t>
    <rPh sb="0" eb="2">
      <t>シンキ</t>
    </rPh>
    <rPh sb="2" eb="4">
      <t>コヨウ</t>
    </rPh>
    <phoneticPr fontId="2"/>
  </si>
  <si>
    <t>新規雇用②</t>
    <rPh sb="0" eb="2">
      <t>シンキ</t>
    </rPh>
    <rPh sb="2" eb="4">
      <t>コヨウ</t>
    </rPh>
    <phoneticPr fontId="2"/>
  </si>
  <si>
    <t>（c）.上記（a）、（b）以外の若手従業員</t>
    <phoneticPr fontId="2"/>
  </si>
  <si>
    <t>（b）に該当する場合、資格者証の写しを添付すること。</t>
    <phoneticPr fontId="2"/>
  </si>
  <si>
    <t>ボランティア(JV)</t>
    <phoneticPr fontId="2"/>
  </si>
  <si>
    <t>労働福祉関連(JV)</t>
    <rPh sb="0" eb="2">
      <t>ロウドウ</t>
    </rPh>
    <rPh sb="2" eb="4">
      <t>フクシ</t>
    </rPh>
    <rPh sb="4" eb="6">
      <t>カンレン</t>
    </rPh>
    <phoneticPr fontId="2"/>
  </si>
  <si>
    <t>若手技術者・若手従業員の新規雇用(JV)</t>
    <rPh sb="0" eb="2">
      <t>ワカテ</t>
    </rPh>
    <rPh sb="2" eb="5">
      <t>ギジュツシャ</t>
    </rPh>
    <rPh sb="6" eb="8">
      <t>ワカテ</t>
    </rPh>
    <rPh sb="8" eb="11">
      <t>ジュウギョウイン</t>
    </rPh>
    <rPh sb="12" eb="14">
      <t>シンキ</t>
    </rPh>
    <rPh sb="14" eb="16">
      <t>コヨウ</t>
    </rPh>
    <phoneticPr fontId="2"/>
  </si>
  <si>
    <t>若手技術者・従業員の新規雇用</t>
    <phoneticPr fontId="2"/>
  </si>
  <si>
    <t>第2ｸﾞﾙｰﾌﾟ</t>
    <phoneticPr fontId="2"/>
  </si>
  <si>
    <t>第3ｸﾞﾙｰﾌﾟ</t>
    <phoneticPr fontId="2"/>
  </si>
  <si>
    <t>雇用①</t>
    <rPh sb="0" eb="2">
      <t>コヨウ</t>
    </rPh>
    <phoneticPr fontId="2"/>
  </si>
  <si>
    <t>雇用②</t>
    <rPh sb="0" eb="2">
      <t>コヨウ</t>
    </rPh>
    <phoneticPr fontId="2"/>
  </si>
  <si>
    <t>若手技術者・従業員の新規雇用（JV）</t>
    <rPh sb="0" eb="2">
      <t>ワカテ</t>
    </rPh>
    <rPh sb="2" eb="5">
      <t>ギジュツシャ</t>
    </rPh>
    <rPh sb="6" eb="9">
      <t>ジュウギョウイン</t>
    </rPh>
    <rPh sb="10" eb="12">
      <t>シンキ</t>
    </rPh>
    <rPh sb="12" eb="14">
      <t>コヨウ</t>
    </rPh>
    <phoneticPr fontId="2"/>
  </si>
  <si>
    <t>とび・土工・コンクリート工事</t>
    <rPh sb="3" eb="4">
      <t>ド</t>
    </rPh>
    <rPh sb="4" eb="5">
      <t>コウ</t>
    </rPh>
    <rPh sb="12" eb="14">
      <t>コウジ</t>
    </rPh>
    <phoneticPr fontId="2"/>
  </si>
  <si>
    <t>塗装工事</t>
    <rPh sb="0" eb="2">
      <t>トソウ</t>
    </rPh>
    <rPh sb="2" eb="4">
      <t>コウジ</t>
    </rPh>
    <phoneticPr fontId="2"/>
  </si>
  <si>
    <t>建築一式工事、とび・土工・コンクリート工事</t>
    <rPh sb="0" eb="2">
      <t>ケンチク</t>
    </rPh>
    <rPh sb="2" eb="4">
      <t>イッシキ</t>
    </rPh>
    <rPh sb="4" eb="6">
      <t>コウジ</t>
    </rPh>
    <phoneticPr fontId="2"/>
  </si>
  <si>
    <t>建築物に係る電気工事</t>
    <rPh sb="0" eb="3">
      <t>ケンチクブツ</t>
    </rPh>
    <rPh sb="4" eb="5">
      <t>カカ</t>
    </rPh>
    <rPh sb="6" eb="8">
      <t>デンキ</t>
    </rPh>
    <rPh sb="8" eb="10">
      <t>コウジ</t>
    </rPh>
    <phoneticPr fontId="2"/>
  </si>
  <si>
    <t>建築物に係る塗装工事</t>
    <rPh sb="0" eb="3">
      <t>ケンチクブツ</t>
    </rPh>
    <rPh sb="4" eb="5">
      <t>カカ</t>
    </rPh>
    <rPh sb="6" eb="8">
      <t>トソウ</t>
    </rPh>
    <rPh sb="8" eb="10">
      <t>コウジ</t>
    </rPh>
    <phoneticPr fontId="2"/>
  </si>
  <si>
    <t>コリンズの「工事カルテ受領書」もしくは「登録内容確認書」を添付すること。</t>
    <rPh sb="6" eb="8">
      <t>コウジ</t>
    </rPh>
    <rPh sb="11" eb="14">
      <t>ジュリョウショ</t>
    </rPh>
    <rPh sb="20" eb="22">
      <t>トウロク</t>
    </rPh>
    <rPh sb="22" eb="24">
      <t>ナイヨウ</t>
    </rPh>
    <rPh sb="24" eb="27">
      <t>カクニンショ</t>
    </rPh>
    <rPh sb="29" eb="31">
      <t>テンプ</t>
    </rPh>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</si>
  <si>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</si>
  <si>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</si>
  <si>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</si>
  <si>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</si>
  <si>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企業回答12</t>
    <rPh sb="0" eb="2">
      <t>キギョウ</t>
    </rPh>
    <rPh sb="2" eb="4">
      <t>カイトウ</t>
    </rPh>
    <phoneticPr fontId="2"/>
  </si>
  <si>
    <t>企業回答13</t>
    <rPh sb="0" eb="2">
      <t>キギョウ</t>
    </rPh>
    <rPh sb="2" eb="4">
      <t>カイトウ</t>
    </rPh>
    <phoneticPr fontId="2"/>
  </si>
  <si>
    <t>企業回答14</t>
    <rPh sb="0" eb="2">
      <t>キギョウ</t>
    </rPh>
    <rPh sb="2" eb="4">
      <t>カイトウ</t>
    </rPh>
    <phoneticPr fontId="2"/>
  </si>
  <si>
    <t>元請</t>
    <rPh sb="0" eb="2">
      <t>モトウケ</t>
    </rPh>
    <phoneticPr fontId="2"/>
  </si>
  <si>
    <t>下請</t>
    <rPh sb="0" eb="1">
      <t>シタ</t>
    </rPh>
    <rPh sb="1" eb="2">
      <t>ウ</t>
    </rPh>
    <phoneticPr fontId="2"/>
  </si>
  <si>
    <t>企業の優良工事表彰（優良工事施工団体表彰）</t>
  </si>
  <si>
    <t>企業体名：</t>
  </si>
  <si>
    <t>対象となる年度・機関等：</t>
  </si>
  <si>
    <t>特別共同企業体構成員の会社名</t>
    <rPh sb="0" eb="2">
      <t>トクベツ</t>
    </rPh>
    <rPh sb="2" eb="4">
      <t>キョウドウ</t>
    </rPh>
    <rPh sb="4" eb="7">
      <t>キギョウタイ</t>
    </rPh>
    <rPh sb="7" eb="9">
      <t>コウセイ</t>
    </rPh>
    <rPh sb="9" eb="10">
      <t>イン</t>
    </rPh>
    <rPh sb="11" eb="13">
      <t>カイシャ</t>
    </rPh>
    <rPh sb="13" eb="14">
      <t>メイ</t>
    </rPh>
    <phoneticPr fontId="2"/>
  </si>
  <si>
    <t>⑧</t>
  </si>
  <si>
    <t>⑨</t>
  </si>
  <si>
    <t>⑩</t>
  </si>
  <si>
    <t>優良工事表彰</t>
    <rPh sb="0" eb="2">
      <t>ユウリョウ</t>
    </rPh>
    <rPh sb="2" eb="4">
      <t>コウジ</t>
    </rPh>
    <rPh sb="4" eb="6">
      <t>ヒョウショウ</t>
    </rPh>
    <phoneticPr fontId="2"/>
  </si>
  <si>
    <t>表彰区分</t>
    <rPh sb="0" eb="2">
      <t>ヒョウショウ</t>
    </rPh>
    <rPh sb="2" eb="4">
      <t>クブン</t>
    </rPh>
    <phoneticPr fontId="2"/>
  </si>
  <si>
    <t>実績</t>
    <rPh sb="0" eb="2">
      <t>ジッセキ</t>
    </rPh>
    <phoneticPr fontId="2"/>
  </si>
  <si>
    <t>受賞企業</t>
    <rPh sb="0" eb="2">
      <t>ジュショウ</t>
    </rPh>
    <rPh sb="2" eb="4">
      <t>キギョウ</t>
    </rPh>
    <phoneticPr fontId="2"/>
  </si>
  <si>
    <t>企業名</t>
    <rPh sb="0" eb="3">
      <t>キギョウメイ</t>
    </rPh>
    <phoneticPr fontId="2"/>
  </si>
  <si>
    <t>第2ｸﾞﾙｰﾌﾟ</t>
  </si>
  <si>
    <t>○、○</t>
    <phoneticPr fontId="2"/>
  </si>
  <si>
    <t>消防団協力事業所の認定を証明する書類の写しを添付すること。この書類は「事業者名」、「認定日」そして「認定の有効期限」のいずれもが記載してあり、市町村長が発行したものであること。</t>
    <phoneticPr fontId="2"/>
  </si>
  <si>
    <t>○企業としてのハートフルしまねの参加実績</t>
    <rPh sb="16" eb="18">
      <t>サンカ</t>
    </rPh>
    <phoneticPr fontId="2"/>
  </si>
  <si>
    <t>企業体名：</t>
    <phoneticPr fontId="2"/>
  </si>
  <si>
    <t>はい</t>
    <phoneticPr fontId="12"/>
  </si>
  <si>
    <t>いいえ</t>
    <phoneticPr fontId="12"/>
  </si>
  <si>
    <r>
      <t>③</t>
    </r>
    <r>
      <rPr>
        <sz val="10"/>
        <rFont val="ＭＳ Ｐゴシック"/>
        <family val="3"/>
        <charset val="128"/>
      </rPr>
      <t>フレックスタイム制</t>
    </r>
    <phoneticPr fontId="12"/>
  </si>
  <si>
    <r>
      <t>④</t>
    </r>
    <r>
      <rPr>
        <sz val="10"/>
        <rFont val="ＭＳ Ｐゴシック"/>
        <family val="3"/>
        <charset val="128"/>
      </rPr>
      <t>始業・終業時刻の繰上げ・繰下げ
（１日の所定労働時間は変わらない）</t>
    </r>
    <phoneticPr fontId="12"/>
  </si>
  <si>
    <t>（上限期間　＝　　　　　　　　　　　以内）</t>
    <phoneticPr fontId="12"/>
  </si>
  <si>
    <t>①フレックスタイム制</t>
    <phoneticPr fontId="12"/>
  </si>
  <si>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2"/>
  </si>
  <si>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2"/>
  </si>
  <si>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2"/>
  </si>
  <si>
    <t>④その他</t>
    <rPh sb="3" eb="4">
      <t>タ</t>
    </rPh>
    <phoneticPr fontId="12"/>
  </si>
  <si>
    <t>①短時間勤務制度</t>
    <phoneticPr fontId="12"/>
  </si>
  <si>
    <r>
      <t>⑤</t>
    </r>
    <r>
      <rPr>
        <sz val="10"/>
        <rFont val="ＭＳ Ｐゴシック"/>
        <family val="3"/>
        <charset val="128"/>
      </rPr>
      <t>所定外労働をさせない制度</t>
    </r>
    <phoneticPr fontId="12"/>
  </si>
  <si>
    <t>はい</t>
    <phoneticPr fontId="12"/>
  </si>
  <si>
    <t>いいえ</t>
    <phoneticPr fontId="12"/>
  </si>
  <si>
    <t>子供が生まれる際の父親の休暇制度がある。</t>
    <rPh sb="0" eb="2">
      <t>コドモ</t>
    </rPh>
    <rPh sb="3" eb="4">
      <t>ウ</t>
    </rPh>
    <rPh sb="7" eb="8">
      <t>サイ</t>
    </rPh>
    <rPh sb="9" eb="11">
      <t>チチオヤ</t>
    </rPh>
    <rPh sb="12" eb="14">
      <t>キュウカ</t>
    </rPh>
    <rPh sb="14" eb="16">
      <t>セイド</t>
    </rPh>
    <phoneticPr fontId="12"/>
  </si>
  <si>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2"/>
  </si>
  <si>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2"/>
  </si>
  <si>
    <t>⑦独自の有給休暇制度
　（休暇名：　　　　　　　　　　）</t>
    <rPh sb="1" eb="3">
      <t>ドクジ</t>
    </rPh>
    <rPh sb="4" eb="6">
      <t>ユウキュウ</t>
    </rPh>
    <rPh sb="6" eb="8">
      <t>キュウカ</t>
    </rPh>
    <rPh sb="8" eb="10">
      <t>セイド</t>
    </rPh>
    <rPh sb="13" eb="15">
      <t>キュウカ</t>
    </rPh>
    <rPh sb="15" eb="16">
      <t>メイ</t>
    </rPh>
    <phoneticPr fontId="12"/>
  </si>
  <si>
    <t>②「育児時間」：出産後１歳未満の子どもを育てる女性から請求があった場合、1日2回それぞれ30分以上、育児のための時間を与えなければなりません。（労働基準法第67条）</t>
    <phoneticPr fontId="12"/>
  </si>
  <si>
    <r>
      <t>法定項目（Ｑ1～Ｑ</t>
    </r>
    <r>
      <rPr>
        <b/>
        <sz val="12"/>
        <color theme="1"/>
        <rFont val="ＭＳ Ｐゴシック"/>
        <family val="3"/>
        <charset val="128"/>
      </rPr>
      <t>9</t>
    </r>
    <r>
      <rPr>
        <b/>
        <sz val="12"/>
        <rFont val="ＭＳ Ｐゴシック"/>
        <family val="3"/>
        <charset val="128"/>
      </rPr>
      <t>）　　判　定</t>
    </r>
    <rPh sb="0" eb="2">
      <t>ホウテイ</t>
    </rPh>
    <rPh sb="2" eb="4">
      <t>コウモク</t>
    </rPh>
    <rPh sb="13" eb="14">
      <t>ハン</t>
    </rPh>
    <rPh sb="15" eb="16">
      <t>テイ</t>
    </rPh>
    <phoneticPr fontId="12"/>
  </si>
  <si>
    <t>★</t>
    <phoneticPr fontId="12"/>
  </si>
  <si>
    <t>年度</t>
    <rPh sb="0" eb="2">
      <t>ネンド</t>
    </rPh>
    <phoneticPr fontId="2"/>
  </si>
  <si>
    <t>年度</t>
    <phoneticPr fontId="2"/>
  </si>
  <si>
    <t>こっころカンパニーの認定で提出する場合は、①への入力は不要。</t>
    <rPh sb="10" eb="12">
      <t>ニンテイ</t>
    </rPh>
    <rPh sb="13" eb="15">
      <t>テイシュツ</t>
    </rPh>
    <rPh sb="17" eb="19">
      <t>バアイ</t>
    </rPh>
    <rPh sb="24" eb="26">
      <t>ニュウリョク</t>
    </rPh>
    <rPh sb="27" eb="29">
      <t>フヨウ</t>
    </rPh>
    <phoneticPr fontId="2"/>
  </si>
  <si>
    <t xml:space="preserve">・ </t>
    <phoneticPr fontId="2"/>
  </si>
  <si>
    <t>技術提案が「有」の場合、その提案が採用されなかった場合の標準案での施工の意志の記載がない又は「無」と記載すると、標準点を０点とする。</t>
    <rPh sb="6" eb="7">
      <t>ア</t>
    </rPh>
    <phoneticPr fontId="2"/>
  </si>
  <si>
    <t xml:space="preserve">・ </t>
  </si>
  <si>
    <t>技術提案がない場合は、技術評価点の減点対象とする。</t>
    <phoneticPr fontId="2"/>
  </si>
  <si>
    <t xml:space="preserve">・ </t>
    <phoneticPr fontId="2"/>
  </si>
  <si>
    <t xml:space="preserve">・ </t>
    <phoneticPr fontId="2"/>
  </si>
  <si>
    <t>技術提案がない場合は、技術評価点の減点対象とする。</t>
    <phoneticPr fontId="2"/>
  </si>
  <si>
    <t>技術提案がない場合は、技術評価点の減点対象とする。</t>
    <phoneticPr fontId="2"/>
  </si>
  <si>
    <t>工事名／工事種別／建設工事の種類</t>
    <rPh sb="0" eb="2">
      <t>コウジ</t>
    </rPh>
    <rPh sb="2" eb="3">
      <t>メイ</t>
    </rPh>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</si>
  <si>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</si>
  <si>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工事種別</t>
    <rPh sb="0" eb="4">
      <t>コウジシュベツ</t>
    </rPh>
    <phoneticPr fontId="2"/>
  </si>
  <si>
    <t>建設工事の種類</t>
    <rPh sb="0" eb="4">
      <t>ケンセツコウジ</t>
    </rPh>
    <rPh sb="5" eb="7">
      <t>シュルイ</t>
    </rPh>
    <phoneticPr fontId="2"/>
  </si>
  <si>
    <t>延床面積</t>
    <rPh sb="0" eb="4">
      <t>ノベユカメンセキ</t>
    </rPh>
    <phoneticPr fontId="2"/>
  </si>
  <si>
    <t>工事種別／建設工事の種類</t>
    <rPh sb="0" eb="2">
      <t>コウジ</t>
    </rPh>
    <rPh sb="2" eb="4">
      <t>シュベツ</t>
    </rPh>
    <rPh sb="5" eb="7">
      <t>ケンセツ</t>
    </rPh>
    <rPh sb="7" eb="9">
      <t>コウジ</t>
    </rPh>
    <rPh sb="10" eb="12">
      <t>シュルイ</t>
    </rPh>
    <phoneticPr fontId="2"/>
  </si>
  <si>
    <t>工事名／工事種別／工事の種類</t>
    <rPh sb="0" eb="2">
      <t>コウジ</t>
    </rPh>
    <rPh sb="2" eb="3">
      <t>メイ</t>
    </rPh>
    <rPh sb="4" eb="8">
      <t>コウジシュベツ</t>
    </rPh>
    <rPh sb="9" eb="11">
      <t>コウジ</t>
    </rPh>
    <rPh sb="12" eb="14">
      <t>シュルイ</t>
    </rPh>
    <phoneticPr fontId="2"/>
  </si>
  <si>
    <t>※竣工年度ではありません</t>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</si>
  <si>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</si>
  <si>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・集計専用表で集計した内容をコピー専用表で再集計していますので、企業震災内容の行数は１８行から８行に減っています。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シンサイ</t>
    </rPh>
    <rPh sb="36" eb="38">
      <t>ナイヨウ</t>
    </rPh>
    <rPh sb="39" eb="41">
      <t>ギョウスウ</t>
    </rPh>
    <rPh sb="44" eb="45">
      <t>ギョウ</t>
    </rPh>
    <rPh sb="48" eb="49">
      <t>ギョウ</t>
    </rPh>
    <rPh sb="50" eb="51">
      <t>ヘ</t>
    </rPh>
    <phoneticPr fontId="2"/>
  </si>
  <si>
    <t>（会社記載欄：上表で『有』と選択した場合のみ必須）</t>
    <rPh sb="7" eb="9">
      <t>ジョウヒョウ</t>
    </rPh>
    <rPh sb="11" eb="12">
      <t>ア</t>
    </rPh>
    <rPh sb="14" eb="16">
      <t>センタク</t>
    </rPh>
    <rPh sb="18" eb="20">
      <t>バアイ</t>
    </rPh>
    <phoneticPr fontId="2"/>
  </si>
  <si>
    <t>　　　　　　　　　　　　資料①～⑨で確認できる内容</t>
    <rPh sb="12" eb="14">
      <t>シリョウ</t>
    </rPh>
    <rPh sb="18" eb="20">
      <t>カクニン</t>
    </rPh>
    <rPh sb="23" eb="25">
      <t>ナイヨウ</t>
    </rPh>
    <phoneticPr fontId="2"/>
  </si>
  <si>
    <t>⑧+⑨</t>
    <phoneticPr fontId="2"/>
  </si>
  <si>
    <t>こっころカンパニーについては、「こっころカンパニー認定書」の写しを添付すること。</t>
    <rPh sb="30" eb="31">
      <t>ウツ</t>
    </rPh>
    <phoneticPr fontId="2"/>
  </si>
  <si>
    <t>Q1</t>
    <phoneticPr fontId="2"/>
  </si>
  <si>
    <t>Q2</t>
    <phoneticPr fontId="2"/>
  </si>
  <si>
    <t>Q5</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</si>
  <si>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2"/>
  </si>
  <si>
    <t>Q7</t>
    <phoneticPr fontId="2"/>
  </si>
  <si>
    <t>Q8</t>
    <phoneticPr fontId="2"/>
  </si>
  <si>
    <t>ＯＫ！</t>
    <phoneticPr fontId="2"/>
  </si>
  <si>
    <t>Q2</t>
    <phoneticPr fontId="2"/>
  </si>
  <si>
    <t>Q5</t>
    <phoneticPr fontId="2"/>
  </si>
  <si>
    <t>Q7</t>
    <phoneticPr fontId="2"/>
  </si>
  <si>
    <t>Q8</t>
    <phoneticPr fontId="2"/>
  </si>
  <si>
    <t>法定内　判　定</t>
    <rPh sb="0" eb="2">
      <t>ホウテイ</t>
    </rPh>
    <rPh sb="2" eb="3">
      <t>ナイ</t>
    </rPh>
    <rPh sb="4" eb="5">
      <t>ハン</t>
    </rPh>
    <rPh sb="6" eb="7">
      <t>テイ</t>
    </rPh>
    <phoneticPr fontId="12"/>
  </si>
  <si>
    <t>ＯＫ！</t>
    <phoneticPr fontId="2"/>
  </si>
  <si>
    <t>Q1</t>
    <phoneticPr fontId="2"/>
  </si>
  <si>
    <t>Q2</t>
    <phoneticPr fontId="2"/>
  </si>
  <si>
    <t>Q7</t>
    <phoneticPr fontId="2"/>
  </si>
  <si>
    <t>Q8</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</si>
  <si>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</si>
  <si>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</si>
  <si>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</si>
  <si>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t>①　◯◯◯◯◯
（現場特性・概要）（時期、期間）（位置、範囲）（内容《誰が･何を･どうする》、数量、材料、機械等）（目的、効果、優位性）（効果の技術的根拠）（その他）</t>
    <phoneticPr fontId="2"/>
  </si>
  <si>
    <t>①　◯◯◯◯◯
（現場特性・概要）（時期、期間）（位置、範囲）（内容《誰が･何を･どうする》、数量、材料、機械等）（目的、効果、優位性）（効果の技術的根拠）（その他）</t>
    <phoneticPr fontId="2"/>
  </si>
  <si>
    <t>②　◯◯◯◯◯
（現場特性・概要）（時期、期間）（位置、範囲）（内容《誰が･何を･どうする》、数量、材料、機械等）（目的、効果、優位性）（効果の技術的根拠）（その他）</t>
    <phoneticPr fontId="2"/>
  </si>
  <si>
    <t>②　◯◯◯◯◯
（現場特性・概要）（時期、期間）（位置、範囲）（内容《誰が･何を･どうする》、数量、材料、機械等）（目的、効果、優位性）（効果の技術的根拠）（その他）</t>
    <phoneticPr fontId="2"/>
  </si>
  <si>
    <t>①　◯◯◯◯◯
（現場特性・概要）（時期、期間）（位置、範囲）（内容《誰が･何を･どうする》、数量、材料、機械等）（目的、効果、優位性）（効果の技術的根拠）（その他）</t>
    <phoneticPr fontId="2"/>
  </si>
  <si>
    <t>②　◯◯◯◯◯
（現場特性・概要）（時期、期間）（位置、範囲）（内容《誰が･何を･どうする》、数量、材料、機械等）（目的、効果、優位性）（効果の技術的根拠）（その他）</t>
    <phoneticPr fontId="2"/>
  </si>
  <si>
    <t>①　◯◯◯◯◯
（現場特性・概要）（時期、期間）（位置、範囲）（内容《誰が･何を･どうする》、数量、材料、機械等）（目的、効果、優位性）（効果の技術的根拠）（その他）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</si>
  <si>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）が分かり易いようにまとめることとし、設定項目毎の提案は２個までとする。</t>
    </r>
    <rPh sb="95" eb="97">
      <t>セッテイ</t>
    </rPh>
    <rPh sb="97" eb="99">
      <t>コウモク</t>
    </rPh>
    <rPh sb="99" eb="100">
      <t>ゴト</t>
    </rPh>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</si>
  <si>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</si>
  <si>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</si>
  <si>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</si>
  <si>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</si>
  <si>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</si>
  <si>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</si>
  <si>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</si>
  <si>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</si>
  <si>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t>
    <phoneticPr fontId="2"/>
  </si>
  <si>
    <t>←</t>
    <phoneticPr fontId="2"/>
  </si>
  <si>
    <t>←</t>
    <phoneticPr fontId="2"/>
  </si>
  <si>
    <t>○○県土整備事務所など発注機関名を記入（略名可）</t>
    <phoneticPr fontId="2"/>
  </si>
  <si>
    <t>令和</t>
    <rPh sb="0" eb="2">
      <t>レイワ</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</si>
  <si>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</si>
  <si>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○○県土整備事務所など発注機関名を記入（略名可）</t>
    <phoneticPr fontId="2"/>
  </si>
  <si>
    <t>○○県土整備事務所など発注機関名を記入（略名可）</t>
    <phoneticPr fontId="2"/>
  </si>
  <si>
    <t>令和　　年　　月　　日</t>
    <rPh sb="0" eb="2">
      <t>レイワ</t>
    </rPh>
    <rPh sb="4" eb="5">
      <t>トシ</t>
    </rPh>
    <phoneticPr fontId="2"/>
  </si>
  <si>
    <t>　令和　　年　　月　　日付けで入札公告のありました下記工事について下記のとおり質問します。</t>
    <rPh sb="1" eb="3">
      <t>レイワ</t>
    </rPh>
    <rPh sb="5" eb="6">
      <t>トシ</t>
    </rPh>
    <phoneticPr fontId="2"/>
  </si>
  <si>
    <t xml:space="preserve">  令和　　年　　月　　日付けでありました質問について下記のとおり回答します。</t>
    <rPh sb="2" eb="4">
      <t>レイワ</t>
    </rPh>
    <rPh sb="6" eb="7">
      <t>ネン</t>
    </rPh>
    <phoneticPr fontId="2"/>
  </si>
  <si>
    <t>令和○年○月○日</t>
    <phoneticPr fontId="2"/>
  </si>
  <si>
    <t>　令和　　年　　月　　日付けで通知のありました技術提案採否通知書において下記事項について不採用理由の詳細な説明を求めます。</t>
    <phoneticPr fontId="2"/>
  </si>
  <si>
    <t>　令和　　年　　月　　日付けで通知のありました技術提案不採用理由説明要求書について下記のとおり回答します。</t>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</si>
  <si>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</si>
  <si>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</si>
  <si>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　令和　　年　　月　　日付けで提出された技術提案に対して下記のとおり改善を要請します。</t>
    <rPh sb="1" eb="3">
      <t>レイワ</t>
    </rPh>
    <rPh sb="5" eb="6">
      <t>トシ</t>
    </rPh>
    <phoneticPr fontId="2"/>
  </si>
  <si>
    <t>　令和　　年　　月　　日付けで要請されました技術提案の改善に対して下記のとおり改善を提案します。</t>
    <phoneticPr fontId="2"/>
  </si>
  <si>
    <t>延床面積／構造種別</t>
    <rPh sb="0" eb="4">
      <t>ノベユカメンセキ</t>
    </rPh>
    <rPh sb="5" eb="7">
      <t>コウゾウ</t>
    </rPh>
    <rPh sb="7" eb="9">
      <t>シュベツ</t>
    </rPh>
    <phoneticPr fontId="2"/>
  </si>
  <si>
    <r>
      <t>　コリンズの「工事カルテ」又は「登録内容確認書」の写し。（いずれも竣工登録に限る。）
　ただし、</t>
    </r>
    <r>
      <rPr>
        <sz val="11"/>
        <rFont val="ＭＳ Ｐ明朝"/>
        <family val="1"/>
        <charset val="128"/>
      </rPr>
      <t>コリンズの工事カルテのみでは工事概要が確認できない場合は、最終図面、最終仕様書など工事概要が確認できる資料（資料⑥）を追加添付すること。</t>
    </r>
    <rPh sb="13" eb="14">
      <t>マタ</t>
    </rPh>
    <rPh sb="25" eb="26">
      <t>ウツ</t>
    </rPh>
    <rPh sb="53" eb="55">
      <t>コウジ</t>
    </rPh>
    <rPh sb="62" eb="64">
      <t>コウジ</t>
    </rPh>
    <rPh sb="64" eb="66">
      <t>ガイヨウ</t>
    </rPh>
    <rPh sb="67" eb="69">
      <t>カクニン</t>
    </rPh>
    <rPh sb="73" eb="75">
      <t>バアイ</t>
    </rPh>
    <phoneticPr fontId="2"/>
  </si>
  <si>
    <r>
      <t>コリンズの竣工登録</t>
    </r>
    <r>
      <rPr>
        <sz val="11"/>
        <rFont val="ＭＳ Ｐ明朝"/>
        <family val="1"/>
        <charset val="128"/>
      </rPr>
      <t>あり</t>
    </r>
    <phoneticPr fontId="2"/>
  </si>
  <si>
    <r>
      <t>コリンズの竣工登録</t>
    </r>
    <r>
      <rPr>
        <sz val="11"/>
        <rFont val="ＭＳ Ｐ明朝"/>
        <family val="1"/>
        <charset val="128"/>
      </rPr>
      <t>なし</t>
    </r>
    <phoneticPr fontId="2"/>
  </si>
  <si>
    <t>　コリンズの「工事カルテ」又は「登録内容確認書」の写し。(いずれも竣工登録に限る。)。
　ただし、コリンズの工事カルテのみでは工事概要が確認できない場合は、最終図面、最終仕様書など工事概要が確認できる資料（資料⑥）を追加添付すること。</t>
    <rPh sb="13" eb="14">
      <t>マタ</t>
    </rPh>
    <rPh sb="25" eb="26">
      <t>ウツ</t>
    </rPh>
    <rPh sb="38" eb="39">
      <t>カギ</t>
    </rPh>
    <rPh sb="63" eb="65">
      <t>コウジ</t>
    </rPh>
    <rPh sb="65" eb="67">
      <t>ガイヨウ</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</si>
  <si>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</si>
  <si>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</si>
  <si>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</si>
  <si>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</si>
  <si>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</si>
  <si>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</si>
  <si>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</si>
  <si>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</si>
  <si>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</si>
  <si>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t>
    <phoneticPr fontId="2"/>
  </si>
  <si>
    <t>○</t>
    <phoneticPr fontId="2"/>
  </si>
  <si>
    <t>工事種別、建設工事の種類</t>
    <rPh sb="0" eb="2">
      <t>コウジ</t>
    </rPh>
    <rPh sb="2" eb="4">
      <t>シュベツ</t>
    </rPh>
    <rPh sb="5" eb="7">
      <t>ケンセツ</t>
    </rPh>
    <rPh sb="7" eb="9">
      <t>コウジ</t>
    </rPh>
    <rPh sb="10" eb="12">
      <t>シュルイ</t>
    </rPh>
    <phoneticPr fontId="2"/>
  </si>
  <si>
    <t>○
or
△</t>
    <phoneticPr fontId="2"/>
  </si>
  <si>
    <t>○
or
△</t>
    <phoneticPr fontId="2"/>
  </si>
  <si>
    <t>契約上の工期</t>
    <rPh sb="0" eb="2">
      <t>ケイヤク</t>
    </rPh>
    <rPh sb="2" eb="3">
      <t>ジョウ</t>
    </rPh>
    <rPh sb="4" eb="6">
      <t>コウキ</t>
    </rPh>
    <phoneticPr fontId="2"/>
  </si>
  <si>
    <t>JV工事のみ対象</t>
    <phoneticPr fontId="2"/>
  </si>
  <si>
    <t>島根県発注工事のみ</t>
    <phoneticPr fontId="2"/>
  </si>
  <si>
    <t>　島根県内の公共事業において、平成28年度から令和2年度に、島根県及び中国地方整備局発注工事で受けた建築一式工事の優良工事表彰（優良工事施工団体表彰）</t>
    <rPh sb="8" eb="10">
      <t>ジギョウ</t>
    </rPh>
    <rPh sb="23" eb="25">
      <t>レイワ</t>
    </rPh>
    <rPh sb="26" eb="28">
      <t>ネンド</t>
    </rPh>
    <rPh sb="50" eb="52">
      <t>ケンチク</t>
    </rPh>
    <rPh sb="52" eb="54">
      <t>イッシキ</t>
    </rPh>
    <rPh sb="54" eb="56">
      <t>コウジ</t>
    </rPh>
    <phoneticPr fontId="2"/>
  </si>
  <si>
    <t>（3）</t>
    <phoneticPr fontId="2"/>
  </si>
  <si>
    <t>（4）</t>
    <phoneticPr fontId="2"/>
  </si>
  <si>
    <t>（5）</t>
    <phoneticPr fontId="2"/>
  </si>
  <si>
    <t>（3）</t>
    <phoneticPr fontId="2"/>
  </si>
  <si>
    <t>（3）</t>
    <phoneticPr fontId="2"/>
  </si>
  <si>
    <t>（4）</t>
    <phoneticPr fontId="2"/>
  </si>
  <si>
    <t>契約上の工期</t>
    <rPh sb="0" eb="3">
      <t>ケイヤクジョウ</t>
    </rPh>
    <rPh sb="4" eb="6">
      <t>コウキ</t>
    </rPh>
    <phoneticPr fontId="2"/>
  </si>
  <si>
    <t>工事種別</t>
    <phoneticPr fontId="2"/>
  </si>
  <si>
    <t>対象期間・対象機関</t>
    <phoneticPr fontId="2"/>
  </si>
  <si>
    <t>同種工事の定義</t>
    <phoneticPr fontId="2"/>
  </si>
  <si>
    <t>対象工事</t>
    <rPh sb="0" eb="4">
      <t>タイショウコウジ</t>
    </rPh>
    <phoneticPr fontId="2"/>
  </si>
  <si>
    <t>対象年度
対象機関</t>
    <rPh sb="5" eb="7">
      <t>タイショウ</t>
    </rPh>
    <phoneticPr fontId="2"/>
  </si>
  <si>
    <t>対象期間・対象機関</t>
    <phoneticPr fontId="2"/>
  </si>
  <si>
    <t>同種工事の定義</t>
    <phoneticPr fontId="2"/>
  </si>
  <si>
    <t>対象期間・対象機関</t>
    <phoneticPr fontId="2"/>
  </si>
  <si>
    <t>同種工事の定義</t>
    <phoneticPr fontId="2"/>
  </si>
  <si>
    <t>家畜伝染病防疫協定</t>
    <phoneticPr fontId="12"/>
  </si>
  <si>
    <t>監理技術者補佐</t>
    <rPh sb="0" eb="7">
      <t>カンリギジュツシャホサ</t>
    </rPh>
    <phoneticPr fontId="2"/>
  </si>
  <si>
    <t>令和　　　年　　　月　　　日</t>
    <rPh sb="0" eb="2">
      <t>レイワ</t>
    </rPh>
    <rPh sb="5" eb="6">
      <t>ネン</t>
    </rPh>
    <rPh sb="9" eb="10">
      <t>ツキ</t>
    </rPh>
    <rPh sb="13" eb="14">
      <t>ヒ</t>
    </rPh>
    <phoneticPr fontId="2"/>
  </si>
  <si>
    <t>住所　　</t>
    <phoneticPr fontId="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</si>
  <si>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</si>
  <si>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</si>
  <si>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</si>
  <si>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</si>
  <si>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</si>
  <si>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</si>
  <si>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会社（企業体）名：</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</si>
  <si>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</si>
  <si>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</si>
  <si>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</si>
  <si>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</si>
  <si>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</si>
  <si>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</si>
  <si>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</si>
  <si>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</si>
  <si>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</si>
  <si>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</si>
  <si>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</si>
  <si>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</si>
  <si>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</si>
  <si>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</si>
  <si>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</si>
  <si>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</si>
  <si>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審査用ファイルコピー先の列数と合わせるための欄</t>
    <rPh sb="0" eb="3">
      <t>シンサヨウ</t>
    </rPh>
    <rPh sb="10" eb="11">
      <t>サキ</t>
    </rPh>
    <rPh sb="12" eb="13">
      <t>レツ</t>
    </rPh>
    <rPh sb="13" eb="14">
      <t>スウ</t>
    </rPh>
    <rPh sb="15" eb="16">
      <t>ア</t>
    </rPh>
    <rPh sb="22" eb="23">
      <t>ラン</t>
    </rPh>
    <phoneticPr fontId="2"/>
  </si>
  <si>
    <t>当該工事での建設キャリアアップシステム（CCUS）の活用</t>
    <rPh sb="0" eb="2">
      <t>トウガイ</t>
    </rPh>
    <rPh sb="2" eb="4">
      <t>コウジ</t>
    </rPh>
    <rPh sb="6" eb="8">
      <t>ケンセツ</t>
    </rPh>
    <rPh sb="26" eb="28">
      <t>カツヨウ</t>
    </rPh>
    <phoneticPr fontId="2"/>
  </si>
  <si>
    <t>確約書の提出</t>
    <rPh sb="0" eb="3">
      <t>カクヤクショ</t>
    </rPh>
    <rPh sb="4" eb="6">
      <t>テイシュツ</t>
    </rPh>
    <phoneticPr fontId="2"/>
  </si>
  <si>
    <t>CCUSの活用</t>
  </si>
  <si>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</si>
  <si>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</si>
  <si>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</si>
  <si>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</si>
  <si>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：「地域貢献・その他の評価」様式シート</t>
    <rPh sb="11" eb="13">
      <t>ヒョウカ</t>
    </rPh>
    <rPh sb="14" eb="16">
      <t>ヨウシキ</t>
    </rPh>
    <phoneticPr fontId="2"/>
  </si>
  <si>
    <t>地域貢献・その他【建築】</t>
    <rPh sb="9" eb="11">
      <t>ケンチク</t>
    </rPh>
    <phoneticPr fontId="2"/>
  </si>
  <si>
    <t>　企業：４項目、配置予定技術者①：４項目、配置予定技術者②：４項目、配置予定技術者③：４項目、地域貢献・その他：７項目、地理的条件：２項目</t>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</si>
  <si>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</si>
  <si>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</si>
  <si>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（b）.当該工事種別に該当する建設業法第７条第１項第２号ハに示す資格を有する者</t>
    <rPh sb="22" eb="23">
      <t>ダイ</t>
    </rPh>
    <rPh sb="24" eb="25">
      <t>コウ</t>
    </rPh>
    <rPh sb="27" eb="28">
      <t>ゴウ</t>
    </rPh>
    <rPh sb="38" eb="39">
      <t>モノ</t>
    </rPh>
    <phoneticPr fontId="2"/>
  </si>
  <si>
    <t>今後の法定雇用率の設定</t>
    <phoneticPr fontId="2"/>
  </si>
  <si>
    <t>R6年度　2.5％</t>
    <phoneticPr fontId="2"/>
  </si>
  <si>
    <t>R8年度　2.7％</t>
    <phoneticPr fontId="2"/>
  </si>
  <si>
    <t>平成３０年度</t>
    <phoneticPr fontId="2"/>
  </si>
  <si>
    <t>令和元年度</t>
    <rPh sb="0" eb="2">
      <t>レイワ</t>
    </rPh>
    <rPh sb="2" eb="3">
      <t>ガン</t>
    </rPh>
    <phoneticPr fontId="2"/>
  </si>
  <si>
    <t>令和２年度</t>
    <rPh sb="0" eb="2">
      <t>レイワ</t>
    </rPh>
    <phoneticPr fontId="2"/>
  </si>
  <si>
    <t>令和３年度</t>
    <rPh sb="0" eb="2">
      <t>レイワ</t>
    </rPh>
    <phoneticPr fontId="2"/>
  </si>
  <si>
    <t>令和４年度</t>
    <rPh sb="0" eb="2">
      <t>レイワ</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</si>
  <si>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</si>
  <si>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 xml:space="preserve"> 下記工事の施工にあたり、建設キャリアアップシステムを活用することを確約します。</t>
    <rPh sb="1" eb="3">
      <t>カキ</t>
    </rPh>
    <rPh sb="34" eb="36">
      <t>カクヤク</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</si>
  <si>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</si>
  <si>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</si>
  <si>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</si>
  <si>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</si>
  <si>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（常用労働者・短時間労働者・特定短時間労働者）</t>
    <rPh sb="14" eb="22">
      <t>トクテイタンジカンロウドウシャ</t>
    </rPh>
    <phoneticPr fontId="2"/>
  </si>
  <si>
    <t>（常用労働者・短時間労働者・特定短時間労働者）</t>
    <phoneticPr fontId="2"/>
  </si>
  <si>
    <r>
      <t>「(f)法定雇用義務数」欄は、公共職業安定所に提出された「障がい者雇用状況報告書」の数字をそのまま記入するのではなく、報告後の移動や</t>
    </r>
    <r>
      <rPr>
        <sz val="10"/>
        <rFont val="ＭＳ Ｐ明朝"/>
        <family val="1"/>
        <charset val="128"/>
      </rPr>
      <t>「障害者の雇用の促進等に関する法律」の改正内容</t>
    </r>
    <r>
      <rPr>
        <sz val="10"/>
        <rFont val="ＭＳ Ｐ明朝"/>
        <family val="1"/>
        <charset val="128"/>
      </rPr>
      <t>を反映させて記入すること。</t>
    </r>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</si>
  <si>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2"/>
  </si>
  <si>
    <t>○○建設</t>
    <rPh sb="2" eb="4">
      <t>ケンセツ</t>
    </rPh>
    <phoneticPr fontId="2"/>
  </si>
  <si>
    <t>○○　○○</t>
    <phoneticPr fontId="2"/>
  </si>
  <si>
    <t>工事種別については、各工事の契約時における「島根県土木工事仕様書」等において確認すること。</t>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</si>
  <si>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</si>
  <si>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phoneticPr fontId="2"/>
  </si>
  <si>
    <t>　←表彰状の添付を求める場合は、左記を修正願います。</t>
    <rPh sb="2" eb="5">
      <t>ヒョウショウジョウ</t>
    </rPh>
    <rPh sb="6" eb="8">
      <t>テンプ</t>
    </rPh>
    <rPh sb="9" eb="10">
      <t>モト</t>
    </rPh>
    <rPh sb="12" eb="14">
      <t>バアイ</t>
    </rPh>
    <rPh sb="16" eb="18">
      <t>サキ</t>
    </rPh>
    <rPh sb="19" eb="22">
      <t>シュウセイネガ</t>
    </rPh>
    <phoneticPr fontId="2"/>
  </si>
  <si>
    <t>活動したことを証明する資料と活動箇所が確認できる資料を添付すること。</t>
    <phoneticPr fontId="2"/>
  </si>
  <si>
    <t>活動箇所が確認できる資料を添付すること。</t>
    <phoneticPr fontId="2"/>
  </si>
  <si>
    <t>従業員数は当該活動時点のものとする。</t>
    <phoneticPr fontId="2"/>
  </si>
  <si>
    <r>
      <t>企業の育児・介護休業に関する制度の概要が分かる資料（就業規則等）のうち「</t>
    </r>
    <r>
      <rPr>
        <sz val="11"/>
        <rFont val="ＭＳ Ｐ明朝"/>
        <family val="1"/>
        <charset val="128"/>
      </rPr>
      <t>育児・介護休業法」に関係する部分を添付資料として提出すること。その際、法定の制度を超える箇所にアンダーライン明示すること。なお、明示が無い場合は、評価の対象としない。</t>
    </r>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</si>
  <si>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</si>
  <si>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t>○法律では１歳まで、両親ともに育児休業を取得する場合は１歳２ヶ月まで、または、一定の事情がある場合は２歳までとされています。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t>
    <phoneticPr fontId="12"/>
  </si>
  <si>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2"/>
  </si>
  <si>
    <t>新規雇用した日における年齢が３０歳以下である者を記載すること。</t>
    <phoneticPr fontId="2"/>
  </si>
  <si>
    <t>新規雇用した日及び直接的かつ恒常的な雇用関係を確認できる書類を添付すること。</t>
    <phoneticPr fontId="2"/>
  </si>
  <si>
    <t>※</t>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</si>
  <si>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5" eb="27">
      <t>キテイ</t>
    </rPh>
    <rPh sb="29" eb="30">
      <t>シュ</t>
    </rPh>
    <rPh sb="36" eb="38">
      <t>ホンテン</t>
    </rPh>
    <rPh sb="42" eb="43">
      <t>ジュウ</t>
    </rPh>
    <rPh sb="45" eb="48">
      <t>エイギョウショ</t>
    </rPh>
    <rPh sb="49" eb="51">
      <t>シテン</t>
    </rPh>
    <rPh sb="52" eb="55">
      <t>エイギョウショ</t>
    </rPh>
    <rPh sb="59" eb="60">
      <t>モノ</t>
    </rPh>
    <phoneticPr fontId="2"/>
  </si>
  <si>
    <t>島根県建設工事等入札参加資格者名簿は島根県土木総務課建設産業対策室ホームページにて掲載
http://www.pref.shimane.lg.jp/admin/bid/shikaku/shinsei_doboku/nyuusatu_sannka_meibo_4-6.html</t>
    <phoneticPr fontId="2"/>
  </si>
  <si>
    <t>活動箇所</t>
    <phoneticPr fontId="2"/>
  </si>
  <si>
    <t>年度間延べ参加人数</t>
    <rPh sb="0" eb="1">
      <t>ネン</t>
    </rPh>
    <rPh sb="1" eb="2">
      <t>ド</t>
    </rPh>
    <rPh sb="2" eb="3">
      <t>カン</t>
    </rPh>
    <rPh sb="3" eb="4">
      <t>ノ</t>
    </rPh>
    <rPh sb="5" eb="7">
      <t>サンカ</t>
    </rPh>
    <rPh sb="7" eb="9">
      <t>ニンズウ</t>
    </rPh>
    <phoneticPr fontId="2"/>
  </si>
  <si>
    <t>現場に配置する登録基幹技能者は、主任技術者（下請企業も含む）及び監理技術者（監理技術者補佐を含む）以外の技術者を対象する。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0" eb="31">
      <t>オヨ</t>
    </rPh>
    <rPh sb="32" eb="34">
      <t>カンリ</t>
    </rPh>
    <rPh sb="34" eb="37">
      <t>ギジュツシャ</t>
    </rPh>
    <rPh sb="38" eb="40">
      <t>カンリ</t>
    </rPh>
    <rPh sb="40" eb="43">
      <t>ギジュツシャ</t>
    </rPh>
    <rPh sb="43" eb="45">
      <t>ホサ</t>
    </rPh>
    <rPh sb="46" eb="47">
      <t>フク</t>
    </rPh>
    <rPh sb="49" eb="51">
      <t>イガイ</t>
    </rPh>
    <rPh sb="52" eb="55">
      <t>ギジュツシャ</t>
    </rPh>
    <rPh sb="56" eb="58">
      <t>タイショウ</t>
    </rPh>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</si>
  <si>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</si>
  <si>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phoneticPr fontId="12"/>
  </si>
  <si>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2"/>
  </si>
  <si>
    <r>
      <t>②</t>
    </r>
    <r>
      <rPr>
        <sz val="10"/>
        <rFont val="ＭＳ Ｐゴシック"/>
        <family val="3"/>
        <charset val="128"/>
      </rPr>
      <t>テレワーク等</t>
    </r>
    <rPh sb="6" eb="7">
      <t>ナド</t>
    </rPh>
    <phoneticPr fontId="12"/>
  </si>
  <si>
    <r>
      <t>⑤事業所内保育施設の運営　　　　　　　　　　　　　   　　　　　</t>
    </r>
    <r>
      <rPr>
        <sz val="9"/>
        <rFont val="ＭＳ Ｐゴシック"/>
        <family val="3"/>
        <charset val="128"/>
      </rPr>
      <t>（共同運営や保育施設と契約している場合も含む）</t>
    </r>
    <rPh sb="4" eb="5">
      <t>ナイ</t>
    </rPh>
    <rPh sb="5" eb="7">
      <t>ホイク</t>
    </rPh>
    <phoneticPr fontId="12"/>
  </si>
  <si>
    <t>①育児・介護休業法では、短時間勤務制度は、原則として6時間（5時間45分から６時間まで）とする措置を含むものとなっているので、それ以外の短時間勤務制度の実施。</t>
    <phoneticPr fontId="12"/>
  </si>
  <si>
    <t>Q3</t>
    <phoneticPr fontId="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</si>
  <si>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2"/>
  </si>
  <si>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2"/>
  </si>
  <si>
    <t>Q4</t>
    <phoneticPr fontId="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</si>
  <si>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2"/>
  </si>
  <si>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</si>
  <si>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2"/>
  </si>
  <si>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2"/>
  </si>
  <si>
    <t>Q6</t>
    <phoneticPr fontId="2"/>
  </si>
  <si>
    <r>
      <t xml:space="preserve">⑥事業所内託児施設の運営
</t>
    </r>
    <r>
      <rPr>
        <sz val="9"/>
        <rFont val="ＭＳ Ｐゴシック"/>
        <family val="3"/>
        <charset val="128"/>
      </rPr>
      <t>（共同運営や保育施設と契約している場合も含む）</t>
    </r>
    <rPh sb="5" eb="7">
      <t>タクジ</t>
    </rPh>
    <phoneticPr fontId="12"/>
  </si>
  <si>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</si>
  <si>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</si>
  <si>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21">
      <t>ネンセイシュウリョウ</t>
    </rPh>
    <rPh sb="24" eb="25">
      <t>コ</t>
    </rPh>
    <rPh sb="27" eb="28">
      <t>ニン</t>
    </rPh>
    <rPh sb="28" eb="30">
      <t>イジョウ</t>
    </rPh>
    <rPh sb="34" eb="35">
      <t>ネン</t>
    </rPh>
    <rPh sb="37" eb="38">
      <t>ニチ</t>
    </rPh>
    <rPh sb="40" eb="41">
      <t>コ</t>
    </rPh>
    <phoneticPr fontId="12"/>
  </si>
  <si>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2"/>
  </si>
  <si>
    <t>Q９</t>
    <phoneticPr fontId="2"/>
  </si>
  <si>
    <t>Q10</t>
    <phoneticPr fontId="2"/>
  </si>
  <si>
    <t>Q11</t>
    <phoneticPr fontId="2"/>
  </si>
  <si>
    <t>Q12</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</si>
  <si>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2"/>
  </si>
  <si>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</si>
  <si>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Q13</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</si>
  <si>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2"/>
  </si>
  <si>
    <t>総合評価（Ｑ1～Ｑ13） 　加　算</t>
    <rPh sb="0" eb="4">
      <t>ソウゴウヒョウカ</t>
    </rPh>
    <rPh sb="14" eb="15">
      <t>カ</t>
    </rPh>
    <rPh sb="16" eb="17">
      <t>サン</t>
    </rPh>
    <phoneticPr fontId="12"/>
  </si>
  <si>
    <t>★総合評価（Ｑ1～Ｑ13）加算欄が「ＯＫ！」となる場合でも、就業規則等の添付資料により上記記載内容が確認できなければ、総合評価方式の加算点を認めません。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2"/>
  </si>
  <si>
    <r>
      <t>②</t>
    </r>
    <r>
      <rPr>
        <sz val="11"/>
        <rFont val="ＭＳ Ｐゴシック"/>
        <family val="3"/>
        <charset val="128"/>
        <scheme val="minor"/>
      </rPr>
      <t>テレワーク等</t>
    </r>
    <rPh sb="6" eb="7">
      <t>ナド</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</si>
  <si>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</si>
  <si>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19">
      <t>ネンセイ</t>
    </rPh>
    <rPh sb="19" eb="21">
      <t>シュウリョウ</t>
    </rPh>
    <rPh sb="24" eb="25">
      <t>コ</t>
    </rPh>
    <rPh sb="27" eb="28">
      <t>ニン</t>
    </rPh>
    <rPh sb="28" eb="30">
      <t>イジョウ</t>
    </rPh>
    <rPh sb="34" eb="35">
      <t>ネン</t>
    </rPh>
    <rPh sb="37" eb="38">
      <t>ニチ</t>
    </rPh>
    <rPh sb="40" eb="41">
      <t>コ</t>
    </rPh>
    <phoneticPr fontId="12"/>
  </si>
  <si>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2"/>
  </si>
  <si>
    <r>
      <t>⑦</t>
    </r>
    <r>
      <rPr>
        <sz val="10"/>
        <color rgb="FFFF000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</si>
  <si>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r>
      <t xml:space="preserve">②「育児時間」：出産後１歳未満の子どもを育てる女性から請求があった場合、1日2回それぞれ30分以上、育児のための時間を与えなければなりません。（労働基準法第67条）
</t>
    </r>
    <r>
      <rPr>
        <sz val="10"/>
        <color rgb="FFFF0000"/>
        <rFont val="ＭＳ Ｐ明朝"/>
        <family val="1"/>
        <charset val="128"/>
      </rPr>
      <t>⑦独自の有給休暇制度の例：生理休暇、妊婦検診のための休暇、家族記念日休暇、バースディ休暇など（本人の結婚、妻の出産、忌引きによる休暇を除く）</t>
    </r>
    <phoneticPr fontId="12"/>
  </si>
  <si>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</si>
  <si>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</si>
  <si>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</si>
  <si>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</si>
  <si>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</si>
  <si>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</si>
  <si>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</si>
  <si>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</si>
  <si>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</si>
  <si>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新規雇用時の年齢</t>
    <rPh sb="0" eb="2">
      <t>シンキ</t>
    </rPh>
    <rPh sb="2" eb="4">
      <t>コヨウ</t>
    </rPh>
    <rPh sb="4" eb="5">
      <t>ジ</t>
    </rPh>
    <rPh sb="6" eb="8">
      <t>ネンレイ</t>
    </rPh>
    <phoneticPr fontId="2"/>
  </si>
  <si>
    <t>就業規則等は、原本と相異ないことを代表者名で証明すること。</t>
    <phoneticPr fontId="2"/>
  </si>
  <si>
    <r>
      <rPr>
        <b/>
        <u/>
        <sz val="11"/>
        <color rgb="FFFF0000"/>
        <rFont val="ＭＳ Ｐ明朝"/>
        <family val="1"/>
        <charset val="128"/>
      </rPr>
      <t>資料の添付は不要</t>
    </r>
    <r>
      <rPr>
        <b/>
        <sz val="11"/>
        <color rgb="FFFF0000"/>
        <rFont val="ＭＳ Ｐ明朝"/>
        <family val="1"/>
        <charset val="128"/>
      </rPr>
      <t>。</t>
    </r>
    <r>
      <rPr>
        <sz val="11"/>
        <color theme="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覧表等は、原本と相違ないことを代表者名で証明すること。</t>
    </r>
    <phoneticPr fontId="2"/>
  </si>
  <si>
    <t>中国地方整備局発注工事は表彰状等の写しを添付すること。また、発注者から表彰実績に関する資料が提示された場合は、その写しの添付でもよい。</t>
    <phoneticPr fontId="2"/>
  </si>
  <si>
    <r>
      <t>（c）×</t>
    </r>
    <r>
      <rPr>
        <sz val="10"/>
        <color rgb="FFFF0000"/>
        <rFont val="ＭＳ Ｐ明朝"/>
        <family val="1"/>
        <charset val="128"/>
      </rPr>
      <t>０．０２７</t>
    </r>
    <r>
      <rPr>
        <sz val="10"/>
        <rFont val="ＭＳ Ｐ明朝"/>
        <family val="1"/>
        <charset val="128"/>
      </rPr>
      <t>＝ (ｆ)</t>
    </r>
    <phoneticPr fontId="2"/>
  </si>
  <si>
    <r>
      <t>「(ｆ)法定雇用義務数」欄は、障がい者雇用の義務がある事業者のみ（</t>
    </r>
    <r>
      <rPr>
        <sz val="10"/>
        <color rgb="FFFF0000"/>
        <rFont val="ＭＳ Ｐ明朝"/>
        <family val="1"/>
        <charset val="128"/>
      </rPr>
      <t>R8</t>
    </r>
    <r>
      <rPr>
        <sz val="10"/>
        <rFont val="ＭＳ Ｐ明朝"/>
        <family val="1"/>
        <charset val="128"/>
      </rPr>
      <t>年度から(c)常用雇用労働者</t>
    </r>
    <r>
      <rPr>
        <sz val="10"/>
        <color rgb="FFFF0000"/>
        <rFont val="ＭＳ Ｐ明朝"/>
        <family val="1"/>
        <charset val="128"/>
      </rPr>
      <t>37.5人</t>
    </r>
    <r>
      <rPr>
        <sz val="10"/>
        <rFont val="ＭＳ Ｐ明朝"/>
        <family val="1"/>
        <charset val="128"/>
      </rPr>
      <t>以上）記入すること。</t>
    </r>
    <phoneticPr fontId="2"/>
  </si>
  <si>
    <r>
      <t xml:space="preserve"> ｛ 70＋10×0.5－</t>
    </r>
    <r>
      <rPr>
        <u/>
        <sz val="10"/>
        <rFont val="ＭＳ Ｐ明朝"/>
        <family val="1"/>
        <charset val="128"/>
      </rPr>
      <t xml:space="preserve">（70＋10×0.5）×１０％ </t>
    </r>
    <r>
      <rPr>
        <sz val="10"/>
        <rFont val="ＭＳ Ｐ明朝"/>
        <family val="1"/>
        <charset val="128"/>
      </rPr>
      <t>｝ 　　　　　　　　×</t>
    </r>
    <r>
      <rPr>
        <sz val="10"/>
        <color rgb="FFFF0000"/>
        <rFont val="ＭＳ Ｐ明朝"/>
        <family val="1"/>
        <charset val="128"/>
      </rPr>
      <t xml:space="preserve"> ２．７％</t>
    </r>
    <r>
      <rPr>
        <sz val="10"/>
        <rFont val="ＭＳ Ｐ明朝"/>
        <family val="1"/>
        <charset val="128"/>
      </rPr>
      <t xml:space="preserve"> ＝ </t>
    </r>
    <r>
      <rPr>
        <sz val="10"/>
        <color rgb="FFFF0000"/>
        <rFont val="ＭＳ Ｐ明朝"/>
        <family val="1"/>
        <charset val="128"/>
      </rPr>
      <t>１．８２</t>
    </r>
    <r>
      <rPr>
        <sz val="10"/>
        <rFont val="ＭＳ Ｐ明朝"/>
        <family val="1"/>
        <charset val="128"/>
      </rPr>
      <t>名　⇒　１名</t>
    </r>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</si>
  <si>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</si>
  <si>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t>対象外</t>
    <rPh sb="0" eb="3">
      <t>タイショウガイ</t>
    </rPh>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</si>
  <si>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</si>
  <si>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</si>
  <si>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</si>
  <si>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</si>
  <si>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</si>
  <si>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</si>
  <si>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</si>
  <si>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</si>
  <si>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</si>
  <si>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</si>
  <si>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</si>
  <si>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</si>
  <si>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</si>
  <si>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</si>
  <si>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t>△△建設</t>
    <rPh sb="2" eb="4">
      <t>ケンセツ</t>
    </rPh>
    <phoneticPr fontId="2"/>
  </si>
  <si>
    <t>□□建設</t>
    <rPh sb="2" eb="4">
      <t>ケンセツ</t>
    </rPh>
    <phoneticPr fontId="2"/>
  </si>
  <si>
    <t>↑作業用の判定式（消さないでください。）</t>
    <rPh sb="1" eb="4">
      <t>サギョウヨウ</t>
    </rPh>
    <rPh sb="5" eb="8">
      <t>ハンテイシキ</t>
    </rPh>
    <rPh sb="9" eb="10">
      <t>ケ</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</si>
  <si>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5" eb="16">
      <t>オヨ</t>
    </rPh>
    <rPh sb="17" eb="18">
      <t>ヒ</t>
    </rPh>
    <rPh sb="19" eb="20">
      <t>ワタ</t>
    </rPh>
    <rPh sb="22" eb="24">
      <t>カンリョウ</t>
    </rPh>
    <phoneticPr fontId="2"/>
  </si>
  <si>
    <t>発注機関名</t>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</si>
  <si>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年度から入札公告日前日までに完成及び引き渡しが完了した工事</t>
    </r>
    <rPh sb="20" eb="21">
      <t>オヨ</t>
    </rPh>
    <rPh sb="22" eb="23">
      <t>ヒ</t>
    </rPh>
    <rPh sb="24" eb="25">
      <t>ワタ</t>
    </rPh>
    <rPh sb="27" eb="29">
      <t>カンリョウ</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</si>
  <si>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年度に、島根県及び中国地方整備局発注工事で受けた建築一式工事の優良工事表彰（優良工事施工団体表彰）</t>
    </r>
    <rPh sb="8" eb="10">
      <t>ジギョウ</t>
    </rPh>
    <rPh sb="15" eb="17">
      <t>レイワ</t>
    </rPh>
    <rPh sb="22" eb="24">
      <t>レイワ</t>
    </rPh>
    <rPh sb="25" eb="27">
      <t>ネンド</t>
    </rPh>
    <rPh sb="49" eb="51">
      <t>ケンチク</t>
    </rPh>
    <rPh sb="51" eb="53">
      <t>イッシキ</t>
    </rPh>
    <rPh sb="53" eb="55">
      <t>コウジ</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</si>
  <si>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0" eb="12">
      <t>ネンド</t>
    </rPh>
    <rPh sb="11" eb="12">
      <t>ド</t>
    </rPh>
    <rPh sb="12" eb="14">
      <t>ヘイネンド</t>
    </rPh>
    <rPh sb="13" eb="15">
      <t>カンセイ</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</si>
  <si>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年度から入札公告日前日までに完成及び引き渡しが完了した島根県、島根県内の市町村又は国の機関（独立行政法人等を含みコリンズ登録があるものに限る。）発注工事</t>
    </r>
    <rPh sb="20" eb="21">
      <t>オヨ</t>
    </rPh>
    <rPh sb="22" eb="23">
      <t>ヒ</t>
    </rPh>
    <rPh sb="24" eb="25">
      <t>ワタ</t>
    </rPh>
    <rPh sb="27" eb="29">
      <t>カンリョウ</t>
    </rPh>
    <rPh sb="35" eb="38">
      <t>シマネケン</t>
    </rPh>
    <rPh sb="38" eb="39">
      <t>ナイ</t>
    </rPh>
    <rPh sb="40" eb="43">
      <t>シチョウソン</t>
    </rPh>
    <rPh sb="43" eb="44">
      <t>マタ</t>
    </rPh>
    <rPh sb="45" eb="46">
      <t>クニ</t>
    </rPh>
    <rPh sb="47" eb="49">
      <t>キカン</t>
    </rPh>
    <rPh sb="50" eb="52">
      <t>ドクリツ</t>
    </rPh>
    <rPh sb="52" eb="54">
      <t>ギョウセイ</t>
    </rPh>
    <rPh sb="54" eb="56">
      <t>ホウジン</t>
    </rPh>
    <rPh sb="56" eb="57">
      <t>トウ</t>
    </rPh>
    <rPh sb="58" eb="59">
      <t>フク</t>
    </rPh>
    <rPh sb="64" eb="66">
      <t>トウロク</t>
    </rPh>
    <rPh sb="72" eb="73">
      <t>カギ</t>
    </rPh>
    <phoneticPr fontId="2"/>
  </si>
  <si>
    <t>R６</t>
    <phoneticPr fontId="2"/>
  </si>
  <si>
    <t>R７</t>
    <phoneticPr fontId="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</si>
  <si>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2"/>
  </si>
  <si>
    <r>
      <t>令和</t>
    </r>
    <r>
      <rPr>
        <sz val="11"/>
        <color rgb="FFFF0000"/>
        <rFont val="ＭＳ Ｐ明朝"/>
        <family val="1"/>
        <charset val="128"/>
      </rPr>
      <t>６</t>
    </r>
    <r>
      <rPr>
        <sz val="11"/>
        <color theme="1"/>
        <rFont val="ＭＳ Ｐ明朝"/>
        <family val="1"/>
        <charset val="128"/>
      </rPr>
      <t>年4月1日以降に、若手技術者・若手従業員（３０歳未満の者）の１人以上の新規雇用があること。</t>
    </r>
    <rPh sb="0" eb="2">
      <t>レイワ</t>
    </rPh>
    <rPh sb="18" eb="20">
      <t>ワカテ</t>
    </rPh>
    <rPh sb="20" eb="23">
      <t>ジュウギョウイン</t>
    </rPh>
    <rPh sb="26" eb="27">
      <t>サイ</t>
    </rPh>
    <rPh sb="27" eb="29">
      <t>ミマン</t>
    </rPh>
    <phoneticPr fontId="2"/>
  </si>
  <si>
    <r>
      <rPr>
        <sz val="10"/>
        <color rgb="FFFF0000"/>
        <rFont val="ＭＳ Ｐ明朝"/>
        <family val="1"/>
        <charset val="128"/>
      </rPr>
      <t>年度間延べ</t>
    </r>
    <r>
      <rPr>
        <sz val="10"/>
        <color theme="1"/>
        <rFont val="ＭＳ Ｐ明朝"/>
        <family val="1"/>
        <charset val="128"/>
      </rPr>
      <t>参加人数</t>
    </r>
    <phoneticPr fontId="2"/>
  </si>
  <si>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</si>
  <si>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</si>
  <si>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3" eb="5">
      <t>ネンド</t>
    </rPh>
    <rPh sb="5" eb="6">
      <t>オヨ</t>
    </rPh>
    <rPh sb="7" eb="9">
      <t>レイワ</t>
    </rPh>
    <rPh sb="10" eb="12">
      <t>ネンド</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</si>
  <si>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</si>
  <si>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r>
      <t>①「育児休業・介護休業等育児又は家族介護を行う労働者の福祉に関する法律」（令和７年</t>
    </r>
    <r>
      <rPr>
        <sz val="10"/>
        <color rgb="FFFF0000"/>
        <rFont val="ＭＳ Ｐ明朝"/>
        <family val="1"/>
        <charset val="128"/>
      </rPr>
      <t>10月</t>
    </r>
    <r>
      <rPr>
        <sz val="10"/>
        <rFont val="ＭＳ Ｐ明朝"/>
        <family val="1"/>
        <charset val="128"/>
      </rPr>
      <t>1日施行、以下「育児・介護休業法」という。）で定める制度を超える内容を含む制度を規定していること</t>
    </r>
    <phoneticPr fontId="2"/>
  </si>
  <si>
    <t>総務部営繕課</t>
    <rPh sb="0" eb="3">
      <t>ソウムブ</t>
    </rPh>
    <rPh sb="3" eb="6">
      <t>エイゼンカ</t>
    </rPh>
    <phoneticPr fontId="2"/>
  </si>
  <si>
    <t>浜山公園陸上競技場メインスタンド増築外（電気設備）工事</t>
    <rPh sb="0" eb="1">
      <t>ハマ</t>
    </rPh>
    <rPh sb="1" eb="2">
      <t>ヤマ</t>
    </rPh>
    <rPh sb="2" eb="4">
      <t>コウエン</t>
    </rPh>
    <rPh sb="4" eb="6">
      <t>リクジョウ</t>
    </rPh>
    <rPh sb="6" eb="9">
      <t>キョウギジョウ</t>
    </rPh>
    <rPh sb="16" eb="18">
      <t>ゾウチク</t>
    </rPh>
    <rPh sb="18" eb="19">
      <t>ホカ</t>
    </rPh>
    <rPh sb="20" eb="22">
      <t>デンキ</t>
    </rPh>
    <rPh sb="22" eb="24">
      <t>セツビ</t>
    </rPh>
    <rPh sb="25" eb="27">
      <t>コウジ</t>
    </rPh>
    <phoneticPr fontId="2"/>
  </si>
  <si>
    <t>管工事、熱絶縁工事、消防施設工事</t>
    <rPh sb="0" eb="1">
      <t>カン</t>
    </rPh>
    <rPh sb="1" eb="3">
      <t>コウジ</t>
    </rPh>
    <rPh sb="4" eb="5">
      <t>ネツ</t>
    </rPh>
    <rPh sb="5" eb="7">
      <t>ゼツエン</t>
    </rPh>
    <rPh sb="7" eb="9">
      <t>コウジ</t>
    </rPh>
    <rPh sb="10" eb="12">
      <t>ショウボウ</t>
    </rPh>
    <rPh sb="12" eb="14">
      <t>シセツ</t>
    </rPh>
    <rPh sb="14" eb="16">
      <t>コウジ</t>
    </rPh>
    <phoneticPr fontId="2"/>
  </si>
  <si>
    <t>電気工事、消防施設工事</t>
    <rPh sb="0" eb="2">
      <t>デンキ</t>
    </rPh>
    <rPh sb="2" eb="4">
      <t>コウジ</t>
    </rPh>
    <rPh sb="5" eb="11">
      <t>ショウボウシセツコウジ</t>
    </rPh>
    <phoneticPr fontId="2"/>
  </si>
  <si>
    <t>２</t>
  </si>
  <si>
    <t>３</t>
  </si>
  <si>
    <t>４</t>
  </si>
  <si>
    <t>５</t>
  </si>
  <si>
    <t>６</t>
  </si>
  <si>
    <t>７</t>
  </si>
  <si>
    <t>応急復旧相談員</t>
  </si>
  <si>
    <t>８</t>
  </si>
  <si>
    <t>９</t>
  </si>
  <si>
    <t>１０</t>
  </si>
  <si>
    <t>１１</t>
  </si>
  <si>
    <t>１２</t>
  </si>
  <si>
    <t>１３</t>
  </si>
  <si>
    <t>１４</t>
  </si>
  <si>
    <t>１５</t>
  </si>
  <si>
    <t>熱絶縁工事</t>
    <rPh sb="0" eb="1">
      <t>ネツ</t>
    </rPh>
    <rPh sb="1" eb="3">
      <t>ゼツエン</t>
    </rPh>
    <rPh sb="3" eb="5">
      <t>コウジ</t>
    </rPh>
    <phoneticPr fontId="2"/>
  </si>
  <si>
    <t>消防施設工事</t>
    <rPh sb="0" eb="4">
      <t>ショウボウシセツ</t>
    </rPh>
    <rPh sb="4" eb="6">
      <t>コウジ</t>
    </rPh>
    <phoneticPr fontId="2"/>
  </si>
  <si>
    <t>応急復旧相談員</t>
    <phoneticPr fontId="12"/>
  </si>
  <si>
    <t>様式－１</t>
    <phoneticPr fontId="2"/>
  </si>
  <si>
    <t>　１契約で税込み最終金額が５億２，０００万円以上の住宅以外の建築物に係る電気工事</t>
    <phoneticPr fontId="2"/>
  </si>
  <si>
    <t>建物用途</t>
    <rPh sb="0" eb="4">
      <t>タテモノヨウト</t>
    </rPh>
    <phoneticPr fontId="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</si>
  <si>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</si>
  <si>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特別共同企業体構成員の受賞の合計が４回以上ある場合は、代表的なもの３回分の提出でよい。</t>
    <rPh sb="0" eb="2">
      <t>トクベツ</t>
    </rPh>
    <rPh sb="2" eb="4">
      <t>キョウドウ</t>
    </rPh>
    <rPh sb="4" eb="7">
      <t>キギョウタイ</t>
    </rPh>
    <rPh sb="7" eb="9">
      <t>コウセイ</t>
    </rPh>
    <rPh sb="9" eb="10">
      <t>イン</t>
    </rPh>
    <rPh sb="11" eb="13">
      <t>ジュショウ</t>
    </rPh>
    <rPh sb="14" eb="16">
      <t>ゴウケイ</t>
    </rPh>
    <rPh sb="18" eb="19">
      <t>カイ</t>
    </rPh>
    <rPh sb="19" eb="21">
      <t>イジョウ</t>
    </rPh>
    <rPh sb="23" eb="25">
      <t>バアイ</t>
    </rPh>
    <rPh sb="27" eb="30">
      <t>ダイヒョウテキ</t>
    </rPh>
    <rPh sb="34" eb="35">
      <t>カイ</t>
    </rPh>
    <rPh sb="35" eb="36">
      <t>ブン</t>
    </rPh>
    <rPh sb="37" eb="39">
      <t>テイシュツ</t>
    </rPh>
    <phoneticPr fontId="2"/>
  </si>
  <si>
    <r>
      <t>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年度に、島根県及び中国地方整備局発注工事で受けた建築部門の優良工事表彰（優良工事施工団体表彰）
・工事種別：建築物に係る電気工事
・建設工事の種類：電気工事、消防施設工事</t>
    </r>
    <rPh sb="14" eb="16">
      <t>レイワ</t>
    </rPh>
    <rPh sb="21" eb="23">
      <t>レイワ</t>
    </rPh>
    <rPh sb="48" eb="50">
      <t>ケンチク</t>
    </rPh>
    <rPh sb="50" eb="52">
      <t>ブモン</t>
    </rPh>
    <rPh sb="73" eb="77">
      <t>コウジシュベツ</t>
    </rPh>
    <phoneticPr fontId="2"/>
  </si>
  <si>
    <t>　１契約で税込み最終金額が２億６，０００万円以上の住宅以外の建築物に係る電気工事</t>
    <phoneticPr fontId="2"/>
  </si>
  <si>
    <t>配置予定技術者①、②、③共通</t>
    <rPh sb="12" eb="14">
      <t>キョウツウ</t>
    </rPh>
    <phoneticPr fontId="2"/>
  </si>
  <si>
    <t>配置予定技術者の継続学習</t>
    <phoneticPr fontId="2"/>
  </si>
  <si>
    <t>会社（企業体）名：</t>
    <rPh sb="3" eb="6">
      <t>キギョウタイ</t>
    </rPh>
    <phoneticPr fontId="2"/>
  </si>
  <si>
    <t>配置予定の主任（監理）技術者が保有するCPD単位数</t>
    <rPh sb="22" eb="25">
      <t>タンイスウ</t>
    </rPh>
    <phoneticPr fontId="2"/>
  </si>
  <si>
    <t>配置予定技術者氏名</t>
  </si>
  <si>
    <t>保有するCPD単位数</t>
    <rPh sb="7" eb="10">
      <t>タンイスウ</t>
    </rPh>
    <phoneticPr fontId="2"/>
  </si>
  <si>
    <t>※評価結果</t>
  </si>
  <si>
    <t>単位</t>
    <rPh sb="0" eb="2">
      <t>タンイ</t>
    </rPh>
    <phoneticPr fontId="2"/>
  </si>
  <si>
    <t>保有CPD単位数が確認できる資料として、（公社）日本建築士会連合会が発行した「建築士会CPD実績証明書」の写し又は（一財）建設業振興基金が発行した「建築・設備施工管理CPD制度実績証明書」の写しを添付すること。</t>
    <rPh sb="5" eb="8">
      <t>タンイスウ</t>
    </rPh>
    <rPh sb="21" eb="23">
      <t>コウシャ</t>
    </rPh>
    <rPh sb="24" eb="30">
      <t>ニホンケンチクシカイ</t>
    </rPh>
    <rPh sb="30" eb="33">
      <t>レンゴウカイ</t>
    </rPh>
    <rPh sb="34" eb="36">
      <t>ハッコウ</t>
    </rPh>
    <rPh sb="39" eb="43">
      <t>ケンチクシカイ</t>
    </rPh>
    <rPh sb="46" eb="51">
      <t>ジッセキショウメイショ</t>
    </rPh>
    <rPh sb="53" eb="54">
      <t>ウツ</t>
    </rPh>
    <rPh sb="55" eb="56">
      <t>マタ</t>
    </rPh>
    <rPh sb="58" eb="60">
      <t>イチザイ</t>
    </rPh>
    <rPh sb="61" eb="68">
      <t>ケンセツギョウシンコウキキン</t>
    </rPh>
    <rPh sb="74" eb="76">
      <t>ケンチク</t>
    </rPh>
    <rPh sb="77" eb="79">
      <t>セツビ</t>
    </rPh>
    <rPh sb="79" eb="83">
      <t>セコウカンリ</t>
    </rPh>
    <rPh sb="86" eb="88">
      <t>セイド</t>
    </rPh>
    <rPh sb="88" eb="93">
      <t>ジッセキショウメイショ</t>
    </rPh>
    <rPh sb="95" eb="96">
      <t>ウツ</t>
    </rPh>
    <phoneticPr fontId="2"/>
  </si>
  <si>
    <t>開始年度</t>
    <rPh sb="0" eb="2">
      <t>カイシ</t>
    </rPh>
    <rPh sb="2" eb="4">
      <t>ネンド</t>
    </rPh>
    <phoneticPr fontId="2"/>
  </si>
  <si>
    <t>令和３年度</t>
    <rPh sb="0" eb="2">
      <t>レイワ</t>
    </rPh>
    <rPh sb="3" eb="5">
      <t>ネンド</t>
    </rPh>
    <rPh sb="4" eb="5">
      <t>ガンネン</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</si>
  <si>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</si>
  <si>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代表者(第１ｸﾞﾙｰﾌﾟ)</t>
    <phoneticPr fontId="2"/>
  </si>
  <si>
    <t>構成員(第２ｸﾞﾙｰﾌﾟ)</t>
    <rPh sb="0" eb="3">
      <t>コウセイイン</t>
    </rPh>
    <phoneticPr fontId="2"/>
  </si>
  <si>
    <t>構成員(第３ｸﾞﾙｰﾌﾟ)</t>
    <rPh sb="0" eb="3">
      <t>コウセイイン</t>
    </rPh>
    <phoneticPr fontId="2"/>
  </si>
  <si>
    <t>構成員
(第3ｸﾞﾙｰﾌﾟ)</t>
    <rPh sb="0" eb="2">
      <t>コウセイ</t>
    </rPh>
    <rPh sb="2" eb="3">
      <t>イン</t>
    </rPh>
    <rPh sb="5" eb="6">
      <t>ダイ</t>
    </rPh>
    <phoneticPr fontId="2"/>
  </si>
  <si>
    <t>登録電気工事基幹技能者の現場への配置</t>
    <rPh sb="12" eb="14">
      <t>ゲンバ</t>
    </rPh>
    <rPh sb="16" eb="18">
      <t>ハイチ</t>
    </rPh>
    <phoneticPr fontId="2"/>
  </si>
  <si>
    <t>島根県被災住宅応急復旧相談員の登録</t>
    <rPh sb="0" eb="3">
      <t>シマネケン</t>
    </rPh>
    <rPh sb="3" eb="5">
      <t>ヒサイ</t>
    </rPh>
    <rPh sb="5" eb="7">
      <t>ジュウタク</t>
    </rPh>
    <rPh sb="7" eb="9">
      <t>オウキュウ</t>
    </rPh>
    <rPh sb="9" eb="11">
      <t>フッキュウ</t>
    </rPh>
    <rPh sb="11" eb="14">
      <t>ソウダンイン</t>
    </rPh>
    <rPh sb="15" eb="17">
      <t>トウロク</t>
    </rPh>
    <phoneticPr fontId="2"/>
  </si>
  <si>
    <t>島根県建築住宅施策推進協議会
会員団体への所属</t>
    <phoneticPr fontId="2"/>
  </si>
  <si>
    <t>第１グループ</t>
    <rPh sb="0" eb="1">
      <t>ダイ</t>
    </rPh>
    <phoneticPr fontId="2"/>
  </si>
  <si>
    <t>第２グループ</t>
    <rPh sb="0" eb="1">
      <t>ダイ</t>
    </rPh>
    <phoneticPr fontId="2"/>
  </si>
  <si>
    <t>　</t>
  </si>
  <si>
    <t>有効期限（年月日）</t>
    <rPh sb="0" eb="4">
      <t>ユウコウキゲン</t>
    </rPh>
    <rPh sb="5" eb="8">
      <t>ネンガッピ</t>
    </rPh>
    <phoneticPr fontId="2"/>
  </si>
  <si>
    <t>各登録者の「応急復旧相談員証」の写し（表）を添付すること。</t>
    <rPh sb="0" eb="1">
      <t>カク</t>
    </rPh>
    <rPh sb="1" eb="4">
      <t>トウロクシャ</t>
    </rPh>
    <rPh sb="6" eb="8">
      <t>オウキュウ</t>
    </rPh>
    <rPh sb="8" eb="10">
      <t>フッキュウ</t>
    </rPh>
    <rPh sb="10" eb="13">
      <t>ソウダンイン</t>
    </rPh>
    <rPh sb="13" eb="14">
      <t>ショウ</t>
    </rPh>
    <rPh sb="16" eb="17">
      <t>ウツ</t>
    </rPh>
    <rPh sb="19" eb="20">
      <t>オモテ</t>
    </rPh>
    <rPh sb="22" eb="24">
      <t>テンプ</t>
    </rPh>
    <phoneticPr fontId="2"/>
  </si>
  <si>
    <t>各登録者の雇用関係が証明できる書類の写しを添付すること。</t>
    <rPh sb="0" eb="1">
      <t>カク</t>
    </rPh>
    <rPh sb="1" eb="4">
      <t>トウロクシャ</t>
    </rPh>
    <rPh sb="5" eb="7">
      <t>コヨウ</t>
    </rPh>
    <rPh sb="7" eb="9">
      <t>カンケイ</t>
    </rPh>
    <rPh sb="10" eb="12">
      <t>ショウメイ</t>
    </rPh>
    <rPh sb="15" eb="17">
      <t>ショルイ</t>
    </rPh>
    <rPh sb="18" eb="19">
      <t>ウツ</t>
    </rPh>
    <rPh sb="21" eb="23">
      <t>テンプ</t>
    </rPh>
    <phoneticPr fontId="2"/>
  </si>
  <si>
    <t>雇用関係を確認できる資料(例)</t>
    <rPh sb="13" eb="14">
      <t>レイ</t>
    </rPh>
    <phoneticPr fontId="2"/>
  </si>
  <si>
    <t>監理技術者資格者証の写し、市町村が作成する住民税特別徴収税額通知書の写し、</t>
    <rPh sb="0" eb="2">
      <t>カンリ</t>
    </rPh>
    <rPh sb="2" eb="5">
      <t>ギジュツシャ</t>
    </rPh>
    <phoneticPr fontId="2"/>
  </si>
  <si>
    <t>健康保険・厚生年金被保険者標準報酬決定通知書の写し、所属会社の雇用証明書等</t>
    <phoneticPr fontId="2"/>
  </si>
  <si>
    <t>第３グループ</t>
    <rPh sb="0" eb="1">
      <t>ダイ</t>
    </rPh>
    <phoneticPr fontId="2"/>
  </si>
  <si>
    <t>１８名以上登録している場合は、代表者１８名について記入すること。</t>
    <rPh sb="2" eb="3">
      <t>メイ</t>
    </rPh>
    <rPh sb="3" eb="5">
      <t>イジョウ</t>
    </rPh>
    <rPh sb="5" eb="7">
      <t>トウロク</t>
    </rPh>
    <rPh sb="11" eb="13">
      <t>バアイ</t>
    </rPh>
    <rPh sb="15" eb="18">
      <t>ダイヒョウシャ</t>
    </rPh>
    <rPh sb="20" eb="21">
      <t>メイ</t>
    </rPh>
    <rPh sb="25" eb="27">
      <t>キニュウ</t>
    </rPh>
    <phoneticPr fontId="2"/>
  </si>
  <si>
    <t>（近隣地域での施工実績）</t>
    <phoneticPr fontId="2"/>
  </si>
  <si>
    <t>対象工事</t>
  </si>
  <si>
    <t>コリンズ登録番号</t>
    <phoneticPr fontId="2"/>
  </si>
  <si>
    <t>特別（特定）ＪＶの場合、出資比率</t>
    <rPh sb="3" eb="5">
      <t>トクテイ</t>
    </rPh>
    <phoneticPr fontId="2"/>
  </si>
  <si>
    <t>コリンズの「登録内容確認書」の写し。（竣工登録に限る。）</t>
    <rPh sb="15" eb="16">
      <t>ウツ</t>
    </rPh>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</si>
  <si>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</si>
  <si>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当初、変更を含む契約書全ての写し。</t>
    <phoneticPr fontId="2"/>
  </si>
  <si>
    <t>項目別評定点表。（島根県発注工事に限る。）</t>
    <phoneticPr fontId="2"/>
  </si>
  <si>
    <t>竣工検査済証の写し。</t>
    <rPh sb="0" eb="2">
      <t>シュンコウ</t>
    </rPh>
    <rPh sb="2" eb="4">
      <t>ケンサ</t>
    </rPh>
    <rPh sb="4" eb="5">
      <t>ズ</t>
    </rPh>
    <rPh sb="5" eb="6">
      <t>ショウ</t>
    </rPh>
    <rPh sb="7" eb="8">
      <t>ウツ</t>
    </rPh>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</si>
  <si>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</si>
  <si>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</si>
  <si>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発注者の証明書の写し。</t>
    <rPh sb="8" eb="9">
      <t>ウツ</t>
    </rPh>
    <phoneticPr fontId="2"/>
  </si>
  <si>
    <t>資料①～⑨で確認できる内容</t>
    <rPh sb="0" eb="2">
      <t>シリョウ</t>
    </rPh>
    <rPh sb="6" eb="8">
      <t>カクニン</t>
    </rPh>
    <rPh sb="11" eb="13">
      <t>ナイヨウ</t>
    </rPh>
    <phoneticPr fontId="2"/>
  </si>
  <si>
    <t>備考</t>
    <rPh sb="0" eb="2">
      <t>ビコウ</t>
    </rPh>
    <phoneticPr fontId="2"/>
  </si>
  <si>
    <t>コリンズ登録番号</t>
    <rPh sb="4" eb="6">
      <t>トウロク</t>
    </rPh>
    <rPh sb="6" eb="8">
      <t>バンゴウ</t>
    </rPh>
    <phoneticPr fontId="2"/>
  </si>
  <si>
    <t>①のみ対象</t>
    <rPh sb="3" eb="5">
      <t>タイショウ</t>
    </rPh>
    <phoneticPr fontId="2"/>
  </si>
  <si>
    <t>JV工事のみ対象</t>
    <rPh sb="2" eb="4">
      <t>コウジ</t>
    </rPh>
    <rPh sb="6" eb="8">
      <t>タイショウ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</si>
  <si>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</si>
  <si>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</si>
  <si>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</si>
  <si>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・コリンズと別資料を提出する場合</t>
    <phoneticPr fontId="2"/>
  </si>
  <si>
    <t>コリンズのみで工事概要が確認可能。</t>
    <rPh sb="7" eb="9">
      <t>コウジ</t>
    </rPh>
    <rPh sb="9" eb="11">
      <t>ガイヨウ</t>
    </rPh>
    <rPh sb="12" eb="14">
      <t>カクニン</t>
    </rPh>
    <rPh sb="14" eb="16">
      <t>カノウ</t>
    </rPh>
    <phoneticPr fontId="2"/>
  </si>
  <si>
    <t>①+④</t>
    <phoneticPr fontId="2"/>
  </si>
  <si>
    <t>①+⑥</t>
    <phoneticPr fontId="2"/>
  </si>
  <si>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</si>
  <si>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①+②+③+④</t>
    <phoneticPr fontId="2"/>
  </si>
  <si>
    <t>①+②+③+⑤+⑥</t>
    <phoneticPr fontId="2"/>
  </si>
  <si>
    <t>①+③+④+⑦</t>
    <phoneticPr fontId="2"/>
  </si>
  <si>
    <t>①+③+⑤+⑥+⑦</t>
    <phoneticPr fontId="2"/>
  </si>
  <si>
    <t>コリンズのみで工事概要が確認できない。発注者の証明書を追加添付。</t>
    <rPh sb="19" eb="22">
      <t>ハッチュウシャ</t>
    </rPh>
    <rPh sb="23" eb="26">
      <t>ショウメイショ</t>
    </rPh>
    <phoneticPr fontId="2"/>
  </si>
  <si>
    <t>①＋⑧</t>
    <phoneticPr fontId="2"/>
  </si>
  <si>
    <t>パターン５</t>
    <phoneticPr fontId="2"/>
  </si>
  <si>
    <t>・別資料のみを提出する場合</t>
    <rPh sb="1" eb="2">
      <t>ベツ</t>
    </rPh>
    <rPh sb="2" eb="4">
      <t>シリョウ</t>
    </rPh>
    <rPh sb="7" eb="9">
      <t>テイシュツ</t>
    </rPh>
    <rPh sb="11" eb="13">
      <t>バアイ</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</si>
  <si>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</si>
  <si>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②+③+④+⑨</t>
    <phoneticPr fontId="2"/>
  </si>
  <si>
    <t>②+③+⑤+⑥+⑨</t>
    <phoneticPr fontId="2"/>
  </si>
  <si>
    <t>パターン６</t>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</si>
  <si>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</si>
  <si>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②+③+④+⑦+⑨</t>
    <phoneticPr fontId="2"/>
  </si>
  <si>
    <t>②+③+⑤+⑥+⑦+⑨</t>
    <phoneticPr fontId="2"/>
  </si>
  <si>
    <t>パターン７</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</si>
  <si>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</si>
  <si>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令和６年度から令和７年度に完成及び引き渡しが完了した島根県（総務部（企業局及び病院局契約を含み、企業局及び病院局発注工事は除く。）、農林水産部、土木部）発注工事</t>
    <phoneticPr fontId="2"/>
  </si>
  <si>
    <t>元請または共同企業体（経常ＪＶを除く）の構成員（ただし出資比率２０％以上）として出雲県土整備事務所管内において施工した完成及び引き渡しが完了した工事。</t>
    <rPh sb="40" eb="42">
      <t>イズモ</t>
    </rPh>
    <rPh sb="42" eb="44">
      <t>ケンド</t>
    </rPh>
    <rPh sb="44" eb="49">
      <t>セイビジムショ</t>
    </rPh>
    <rPh sb="59" eb="61">
      <t>カンセイ</t>
    </rPh>
    <phoneticPr fontId="2"/>
  </si>
  <si>
    <t>　島根県知事　様</t>
    <rPh sb="1" eb="6">
      <t>シマネケンチジ</t>
    </rPh>
    <rPh sb="7" eb="8">
      <t>サマ</t>
    </rPh>
    <phoneticPr fontId="2"/>
  </si>
  <si>
    <t>島根県発注の工事は、表彰状の添付は不要である。</t>
    <rPh sb="0" eb="3">
      <t>シマネケン</t>
    </rPh>
    <rPh sb="3" eb="5">
      <t>ハッチュウ</t>
    </rPh>
    <rPh sb="6" eb="8">
      <t>コウジ</t>
    </rPh>
    <rPh sb="10" eb="12">
      <t>ヒョウショウ</t>
    </rPh>
    <rPh sb="12" eb="13">
      <t>ジョウ</t>
    </rPh>
    <rPh sb="14" eb="16">
      <t>テンプ</t>
    </rPh>
    <rPh sb="17" eb="19">
      <t>フヨウ</t>
    </rPh>
    <phoneticPr fontId="2"/>
  </si>
  <si>
    <t>島根県（総務部(企業局及び病院局契約を含み、企業局及び病院局発注工事は除く。)、農林水産部、土木部）</t>
    <phoneticPr fontId="2"/>
  </si>
  <si>
    <t>契約工期と技術者の従事期間が異なる工事の場合は、現場着手日及び実地完成日が確認できる資料（最終の実施工程表等）（発注者が押印した資料の写しに限る。）を添付すること。</t>
    <rPh sb="0" eb="2">
      <t>ケイヤク</t>
    </rPh>
    <rPh sb="2" eb="4">
      <t>コウキ</t>
    </rPh>
    <rPh sb="5" eb="8">
      <t>ギジュツシャ</t>
    </rPh>
    <rPh sb="9" eb="11">
      <t>ジュウジ</t>
    </rPh>
    <rPh sb="11" eb="13">
      <t>キカン</t>
    </rPh>
    <rPh sb="14" eb="15">
      <t>コト</t>
    </rPh>
    <rPh sb="17" eb="19">
      <t>コウジ</t>
    </rPh>
    <rPh sb="20" eb="22">
      <t>バアイ</t>
    </rPh>
    <rPh sb="29" eb="30">
      <t>オヨ</t>
    </rPh>
    <phoneticPr fontId="2"/>
  </si>
  <si>
    <t>（６）</t>
    <phoneticPr fontId="2"/>
  </si>
  <si>
    <t>現場着手日及び実地完成日が確認できる資料（最終の実施工程表等）（発注者が押印した資料の写しに限る。）</t>
    <rPh sb="5" eb="6">
      <t>オヨ</t>
    </rPh>
    <rPh sb="32" eb="35">
      <t>ハッチュウシャ</t>
    </rPh>
    <rPh sb="36" eb="38">
      <t>オウイン</t>
    </rPh>
    <rPh sb="40" eb="42">
      <t>シリョウ</t>
    </rPh>
    <rPh sb="43" eb="44">
      <t>ウツ</t>
    </rPh>
    <rPh sb="46" eb="47">
      <t>カギ</t>
    </rPh>
    <phoneticPr fontId="2"/>
  </si>
  <si>
    <t>技術者の従事期間と従事時の役職が確認できる資料（コリンズの「登録内容確認書」の写し等）</t>
    <rPh sb="0" eb="3">
      <t>ギジュツシャ</t>
    </rPh>
    <rPh sb="4" eb="8">
      <t>ジュウジキカン</t>
    </rPh>
    <rPh sb="9" eb="12">
      <t>ジュウジジ</t>
    </rPh>
    <rPh sb="13" eb="15">
      <t>ヤクショク</t>
    </rPh>
    <rPh sb="16" eb="18">
      <t>カクニン</t>
    </rPh>
    <rPh sb="21" eb="23">
      <t>シリョウ</t>
    </rPh>
    <rPh sb="30" eb="37">
      <t>トウロクナイヨウカクニンショ</t>
    </rPh>
    <rPh sb="39" eb="40">
      <t>ウツ</t>
    </rPh>
    <rPh sb="41" eb="42">
      <t>トウ</t>
    </rPh>
    <phoneticPr fontId="2"/>
  </si>
  <si>
    <t>　発注者の証明書の写し。（上記資料①～⑨で確認できない記載内容（コリンズ登録番号を除く。）を全て証明してあるもの。）</t>
    <rPh sb="1" eb="4">
      <t>ハッチュウシャ</t>
    </rPh>
    <rPh sb="5" eb="8">
      <t>ショウメイショ</t>
    </rPh>
    <rPh sb="9" eb="10">
      <t>ウツ</t>
    </rPh>
    <rPh sb="13" eb="15">
      <t>ジョウキ</t>
    </rPh>
    <rPh sb="15" eb="17">
      <t>シリョウ</t>
    </rPh>
    <rPh sb="21" eb="23">
      <t>カクニン</t>
    </rPh>
    <rPh sb="27" eb="29">
      <t>キサイ</t>
    </rPh>
    <rPh sb="29" eb="31">
      <t>ナイヨウ</t>
    </rPh>
    <rPh sb="36" eb="38">
      <t>トウロク</t>
    </rPh>
    <rPh sb="38" eb="40">
      <t>バンゴウ</t>
    </rPh>
    <rPh sb="41" eb="42">
      <t>ノゾ</t>
    </rPh>
    <rPh sb="46" eb="47">
      <t>スベ</t>
    </rPh>
    <rPh sb="48" eb="50">
      <t>ショウメイ</t>
    </rPh>
    <phoneticPr fontId="2"/>
  </si>
  <si>
    <t>⑪</t>
    <phoneticPr fontId="2"/>
  </si>
  <si>
    <t>　　　　　　　　　　　　資料①～⑪で確認できる内容</t>
    <rPh sb="12" eb="14">
      <t>シリョウ</t>
    </rPh>
    <rPh sb="18" eb="20">
      <t>カクニン</t>
    </rPh>
    <rPh sb="23" eb="25">
      <t>ナイヨウ</t>
    </rPh>
    <phoneticPr fontId="2"/>
  </si>
  <si>
    <t>△</t>
    <phoneticPr fontId="2"/>
  </si>
  <si>
    <t>従事期間</t>
    <rPh sb="0" eb="4">
      <t>ジュウジキカン</t>
    </rPh>
    <phoneticPr fontId="2"/>
  </si>
  <si>
    <t>⑧、⑨は両方必要</t>
    <rPh sb="4" eb="8">
      <t>リョウホウヒツヨウ</t>
    </rPh>
    <phoneticPr fontId="2"/>
  </si>
  <si>
    <t>条件３</t>
    <phoneticPr fontId="2"/>
  </si>
  <si>
    <t>契約工期と技術者の従事期間が同じ。</t>
    <rPh sb="0" eb="4">
      <t>ケイヤクコウキ</t>
    </rPh>
    <rPh sb="5" eb="8">
      <t>ギジュツシャ</t>
    </rPh>
    <rPh sb="9" eb="11">
      <t>ジュウジ</t>
    </rPh>
    <rPh sb="11" eb="13">
      <t>キカン</t>
    </rPh>
    <rPh sb="14" eb="15">
      <t>オナ</t>
    </rPh>
    <phoneticPr fontId="2"/>
  </si>
  <si>
    <t>上記パターン１、２のいずれかに該当。</t>
    <rPh sb="0" eb="2">
      <t>ジョウキ</t>
    </rPh>
    <rPh sb="15" eb="17">
      <t>ガイトウ</t>
    </rPh>
    <phoneticPr fontId="2"/>
  </si>
  <si>
    <t>契約工期と技術者の従事期間が異なる。</t>
    <rPh sb="0" eb="4">
      <t>ケイヤクコウキ</t>
    </rPh>
    <rPh sb="5" eb="8">
      <t>ギジュツシャ</t>
    </rPh>
    <rPh sb="9" eb="11">
      <t>ジュウジ</t>
    </rPh>
    <rPh sb="11" eb="13">
      <t>キカン</t>
    </rPh>
    <rPh sb="14" eb="15">
      <t>コト</t>
    </rPh>
    <phoneticPr fontId="2"/>
  </si>
  <si>
    <t>パターン１+⑧+⑨</t>
    <phoneticPr fontId="2"/>
  </si>
  <si>
    <t>パターン２+⑧+⑨</t>
    <phoneticPr fontId="2"/>
  </si>
  <si>
    <t>⑩+⑪</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</si>
</sst>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人&quot;"/>
    <numFmt numFmtId="187" formatCode="&quot;Ｑ&quot;#,##0"/>
    <numFmt numFmtId="188" formatCode="0&quot; ポイント&quot;"/>
    <numFmt numFmtId="189" formatCode="0&quot; こっころ&quot;"/>
    <numFmt numFmtId="190" formatCode="0&quot; こっころ／40 こっころ&quot;"/>
    <numFmt numFmtId="191" formatCode="0&quot;点&quot;"/>
    <numFmt numFmtId="192" formatCode="0&quot; こっころ／150 こっころ&quot;"/>
    <numFmt numFmtId="193" formatCode="0&quot; 回&quot;"/>
    <numFmt numFmtId="194" formatCode="#,##0.0&quot;人&quot;"/>
    <numFmt numFmtId="195" formatCode="0.0_ "/>
    <numFmt numFmtId="196" formatCode="0&quot;歳&quot;"/>
  </numFmts>
  <fonts count="114">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sz val="11"/>
      <name val="ＭＳ Ｐゴシック"/>
      <family val="2"/>
      <charset val="128"/>
      <scheme val="minor"/>
    </font>
    <font>
      <b/>
      <sz val="14"/>
      <color rgb="FFFF0000"/>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color theme="1"/>
      <name val="ＭＳ Ｐゴシック"/>
      <family val="3"/>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sz val="9"/>
      <color theme="1"/>
      <name val="ＭＳ Ｐ明朝"/>
      <family val="1"/>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sz val="10"/>
      <color rgb="FFFF0000"/>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0"/>
      <color theme="1"/>
      <name val="ＭＳ Ｐ明朝"/>
      <family val="1"/>
      <charset val="128"/>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u/>
      <sz val="11"/>
      <color theme="1"/>
      <name val="ＭＳ Ｐ明朝"/>
      <family val="1"/>
      <charset val="128"/>
    </font>
    <font>
      <sz val="14"/>
      <color rgb="FFFF0000"/>
      <name val="ＭＳ Ｐ明朝"/>
      <family val="1"/>
      <charset val="128"/>
    </font>
    <font>
      <b/>
      <sz val="16"/>
      <color rgb="FFFF0000"/>
      <name val="ＭＳ Ｐゴシック"/>
      <family val="3"/>
      <charset val="128"/>
      <scheme val="minor"/>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6"/>
      <name val="ＭＳ Ｐゴシック"/>
      <family val="3"/>
      <charset val="128"/>
    </font>
    <font>
      <b/>
      <sz val="9"/>
      <name val="ＭＳ Ｐゴシック"/>
      <family val="3"/>
      <charset val="128"/>
    </font>
    <font>
      <b/>
      <sz val="11"/>
      <color rgb="FFFF0000"/>
      <name val="ＭＳ Ｐ明朝"/>
      <family val="1"/>
      <charset val="128"/>
    </font>
    <font>
      <b/>
      <sz val="11"/>
      <color theme="1"/>
      <name val="ＭＳ Ｐゴシック"/>
      <family val="2"/>
      <charset val="128"/>
      <scheme val="minor"/>
    </font>
    <font>
      <b/>
      <sz val="11"/>
      <color theme="1"/>
      <name val="ＭＳ Ｐゴシック"/>
      <family val="3"/>
      <charset val="128"/>
    </font>
    <font>
      <sz val="10.5"/>
      <color theme="1"/>
      <name val="ＭＳ 明朝"/>
      <family val="1"/>
      <charset val="128"/>
    </font>
    <font>
      <sz val="11"/>
      <name val="ＭＳ Ｐ明朝"/>
      <family val="1"/>
      <charset val="128"/>
    </font>
    <font>
      <b/>
      <sz val="11"/>
      <color theme="1"/>
      <name val="ＭＳ Ｐ明朝"/>
      <family val="1"/>
      <charset val="128"/>
    </font>
    <font>
      <b/>
      <u val="double"/>
      <sz val="11"/>
      <color theme="1"/>
      <name val="ＭＳ Ｐ明朝"/>
      <family val="1"/>
      <charset val="128"/>
    </font>
    <font>
      <b/>
      <sz val="11"/>
      <color rgb="FFFF0000"/>
      <name val="ＭＳ Ｐゴシック"/>
      <family val="3"/>
      <charset val="128"/>
      <scheme val="minor"/>
    </font>
    <font>
      <b/>
      <sz val="9"/>
      <color indexed="81"/>
      <name val="MS P ゴシック"/>
      <family val="3"/>
      <charset val="128"/>
    </font>
    <font>
      <sz val="9"/>
      <color indexed="81"/>
      <name val="MS P ゴシック"/>
      <family val="3"/>
      <charset val="128"/>
    </font>
    <font>
      <sz val="10"/>
      <name val="ＭＳ Ｐゴシック"/>
      <family val="3"/>
      <charset val="128"/>
      <scheme val="minor"/>
    </font>
    <font>
      <sz val="11"/>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sz val="9"/>
      <name val="ＭＳ Ｐゴシック"/>
      <family val="3"/>
      <charset val="128"/>
      <scheme val="minor"/>
    </font>
    <font>
      <b/>
      <sz val="11"/>
      <name val="ＭＳ Ｐ明朝"/>
      <family val="1"/>
      <charset val="128"/>
    </font>
    <font>
      <b/>
      <sz val="10"/>
      <name val="ＭＳ Ｐ明朝"/>
      <family val="1"/>
      <charset val="128"/>
    </font>
    <font>
      <b/>
      <sz val="11"/>
      <name val="HG丸ｺﾞｼｯｸM-PRO"/>
      <family val="3"/>
      <charset val="128"/>
    </font>
    <font>
      <sz val="8"/>
      <name val="ＭＳ Ｐ明朝"/>
      <family val="1"/>
      <charset val="128"/>
    </font>
    <font>
      <u/>
      <sz val="10"/>
      <name val="ＭＳ Ｐ明朝"/>
      <family val="1"/>
      <charset val="128"/>
    </font>
    <font>
      <sz val="16"/>
      <color rgb="FFFF0000"/>
      <name val="ＭＳ Ｐゴシック"/>
      <family val="3"/>
      <charset val="128"/>
      <scheme val="minor"/>
    </font>
    <font>
      <sz val="7"/>
      <name val="ＭＳ Ｐゴシック"/>
      <family val="3"/>
      <charset val="128"/>
      <scheme val="minor"/>
    </font>
    <font>
      <b/>
      <u/>
      <sz val="11"/>
      <color rgb="FFFF0000"/>
      <name val="ＭＳ Ｐ明朝"/>
      <family val="1"/>
      <charset val="128"/>
    </font>
    <font>
      <sz val="11"/>
      <color theme="1"/>
      <name val="ＭＳ Ｐゴシック"/>
      <family val="2"/>
      <scheme val="minor"/>
    </font>
    <font>
      <sz val="10"/>
      <color rgb="FFFF0000"/>
      <name val="ＭＳ Ｐゴシック"/>
      <family val="3"/>
      <charset val="128"/>
    </font>
    <font>
      <u/>
      <sz val="1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
      <b/>
      <u/>
      <sz val="9"/>
      <color indexed="81"/>
      <name val="MS P ゴシック"/>
      <family val="3"/>
      <charset val="128"/>
    </font>
  </fonts>
  <fills count="2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95B3D7"/>
        <bgColor indexed="64"/>
      </patternFill>
    </fill>
    <fill>
      <patternFill patternType="solid">
        <fgColor rgb="FFFF0000"/>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0" tint="-0.249977111117893"/>
        <bgColor indexed="64"/>
      </patternFill>
    </fill>
  </fills>
  <borders count="2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thin">
        <color indexed="64"/>
      </bottom>
      <diagonal/>
    </border>
    <border>
      <left style="hair">
        <color indexed="64"/>
      </left>
      <right/>
      <top style="hair">
        <color indexed="64"/>
      </top>
      <bottom style="hair">
        <color indexed="64"/>
      </bottom>
      <diagonal/>
    </border>
    <border>
      <left/>
      <right/>
      <top style="hair">
        <color indexed="64"/>
      </top>
      <bottom/>
      <diagonal/>
    </border>
    <border>
      <left/>
      <right/>
      <top/>
      <bottom style="dashed">
        <color auto="1"/>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medium">
        <color rgb="FFFF0000"/>
      </left>
      <right style="medium">
        <color rgb="FFFF0000"/>
      </right>
      <top/>
      <bottom style="thin">
        <color indexed="64"/>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thin">
        <color indexed="64"/>
      </top>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n">
        <color theme="1"/>
      </right>
      <top/>
      <bottom style="thick">
        <color rgb="FFFF0000"/>
      </bottom>
      <diagonal/>
    </border>
    <border>
      <left style="thin">
        <color theme="1"/>
      </left>
      <right style="thick">
        <color rgb="FFFF0000"/>
      </right>
      <top style="thin">
        <color theme="1"/>
      </top>
      <bottom/>
      <diagonal/>
    </border>
    <border>
      <left style="thin">
        <color theme="1"/>
      </left>
      <right style="thick">
        <color rgb="FFFF0000"/>
      </right>
      <top/>
      <bottom style="thin">
        <color theme="1"/>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diagonalUp="1">
      <left style="thin">
        <color theme="1"/>
      </left>
      <right style="thin">
        <color theme="1"/>
      </right>
      <top/>
      <bottom style="thick">
        <color rgb="FFFF0000"/>
      </bottom>
      <diagonal style="thin">
        <color theme="1"/>
      </diagonal>
    </border>
    <border diagonalUp="1">
      <left/>
      <right style="thick">
        <color rgb="FFFF0000"/>
      </right>
      <top/>
      <bottom style="thick">
        <color rgb="FFFF0000"/>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bottom style="thin">
        <color indexed="64"/>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ck">
        <color rgb="FFFF0000"/>
      </left>
      <right style="thin">
        <color theme="1"/>
      </right>
      <top/>
      <bottom style="thick">
        <color rgb="FFFF0000"/>
      </bottom>
      <diagonal/>
    </border>
    <border diagonalUp="1">
      <left style="thin">
        <color theme="1"/>
      </left>
      <right style="thin">
        <color indexed="64"/>
      </right>
      <top style="hair">
        <color theme="1"/>
      </top>
      <bottom style="hair">
        <color theme="1"/>
      </bottom>
      <diagonal style="thin">
        <color theme="1"/>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hair">
        <color indexed="64"/>
      </right>
      <top/>
      <bottom/>
      <diagonal/>
    </border>
    <border>
      <left/>
      <right style="medium">
        <color rgb="FFFF0000"/>
      </right>
      <top/>
      <bottom style="medium">
        <color rgb="FFFF0000"/>
      </bottom>
      <diagonal/>
    </border>
    <border>
      <left style="medium">
        <color indexed="64"/>
      </left>
      <right/>
      <top style="medium">
        <color indexed="64"/>
      </top>
      <bottom style="thin">
        <color indexed="64"/>
      </bottom>
      <diagonal/>
    </border>
    <border>
      <left style="hair">
        <color indexed="64"/>
      </left>
      <right/>
      <top/>
      <bottom/>
      <diagonal/>
    </border>
    <border>
      <left style="medium">
        <color rgb="FFFF0000"/>
      </left>
      <right/>
      <top/>
      <bottom style="medium">
        <color rgb="FFFF0000"/>
      </bottom>
      <diagonal/>
    </border>
    <border>
      <left style="thick">
        <color rgb="FFFF0000"/>
      </left>
      <right style="thin">
        <color theme="1"/>
      </right>
      <top style="thin">
        <color indexed="64"/>
      </top>
      <bottom/>
      <diagonal/>
    </border>
    <border>
      <left style="thin">
        <color indexed="64"/>
      </left>
      <right style="thick">
        <color rgb="FFFF0000"/>
      </right>
      <top style="hair">
        <color indexed="64"/>
      </top>
      <bottom style="thin">
        <color indexed="64"/>
      </bottom>
      <diagonal/>
    </border>
    <border diagonalUp="1">
      <left style="thin">
        <color theme="1"/>
      </left>
      <right style="thin">
        <color indexed="64"/>
      </right>
      <top/>
      <bottom/>
      <diagonal style="thin">
        <color theme="1"/>
      </diagonal>
    </border>
    <border>
      <left style="thick">
        <color rgb="FFFF0000"/>
      </left>
      <right style="thin">
        <color theme="1"/>
      </right>
      <top style="hair">
        <color indexed="64"/>
      </top>
      <bottom style="thin">
        <color indexed="64"/>
      </bottom>
      <diagonal/>
    </border>
    <border diagonalUp="1">
      <left style="thin">
        <color theme="1"/>
      </left>
      <right style="thin">
        <color indexed="64"/>
      </right>
      <top style="hair">
        <color indexed="64"/>
      </top>
      <bottom style="thin">
        <color indexed="64"/>
      </bottom>
      <diagonal style="thin">
        <color theme="1"/>
      </diagonal>
    </border>
    <border>
      <left style="thin">
        <color indexed="64"/>
      </left>
      <right style="thin">
        <color indexed="64"/>
      </right>
      <top style="hair">
        <color indexed="64"/>
      </top>
      <bottom style="thin">
        <color indexed="64"/>
      </bottom>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n">
        <color theme="1"/>
      </left>
      <right/>
      <top style="thin">
        <color theme="1"/>
      </top>
      <bottom style="medium">
        <color rgb="FFFF0000"/>
      </bottom>
      <diagonal/>
    </border>
    <border>
      <left/>
      <right style="thin">
        <color theme="1"/>
      </right>
      <top style="thin">
        <color theme="1"/>
      </top>
      <bottom style="medium">
        <color rgb="FFFF0000"/>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thick">
        <color rgb="FFFF0000"/>
      </right>
      <top/>
      <bottom style="hair">
        <color theme="1"/>
      </bottom>
      <diagonal/>
    </border>
    <border>
      <left style="thin">
        <color indexed="64"/>
      </left>
      <right style="thick">
        <color rgb="FFFF0000"/>
      </right>
      <top style="hair">
        <color indexed="64"/>
      </top>
      <bottom style="hair">
        <color theme="1"/>
      </bottom>
      <diagonal/>
    </border>
    <border diagonalUp="1">
      <left style="thin">
        <color theme="1"/>
      </left>
      <right style="thin">
        <color indexed="64"/>
      </right>
      <top style="thin">
        <color indexed="64"/>
      </top>
      <bottom style="hair">
        <color theme="1"/>
      </bottom>
      <diagonal style="thin">
        <color theme="1"/>
      </diagonal>
    </border>
    <border diagonalUp="1">
      <left style="thin">
        <color theme="1"/>
      </left>
      <right style="thin">
        <color indexed="64"/>
      </right>
      <top/>
      <bottom style="thin">
        <color theme="1"/>
      </bottom>
      <diagonal style="thin">
        <color theme="1"/>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style="medium">
        <color rgb="FFFF0000"/>
      </bottom>
      <diagonal/>
    </border>
    <border>
      <left/>
      <right/>
      <top/>
      <bottom style="dashDot">
        <color auto="1"/>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style="hair">
        <color indexed="64"/>
      </left>
      <right style="hair">
        <color indexed="64"/>
      </right>
      <top style="thin">
        <color theme="1"/>
      </top>
      <bottom/>
      <diagonal/>
    </border>
    <border>
      <left style="hair">
        <color theme="1"/>
      </left>
      <right style="hair">
        <color theme="1"/>
      </right>
      <top style="thin">
        <color theme="1"/>
      </top>
      <bottom/>
      <diagonal/>
    </border>
    <border>
      <left style="hair">
        <color theme="1"/>
      </left>
      <right/>
      <top style="medium">
        <color rgb="FFFF0000"/>
      </top>
      <bottom style="thin">
        <color theme="1"/>
      </bottom>
      <diagonal/>
    </border>
    <border>
      <left style="hair">
        <color theme="1"/>
      </left>
      <right/>
      <top style="thin">
        <color theme="1"/>
      </top>
      <bottom/>
      <diagonal/>
    </border>
    <border>
      <left style="hair">
        <color theme="1"/>
      </left>
      <right/>
      <top/>
      <bottom/>
      <diagonal/>
    </border>
    <border>
      <left style="hair">
        <color theme="1"/>
      </left>
      <right/>
      <top/>
      <bottom style="medium">
        <color rgb="FFFF0000"/>
      </bottom>
      <diagonal/>
    </border>
    <border>
      <left style="hair">
        <color indexed="64"/>
      </left>
      <right style="hair">
        <color indexed="64"/>
      </right>
      <top/>
      <bottom style="hair">
        <color indexed="64"/>
      </bottom>
      <diagonal/>
    </border>
    <border>
      <left style="thin">
        <color theme="1"/>
      </left>
      <right/>
      <top style="thin">
        <color theme="1"/>
      </top>
      <bottom/>
      <diagonal/>
    </border>
    <border>
      <left/>
      <right style="thin">
        <color theme="1"/>
      </right>
      <top style="thin">
        <color theme="1"/>
      </top>
      <bottom/>
      <diagonal/>
    </border>
    <border>
      <left/>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left style="medium">
        <color rgb="FFFF0000"/>
      </left>
      <right/>
      <top style="medium">
        <color rgb="FFFF0000"/>
      </top>
      <bottom style="thin">
        <color indexed="64"/>
      </bottom>
      <diagonal/>
    </border>
    <border>
      <left style="thin">
        <color theme="1"/>
      </left>
      <right style="medium">
        <color rgb="FFFF0000"/>
      </right>
      <top style="medium">
        <color rgb="FFFF0000"/>
      </top>
      <bottom style="thin">
        <color theme="1"/>
      </bottom>
      <diagonal/>
    </border>
    <border>
      <left style="hair">
        <color indexed="64"/>
      </left>
      <right/>
      <top style="thin">
        <color indexed="64"/>
      </top>
      <bottom style="hair">
        <color indexed="64"/>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5" fillId="0" borderId="0">
      <alignment vertical="center"/>
    </xf>
    <xf numFmtId="0" fontId="107" fillId="0" borderId="0"/>
  </cellStyleXfs>
  <cellXfs count="1942">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4" xfId="0" applyBorder="1" applyAlignment="1">
      <alignment vertical="center" wrapText="1"/>
    </xf>
    <xf numFmtId="177" fontId="5" fillId="0" borderId="0" xfId="0" applyNumberFormat="1" applyFont="1" applyAlignment="1">
      <alignment vertical="center" wrapText="1"/>
    </xf>
    <xf numFmtId="181" fontId="5" fillId="0" borderId="0" xfId="0" applyNumberFormat="1" applyFont="1" applyAlignment="1">
      <alignment vertical="center" wrapText="1"/>
    </xf>
    <xf numFmtId="178" fontId="5" fillId="0" borderId="0" xfId="0" applyNumberFormat="1" applyFont="1" applyAlignment="1">
      <alignment vertical="center" wrapText="1"/>
    </xf>
    <xf numFmtId="180" fontId="5" fillId="0" borderId="0" xfId="0" applyNumberFormat="1" applyFont="1" applyAlignment="1">
      <alignment vertical="center" wrapText="1"/>
    </xf>
    <xf numFmtId="179" fontId="5" fillId="0" borderId="0" xfId="0" applyNumberFormat="1" applyFont="1" applyAlignment="1">
      <alignment vertical="center" wrapText="1"/>
    </xf>
    <xf numFmtId="0" fontId="14" fillId="0" borderId="0" xfId="0" applyFont="1">
      <alignment vertical="center"/>
    </xf>
    <xf numFmtId="0" fontId="0" fillId="2" borderId="11" xfId="0" applyFill="1" applyBorder="1">
      <alignment vertical="center"/>
    </xf>
    <xf numFmtId="0" fontId="0" fillId="0" borderId="83" xfId="0" applyBorder="1">
      <alignment vertical="center"/>
    </xf>
    <xf numFmtId="0" fontId="0" fillId="0" borderId="79" xfId="0" applyBorder="1">
      <alignment vertical="center"/>
    </xf>
    <xf numFmtId="49" fontId="0" fillId="0" borderId="79" xfId="0" applyNumberFormat="1" applyBorder="1">
      <alignment vertical="center"/>
    </xf>
    <xf numFmtId="0" fontId="0" fillId="5" borderId="79" xfId="0" applyFill="1" applyBorder="1">
      <alignment vertical="center"/>
    </xf>
    <xf numFmtId="0" fontId="0" fillId="5" borderId="83" xfId="0" applyFill="1" applyBorder="1">
      <alignment vertical="center"/>
    </xf>
    <xf numFmtId="0" fontId="0" fillId="0" borderId="84" xfId="0" applyBorder="1">
      <alignment vertical="center"/>
    </xf>
    <xf numFmtId="0" fontId="0" fillId="0" borderId="85" xfId="0" applyBorder="1">
      <alignment vertical="center"/>
    </xf>
    <xf numFmtId="0" fontId="0" fillId="2" borderId="24" xfId="0" applyFill="1" applyBorder="1">
      <alignment vertical="center"/>
    </xf>
    <xf numFmtId="0" fontId="0" fillId="2" borderId="87" xfId="0" applyFill="1" applyBorder="1" applyAlignment="1">
      <alignment vertical="center" wrapText="1"/>
    </xf>
    <xf numFmtId="0" fontId="5" fillId="0" borderId="83" xfId="0" applyFont="1" applyBorder="1">
      <alignment vertical="center"/>
    </xf>
    <xf numFmtId="0" fontId="0" fillId="0" borderId="24" xfId="0" applyBorder="1" applyAlignment="1">
      <alignment horizontal="right" vertical="center"/>
    </xf>
    <xf numFmtId="0" fontId="4" fillId="0" borderId="58" xfId="0" applyFont="1" applyBorder="1" applyAlignment="1">
      <alignment horizontal="left" vertical="center" wrapText="1"/>
    </xf>
    <xf numFmtId="0" fontId="4" fillId="2" borderId="24" xfId="0" applyFont="1" applyFill="1" applyBorder="1" applyAlignment="1">
      <alignment horizontal="left" vertical="center" wrapText="1"/>
    </xf>
    <xf numFmtId="0" fontId="3" fillId="0" borderId="14" xfId="0" applyFont="1" applyBorder="1" applyAlignment="1">
      <alignment vertical="center" wrapText="1"/>
    </xf>
    <xf numFmtId="0" fontId="3" fillId="0" borderId="13" xfId="0" applyFont="1" applyBorder="1" applyAlignment="1">
      <alignment vertical="center" wrapText="1"/>
    </xf>
    <xf numFmtId="49" fontId="3" fillId="0" borderId="11" xfId="0" applyNumberFormat="1" applyFont="1" applyBorder="1" applyAlignment="1">
      <alignment vertical="center" wrapText="1"/>
    </xf>
    <xf numFmtId="0" fontId="0" fillId="0" borderId="92" xfId="0" applyBorder="1">
      <alignment vertical="center"/>
    </xf>
    <xf numFmtId="0" fontId="0" fillId="0" borderId="93" xfId="0" applyBorder="1">
      <alignment vertical="center"/>
    </xf>
    <xf numFmtId="0" fontId="0" fillId="0" borderId="94" xfId="0" applyBorder="1">
      <alignment vertical="center"/>
    </xf>
    <xf numFmtId="0" fontId="0" fillId="0" borderId="95" xfId="0" applyBorder="1">
      <alignment vertical="center"/>
    </xf>
    <xf numFmtId="0" fontId="0" fillId="0" borderId="97" xfId="0" applyBorder="1">
      <alignment vertical="center"/>
    </xf>
    <xf numFmtId="0" fontId="0" fillId="0" borderId="0" xfId="0" applyAlignment="1">
      <alignment vertical="center" shrinkToFit="1"/>
    </xf>
    <xf numFmtId="0" fontId="17"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0" fillId="10" borderId="0" xfId="0" applyFill="1" applyAlignment="1">
      <alignment horizontal="left" vertical="top" wrapText="1"/>
    </xf>
    <xf numFmtId="0" fontId="19" fillId="10" borderId="0" xfId="0" applyFont="1" applyFill="1">
      <alignment vertical="center"/>
    </xf>
    <xf numFmtId="0" fontId="5" fillId="10" borderId="0" xfId="0" applyFont="1" applyFill="1">
      <alignment vertical="center"/>
    </xf>
    <xf numFmtId="0" fontId="0" fillId="0" borderId="89" xfId="0" applyBorder="1">
      <alignment vertical="center"/>
    </xf>
    <xf numFmtId="49" fontId="0" fillId="0" borderId="89" xfId="0" applyNumberFormat="1" applyBorder="1">
      <alignment vertical="center"/>
    </xf>
    <xf numFmtId="0" fontId="0" fillId="0" borderId="88" xfId="0" applyBorder="1">
      <alignment vertical="center"/>
    </xf>
    <xf numFmtId="49" fontId="0" fillId="0" borderId="88" xfId="0" applyNumberFormat="1" applyBorder="1">
      <alignment vertical="center"/>
    </xf>
    <xf numFmtId="0" fontId="0" fillId="0" borderId="90" xfId="0" applyBorder="1">
      <alignment vertical="center"/>
    </xf>
    <xf numFmtId="49" fontId="0" fillId="0" borderId="90"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96" xfId="0" applyBorder="1">
      <alignment vertical="center"/>
    </xf>
    <xf numFmtId="49" fontId="0" fillId="0" borderId="96" xfId="0" applyNumberFormat="1" applyBorder="1">
      <alignment vertical="center"/>
    </xf>
    <xf numFmtId="0" fontId="4" fillId="0" borderId="24"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4" xfId="0" applyBorder="1" applyAlignment="1">
      <alignment vertical="center" shrinkToFit="1"/>
    </xf>
    <xf numFmtId="0" fontId="7" fillId="0" borderId="0" xfId="0" applyFont="1">
      <alignment vertical="center"/>
    </xf>
    <xf numFmtId="0" fontId="0" fillId="10" borderId="92" xfId="0" applyFill="1" applyBorder="1">
      <alignment vertical="center"/>
    </xf>
    <xf numFmtId="0" fontId="0" fillId="10" borderId="93" xfId="0" applyFill="1" applyBorder="1">
      <alignment vertical="center"/>
    </xf>
    <xf numFmtId="0" fontId="0" fillId="10" borderId="94" xfId="0" applyFill="1" applyBorder="1">
      <alignment vertical="center"/>
    </xf>
    <xf numFmtId="0" fontId="0" fillId="10" borderId="95" xfId="0" applyFill="1" applyBorder="1">
      <alignment vertical="center"/>
    </xf>
    <xf numFmtId="0" fontId="0" fillId="10" borderId="99"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4" xfId="0" applyFont="1" applyFill="1" applyBorder="1" applyAlignment="1">
      <alignment horizontal="center" vertical="center" wrapText="1"/>
    </xf>
    <xf numFmtId="0" fontId="0" fillId="0" borderId="81" xfId="0" applyBorder="1" applyAlignment="1">
      <alignment horizontal="left" vertical="center" wrapText="1"/>
    </xf>
    <xf numFmtId="0" fontId="11" fillId="0" borderId="82" xfId="1" applyBorder="1" applyAlignment="1">
      <alignment horizontal="left" vertical="center" wrapText="1"/>
    </xf>
    <xf numFmtId="0" fontId="0" fillId="9" borderId="0" xfId="0" applyFill="1" applyAlignment="1">
      <alignment vertical="center" wrapText="1"/>
    </xf>
    <xf numFmtId="0" fontId="0" fillId="2" borderId="0" xfId="0" applyFill="1" applyAlignment="1">
      <alignment vertical="center" wrapText="1"/>
    </xf>
    <xf numFmtId="0" fontId="56" fillId="12" borderId="0" xfId="0" applyFont="1" applyFill="1">
      <alignment vertical="center"/>
    </xf>
    <xf numFmtId="0" fontId="7" fillId="12" borderId="0" xfId="0" applyFont="1" applyFill="1">
      <alignment vertical="center"/>
    </xf>
    <xf numFmtId="0" fontId="58" fillId="2" borderId="0" xfId="0" applyFont="1" applyFill="1">
      <alignment vertical="center"/>
    </xf>
    <xf numFmtId="0" fontId="6" fillId="8" borderId="0" xfId="0" applyFont="1" applyFill="1" applyAlignment="1">
      <alignment horizontal="left" vertical="center"/>
    </xf>
    <xf numFmtId="0" fontId="6" fillId="0" borderId="0" xfId="0" applyFont="1" applyAlignment="1">
      <alignment horizontal="center" vertical="center"/>
    </xf>
    <xf numFmtId="0" fontId="6" fillId="0" borderId="0" xfId="0" applyFont="1" applyAlignment="1">
      <alignment horizontal="justify" vertical="center"/>
    </xf>
    <xf numFmtId="0" fontId="0" fillId="10" borderId="135" xfId="0" applyFill="1" applyBorder="1">
      <alignment vertical="center"/>
    </xf>
    <xf numFmtId="0" fontId="0" fillId="0" borderId="136" xfId="0" applyBorder="1">
      <alignment vertical="center"/>
    </xf>
    <xf numFmtId="0" fontId="0" fillId="0" borderId="137" xfId="0" applyBorder="1">
      <alignment vertical="center"/>
    </xf>
    <xf numFmtId="0" fontId="0" fillId="10" borderId="138" xfId="0" applyFill="1" applyBorder="1">
      <alignment vertical="center"/>
    </xf>
    <xf numFmtId="0" fontId="0" fillId="10" borderId="139" xfId="0" applyFill="1" applyBorder="1">
      <alignment vertical="center"/>
    </xf>
    <xf numFmtId="0" fontId="0" fillId="0" borderId="140" xfId="0" applyBorder="1">
      <alignment vertical="center"/>
    </xf>
    <xf numFmtId="49" fontId="0" fillId="0" borderId="141" xfId="0" applyNumberFormat="1" applyBorder="1">
      <alignment vertical="center"/>
    </xf>
    <xf numFmtId="0" fontId="0" fillId="0" borderId="142" xfId="0" applyBorder="1">
      <alignment vertical="center"/>
    </xf>
    <xf numFmtId="49" fontId="0" fillId="0" borderId="143" xfId="0" applyNumberFormat="1" applyBorder="1">
      <alignment vertical="center"/>
    </xf>
    <xf numFmtId="0" fontId="0" fillId="0" borderId="144" xfId="0" applyBorder="1">
      <alignment vertical="center"/>
    </xf>
    <xf numFmtId="49" fontId="0" fillId="0" borderId="145" xfId="0" applyNumberFormat="1" applyBorder="1">
      <alignment vertical="center"/>
    </xf>
    <xf numFmtId="0" fontId="0" fillId="0" borderId="146" xfId="0" applyBorder="1">
      <alignment vertical="center"/>
    </xf>
    <xf numFmtId="0" fontId="0" fillId="5" borderId="85" xfId="0" applyFill="1" applyBorder="1">
      <alignment vertical="center"/>
    </xf>
    <xf numFmtId="0" fontId="0" fillId="2" borderId="147" xfId="0" applyFill="1" applyBorder="1" applyAlignment="1">
      <alignment vertical="center" wrapText="1"/>
    </xf>
    <xf numFmtId="0" fontId="0" fillId="0" borderId="148" xfId="0" applyBorder="1">
      <alignment vertical="center"/>
    </xf>
    <xf numFmtId="0" fontId="0" fillId="2" borderId="149" xfId="0" applyFill="1" applyBorder="1" applyAlignment="1">
      <alignment vertical="center" wrapText="1"/>
    </xf>
    <xf numFmtId="0" fontId="0" fillId="0" borderId="150" xfId="0" applyBorder="1">
      <alignment vertical="center"/>
    </xf>
    <xf numFmtId="0" fontId="0" fillId="0" borderId="150" xfId="0" applyBorder="1" applyAlignment="1">
      <alignment horizontal="center" vertical="center"/>
    </xf>
    <xf numFmtId="0" fontId="0" fillId="0" borderId="151"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3" xfId="0" applyFont="1" applyBorder="1">
      <alignment vertical="center"/>
    </xf>
    <xf numFmtId="0" fontId="59" fillId="6" borderId="0" xfId="0" applyFont="1" applyFill="1">
      <alignment vertical="center"/>
    </xf>
    <xf numFmtId="0" fontId="6" fillId="0" borderId="0" xfId="0" applyFont="1" applyAlignment="1">
      <alignment horizontal="left" vertical="center" wrapText="1"/>
    </xf>
    <xf numFmtId="0" fontId="59" fillId="0" borderId="0" xfId="0" applyFont="1">
      <alignment vertical="center"/>
    </xf>
    <xf numFmtId="0" fontId="60"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5" xfId="0" applyFont="1" applyBorder="1">
      <alignment vertical="center"/>
    </xf>
    <xf numFmtId="0" fontId="62" fillId="0" borderId="24" xfId="0" applyFont="1" applyBorder="1" applyAlignment="1">
      <alignment horizontal="center" vertical="center"/>
    </xf>
    <xf numFmtId="0" fontId="62" fillId="0" borderId="1" xfId="0" applyFont="1" applyBorder="1" applyAlignment="1">
      <alignment horizontal="left" vertical="center"/>
    </xf>
    <xf numFmtId="0" fontId="62" fillId="0" borderId="11" xfId="0" applyFont="1" applyBorder="1" applyAlignment="1">
      <alignment horizontal="justify" vertical="center"/>
    </xf>
    <xf numFmtId="0" fontId="6" fillId="0" borderId="14" xfId="0" applyFont="1" applyBorder="1">
      <alignment vertical="center"/>
    </xf>
    <xf numFmtId="0" fontId="62" fillId="0" borderId="11" xfId="0" applyFont="1" applyBorder="1" applyAlignment="1">
      <alignment horizontal="left" vertical="center"/>
    </xf>
    <xf numFmtId="0" fontId="62" fillId="0" borderId="4" xfId="0" applyFont="1" applyBorder="1" applyAlignment="1">
      <alignment horizontal="left" vertical="center"/>
    </xf>
    <xf numFmtId="0" fontId="6" fillId="0" borderId="6" xfId="0" applyFont="1" applyBorder="1">
      <alignment vertical="center"/>
    </xf>
    <xf numFmtId="0" fontId="6" fillId="0" borderId="11" xfId="0" applyFont="1" applyBorder="1" applyAlignment="1">
      <alignment horizontal="left" vertical="center"/>
    </xf>
    <xf numFmtId="0" fontId="6" fillId="0" borderId="4" xfId="0" applyFont="1" applyBorder="1" applyAlignment="1">
      <alignment horizontal="right" vertical="center"/>
    </xf>
    <xf numFmtId="0" fontId="6" fillId="0" borderId="6" xfId="0" applyFont="1" applyBorder="1" applyAlignment="1">
      <alignment horizontal="right" vertical="center"/>
    </xf>
    <xf numFmtId="0" fontId="6" fillId="0" borderId="4" xfId="0" applyFont="1" applyBorder="1" applyAlignment="1">
      <alignment horizontal="left" vertical="center"/>
    </xf>
    <xf numFmtId="0" fontId="6" fillId="0" borderId="68" xfId="0" applyFont="1" applyBorder="1">
      <alignment vertical="center"/>
    </xf>
    <xf numFmtId="49" fontId="6" fillId="0" borderId="0" xfId="0" applyNumberFormat="1" applyFont="1" applyAlignment="1">
      <alignment horizontal="right" vertical="center"/>
    </xf>
    <xf numFmtId="0" fontId="61"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41" xfId="0" applyFont="1" applyBorder="1">
      <alignment vertical="center"/>
    </xf>
    <xf numFmtId="0" fontId="6" fillId="0" borderId="47" xfId="0" applyFont="1" applyBorder="1">
      <alignment vertical="center"/>
    </xf>
    <xf numFmtId="49" fontId="6" fillId="0" borderId="0" xfId="0" applyNumberFormat="1" applyFont="1" applyAlignment="1">
      <alignment horizontal="right" vertical="top"/>
    </xf>
    <xf numFmtId="0" fontId="6" fillId="0" borderId="0" xfId="0" applyFont="1" applyAlignment="1">
      <alignment vertical="top"/>
    </xf>
    <xf numFmtId="0" fontId="6" fillId="0" borderId="24" xfId="0" applyFont="1" applyBorder="1" applyAlignment="1">
      <alignment horizontal="center" vertical="center"/>
    </xf>
    <xf numFmtId="0" fontId="6" fillId="0" borderId="0" xfId="0" applyFont="1" applyAlignment="1">
      <alignment horizontal="center" vertical="top"/>
    </xf>
    <xf numFmtId="0" fontId="6" fillId="0" borderId="0" xfId="0" applyFont="1" applyAlignment="1">
      <alignment horizontal="left" vertical="top"/>
    </xf>
    <xf numFmtId="0" fontId="6" fillId="0" borderId="0" xfId="0" applyFont="1" applyAlignment="1">
      <alignment horizontal="distributed" vertical="center"/>
    </xf>
    <xf numFmtId="0" fontId="6" fillId="0" borderId="77" xfId="0" applyFont="1" applyBorder="1">
      <alignment vertical="center"/>
    </xf>
    <xf numFmtId="0" fontId="6" fillId="7" borderId="0" xfId="0" applyFont="1" applyFill="1">
      <alignment vertical="center"/>
    </xf>
    <xf numFmtId="0" fontId="6" fillId="0" borderId="0" xfId="0" applyFont="1" applyAlignment="1">
      <alignment vertical="center" wrapText="1"/>
    </xf>
    <xf numFmtId="0" fontId="37" fillId="0" borderId="0" xfId="0" applyFont="1">
      <alignment vertical="center"/>
    </xf>
    <xf numFmtId="0" fontId="37" fillId="0" borderId="1" xfId="0" applyFont="1" applyBorder="1">
      <alignment vertical="center"/>
    </xf>
    <xf numFmtId="0" fontId="37" fillId="0" borderId="2" xfId="0" applyFont="1" applyBorder="1">
      <alignment vertical="center"/>
    </xf>
    <xf numFmtId="0" fontId="37" fillId="0" borderId="3" xfId="0" applyFont="1" applyBorder="1">
      <alignment vertical="center"/>
    </xf>
    <xf numFmtId="0" fontId="37" fillId="0" borderId="6" xfId="0" applyFont="1" applyBorder="1">
      <alignment vertical="center"/>
    </xf>
    <xf numFmtId="0" fontId="37" fillId="0" borderId="7" xfId="0" applyFont="1" applyBorder="1">
      <alignment vertical="center"/>
    </xf>
    <xf numFmtId="0" fontId="37" fillId="0" borderId="8" xfId="0" applyFont="1" applyBorder="1">
      <alignment vertical="center"/>
    </xf>
    <xf numFmtId="0" fontId="37" fillId="0" borderId="4" xfId="0" applyFont="1" applyBorder="1">
      <alignment vertical="center"/>
    </xf>
    <xf numFmtId="0" fontId="37" fillId="0" borderId="5" xfId="0" applyFont="1" applyBorder="1">
      <alignment vertical="center"/>
    </xf>
    <xf numFmtId="0" fontId="37" fillId="0" borderId="9" xfId="0" applyFont="1" applyBorder="1">
      <alignment vertical="center"/>
    </xf>
    <xf numFmtId="0" fontId="37" fillId="0" borderId="10" xfId="0" applyFont="1" applyBorder="1">
      <alignment vertical="center"/>
    </xf>
    <xf numFmtId="0" fontId="37" fillId="0" borderId="24" xfId="0" applyFont="1" applyBorder="1" applyAlignment="1">
      <alignment horizontal="center" vertical="center"/>
    </xf>
    <xf numFmtId="49" fontId="37" fillId="0" borderId="0" xfId="0" applyNumberFormat="1" applyFont="1" applyAlignment="1">
      <alignment horizontal="right" vertical="top"/>
    </xf>
    <xf numFmtId="0" fontId="37" fillId="0" borderId="0" xfId="0" applyFont="1" applyAlignment="1">
      <alignment horizontal="center" vertical="top"/>
    </xf>
    <xf numFmtId="0" fontId="37" fillId="0" borderId="0" xfId="0" applyFont="1" applyAlignment="1">
      <alignment vertical="top"/>
    </xf>
    <xf numFmtId="0" fontId="6" fillId="0" borderId="0" xfId="0" applyFont="1" applyAlignment="1">
      <alignment vertical="top" wrapText="1"/>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wrapText="1"/>
    </xf>
    <xf numFmtId="0" fontId="6" fillId="0" borderId="21" xfId="0" applyFont="1" applyBorder="1" applyAlignment="1">
      <alignment horizontal="center" vertical="center"/>
    </xf>
    <xf numFmtId="0" fontId="6" fillId="0" borderId="18" xfId="0" applyFont="1" applyBorder="1">
      <alignment vertical="center"/>
    </xf>
    <xf numFmtId="0" fontId="6" fillId="0" borderId="18" xfId="0" applyFont="1" applyBorder="1" applyAlignment="1">
      <alignment horizontal="center" vertical="center"/>
    </xf>
    <xf numFmtId="0" fontId="0" fillId="0" borderId="160" xfId="0" applyBorder="1">
      <alignment vertical="center"/>
    </xf>
    <xf numFmtId="0" fontId="0" fillId="0" borderId="161" xfId="0" applyBorder="1">
      <alignment vertical="center"/>
    </xf>
    <xf numFmtId="0" fontId="0" fillId="0" borderId="162" xfId="0" applyBorder="1">
      <alignment vertical="center"/>
    </xf>
    <xf numFmtId="0" fontId="6" fillId="0" borderId="31" xfId="0" applyFont="1" applyBorder="1" applyAlignment="1">
      <alignment horizontal="center" vertical="center"/>
    </xf>
    <xf numFmtId="0" fontId="0" fillId="0" borderId="150" xfId="0" applyBorder="1" applyAlignment="1">
      <alignment vertical="center" wrapText="1"/>
    </xf>
    <xf numFmtId="0" fontId="0" fillId="2" borderId="86" xfId="0" applyFill="1" applyBorder="1" applyAlignment="1">
      <alignment vertical="center" wrapText="1"/>
    </xf>
    <xf numFmtId="0" fontId="0" fillId="0" borderId="79" xfId="0" applyBorder="1" applyAlignment="1">
      <alignment horizontal="center" vertical="center"/>
    </xf>
    <xf numFmtId="0" fontId="10" fillId="10" borderId="0" xfId="0" applyFont="1" applyFill="1">
      <alignment vertical="center"/>
    </xf>
    <xf numFmtId="0" fontId="0" fillId="0" borderId="166" xfId="0" applyBorder="1">
      <alignment vertical="center"/>
    </xf>
    <xf numFmtId="0" fontId="0" fillId="0" borderId="167" xfId="0" applyBorder="1">
      <alignment vertical="center"/>
    </xf>
    <xf numFmtId="0" fontId="0" fillId="0" borderId="169" xfId="0" applyBorder="1">
      <alignment vertical="center"/>
    </xf>
    <xf numFmtId="0" fontId="0" fillId="0" borderId="168" xfId="0" applyBorder="1">
      <alignment vertical="center"/>
    </xf>
    <xf numFmtId="0" fontId="0" fillId="0" borderId="170" xfId="0" applyBorder="1">
      <alignment vertical="center"/>
    </xf>
    <xf numFmtId="0" fontId="0" fillId="0" borderId="165" xfId="0" applyBorder="1">
      <alignment vertical="center"/>
    </xf>
    <xf numFmtId="0" fontId="0" fillId="0" borderId="171" xfId="0" applyBorder="1">
      <alignment vertical="center"/>
    </xf>
    <xf numFmtId="0" fontId="0" fillId="0" borderId="172" xfId="0" applyBorder="1">
      <alignment vertical="center"/>
    </xf>
    <xf numFmtId="0" fontId="13" fillId="0" borderId="172" xfId="0" applyFont="1" applyBorder="1">
      <alignment vertical="center"/>
    </xf>
    <xf numFmtId="0" fontId="0" fillId="0" borderId="141" xfId="0" applyBorder="1">
      <alignment vertical="center"/>
    </xf>
    <xf numFmtId="0" fontId="0" fillId="0" borderId="143" xfId="0" applyBorder="1">
      <alignment vertical="center"/>
    </xf>
    <xf numFmtId="0" fontId="0" fillId="0" borderId="145" xfId="0" applyBorder="1">
      <alignment vertical="center"/>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vertical="center" shrinkToFit="1"/>
    </xf>
    <xf numFmtId="0" fontId="6" fillId="0" borderId="71" xfId="0" applyFont="1" applyBorder="1">
      <alignment vertical="center"/>
    </xf>
    <xf numFmtId="0" fontId="59" fillId="0" borderId="0" xfId="0" applyFont="1" applyAlignment="1">
      <alignment horizontal="right" vertical="center"/>
    </xf>
    <xf numFmtId="0" fontId="6" fillId="0" borderId="0" xfId="0" applyFont="1" applyAlignment="1">
      <alignment horizontal="center" vertical="top" wrapText="1"/>
    </xf>
    <xf numFmtId="0" fontId="37" fillId="0" borderId="0" xfId="0" applyFont="1" applyAlignment="1">
      <alignment horizontal="center" vertical="center"/>
    </xf>
    <xf numFmtId="0" fontId="37" fillId="0" borderId="0" xfId="0" applyFont="1" applyAlignment="1">
      <alignment horizontal="left" vertical="center" wrapText="1"/>
    </xf>
    <xf numFmtId="0" fontId="37" fillId="0" borderId="0" xfId="0" applyFont="1" applyAlignment="1">
      <alignment vertical="top" wrapText="1"/>
    </xf>
    <xf numFmtId="176" fontId="6" fillId="0" borderId="0" xfId="0" applyNumberFormat="1" applyFont="1" applyAlignment="1">
      <alignment horizontal="center" vertical="center"/>
    </xf>
    <xf numFmtId="176" fontId="0" fillId="0" borderId="163" xfId="0" applyNumberFormat="1" applyBorder="1" applyAlignment="1">
      <alignment vertical="center" shrinkToFit="1"/>
    </xf>
    <xf numFmtId="176" fontId="0" fillId="0" borderId="164" xfId="0" applyNumberFormat="1" applyBorder="1" applyAlignment="1">
      <alignment vertical="center" shrinkToFit="1"/>
    </xf>
    <xf numFmtId="0" fontId="65" fillId="10" borderId="0" xfId="0" applyFont="1" applyFill="1">
      <alignment vertical="center"/>
    </xf>
    <xf numFmtId="0" fontId="0" fillId="10" borderId="0" xfId="0" applyFill="1" applyAlignment="1">
      <alignment vertical="center" wrapText="1"/>
    </xf>
    <xf numFmtId="0" fontId="8" fillId="10" borderId="0" xfId="0" applyFont="1" applyFill="1" applyAlignment="1">
      <alignment vertical="center" wrapText="1"/>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183" fontId="37" fillId="0" borderId="0" xfId="0" applyNumberFormat="1" applyFont="1">
      <alignment vertical="center"/>
    </xf>
    <xf numFmtId="0" fontId="0" fillId="2" borderId="176" xfId="0" applyFill="1" applyBorder="1" applyAlignment="1">
      <alignment vertical="center" wrapText="1"/>
    </xf>
    <xf numFmtId="0" fontId="0" fillId="0" borderId="177" xfId="0" applyBorder="1" applyAlignment="1">
      <alignment vertical="center" wrapText="1"/>
    </xf>
    <xf numFmtId="0" fontId="0" fillId="0" borderId="177" xfId="0" applyBorder="1" applyAlignment="1">
      <alignment horizontal="center" vertical="center"/>
    </xf>
    <xf numFmtId="0" fontId="0" fillId="0" borderId="177" xfId="0" applyBorder="1">
      <alignment vertical="center"/>
    </xf>
    <xf numFmtId="0" fontId="0" fillId="0" borderId="178"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60" xfId="0" applyBorder="1" applyAlignment="1">
      <alignment vertical="center" wrapText="1"/>
    </xf>
    <xf numFmtId="0" fontId="0" fillId="0" borderId="11" xfId="0" applyBorder="1" applyAlignment="1">
      <alignment vertical="center" wrapText="1"/>
    </xf>
    <xf numFmtId="0" fontId="0" fillId="0" borderId="9" xfId="0" applyBorder="1" applyAlignment="1">
      <alignment vertical="center" wrapText="1"/>
    </xf>
    <xf numFmtId="0" fontId="5" fillId="0" borderId="32" xfId="0" applyFont="1" applyBorder="1" applyAlignment="1">
      <alignment vertical="center" wrapText="1"/>
    </xf>
    <xf numFmtId="0" fontId="5" fillId="0" borderId="43" xfId="0" applyFont="1" applyBorder="1" applyAlignment="1">
      <alignment vertical="center" wrapText="1"/>
    </xf>
    <xf numFmtId="0" fontId="5" fillId="0" borderId="35" xfId="0" applyFont="1" applyBorder="1" applyAlignment="1">
      <alignment vertical="center" wrapText="1"/>
    </xf>
    <xf numFmtId="0" fontId="0" fillId="0" borderId="43" xfId="0" applyBorder="1" applyAlignment="1">
      <alignment vertical="center" wrapText="1"/>
    </xf>
    <xf numFmtId="0" fontId="5" fillId="0" borderId="51" xfId="0" applyFont="1" applyBorder="1" applyAlignment="1">
      <alignment vertical="center" wrapText="1"/>
    </xf>
    <xf numFmtId="0" fontId="5" fillId="0" borderId="65" xfId="0" applyFont="1" applyBorder="1" applyAlignment="1">
      <alignment vertical="center" wrapText="1"/>
    </xf>
    <xf numFmtId="0" fontId="0" fillId="0" borderId="46" xfId="0" applyBorder="1" applyAlignment="1">
      <alignment vertical="center" wrapText="1"/>
    </xf>
    <xf numFmtId="0" fontId="0" fillId="0" borderId="47" xfId="0" applyBorder="1" applyAlignment="1">
      <alignment vertical="center" wrapText="1"/>
    </xf>
    <xf numFmtId="0" fontId="8" fillId="10" borderId="0" xfId="0" applyFont="1" applyFill="1">
      <alignment vertical="center"/>
    </xf>
    <xf numFmtId="0" fontId="7" fillId="0" borderId="0" xfId="0" applyFont="1" applyAlignment="1">
      <alignment vertical="center" wrapText="1"/>
    </xf>
    <xf numFmtId="0" fontId="72" fillId="10" borderId="0" xfId="0" applyFont="1" applyFill="1" applyAlignment="1">
      <alignment horizontal="right" vertical="center" wrapText="1"/>
    </xf>
    <xf numFmtId="0" fontId="37" fillId="0" borderId="1" xfId="0" applyFont="1" applyBorder="1" applyAlignment="1">
      <alignment horizontal="left" vertical="center"/>
    </xf>
    <xf numFmtId="176" fontId="6" fillId="0" borderId="0" xfId="0" applyNumberFormat="1" applyFont="1">
      <alignment vertical="center"/>
    </xf>
    <xf numFmtId="176" fontId="0" fillId="10" borderId="0" xfId="0" applyNumberFormat="1" applyFill="1">
      <alignment vertical="center"/>
    </xf>
    <xf numFmtId="0" fontId="0" fillId="0" borderId="0" xfId="0" applyAlignment="1">
      <alignment horizontal="left" vertical="center"/>
    </xf>
    <xf numFmtId="0" fontId="0" fillId="0" borderId="0" xfId="0" applyAlignment="1">
      <alignment horizontal="center" vertical="center"/>
    </xf>
    <xf numFmtId="0" fontId="0" fillId="10" borderId="181"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0" borderId="167" xfId="0" applyBorder="1" applyAlignment="1">
      <alignment vertical="center" wrapText="1"/>
    </xf>
    <xf numFmtId="0" fontId="13" fillId="0" borderId="167" xfId="0" applyFont="1" applyBorder="1" applyAlignment="1">
      <alignment vertical="center" wrapText="1"/>
    </xf>
    <xf numFmtId="0" fontId="6" fillId="0" borderId="2" xfId="0" applyFont="1" applyBorder="1" applyAlignment="1">
      <alignment horizontal="center" vertical="center"/>
    </xf>
    <xf numFmtId="0" fontId="6" fillId="0" borderId="7" xfId="0" applyFont="1" applyBorder="1" applyAlignment="1">
      <alignment vertical="center" wrapText="1"/>
    </xf>
    <xf numFmtId="0" fontId="6" fillId="0" borderId="7" xfId="0" applyFont="1" applyBorder="1" applyAlignment="1">
      <alignment horizontal="center" vertical="center"/>
    </xf>
    <xf numFmtId="0" fontId="37" fillId="0" borderId="48" xfId="0" applyFont="1" applyBorder="1" applyAlignment="1">
      <alignment horizontal="center" vertical="center"/>
    </xf>
    <xf numFmtId="0" fontId="37" fillId="0" borderId="1" xfId="0" applyFont="1" applyBorder="1" applyAlignment="1">
      <alignment horizontal="center" vertical="center"/>
    </xf>
    <xf numFmtId="0" fontId="37" fillId="0" borderId="4" xfId="0" applyFont="1" applyBorder="1" applyAlignment="1">
      <alignment horizontal="center" vertical="center"/>
    </xf>
    <xf numFmtId="0" fontId="6" fillId="0" borderId="7" xfId="0" applyFont="1" applyBorder="1" applyAlignment="1">
      <alignment horizontal="left" vertical="center" wrapText="1"/>
    </xf>
    <xf numFmtId="0" fontId="6" fillId="0" borderId="2" xfId="0" applyFont="1" applyBorder="1" applyAlignment="1">
      <alignment horizontal="right" vertical="center"/>
    </xf>
    <xf numFmtId="0" fontId="59" fillId="0" borderId="7" xfId="0" applyFont="1" applyBorder="1" applyAlignment="1">
      <alignment horizontal="left" vertical="center"/>
    </xf>
    <xf numFmtId="0" fontId="6" fillId="6" borderId="31" xfId="0" applyFont="1" applyFill="1" applyBorder="1" applyAlignment="1">
      <alignment horizontal="center" vertical="center"/>
    </xf>
    <xf numFmtId="0" fontId="6" fillId="6" borderId="62" xfId="0" applyFont="1" applyFill="1" applyBorder="1" applyAlignment="1">
      <alignment horizontal="center" vertical="center"/>
    </xf>
    <xf numFmtId="0" fontId="6" fillId="6" borderId="48" xfId="0" applyFont="1" applyFill="1" applyBorder="1" applyAlignment="1">
      <alignment horizontal="center" vertical="center"/>
    </xf>
    <xf numFmtId="0" fontId="6" fillId="0" borderId="61" xfId="0" applyFont="1" applyBorder="1" applyAlignment="1">
      <alignment horizontal="center" vertical="center"/>
    </xf>
    <xf numFmtId="186" fontId="6" fillId="0" borderId="0" xfId="0" applyNumberFormat="1" applyFont="1" applyAlignment="1">
      <alignment horizontal="center" vertical="center"/>
    </xf>
    <xf numFmtId="0" fontId="37" fillId="0" borderId="7" xfId="0" applyFont="1" applyBorder="1" applyAlignment="1">
      <alignment horizontal="left" vertical="center" wrapTex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61" xfId="0" applyFont="1" applyBorder="1" applyAlignment="1">
      <alignment horizontal="center" vertical="center"/>
    </xf>
    <xf numFmtId="0" fontId="37" fillId="0" borderId="0" xfId="0" applyFont="1" applyAlignment="1">
      <alignment vertical="center" wrapText="1"/>
    </xf>
    <xf numFmtId="0" fontId="5" fillId="0" borderId="34" xfId="0" applyFont="1" applyBorder="1" applyAlignment="1">
      <alignment vertical="center" wrapText="1"/>
    </xf>
    <xf numFmtId="0" fontId="5" fillId="0" borderId="76" xfId="0" applyFont="1" applyBorder="1" applyAlignment="1">
      <alignment vertical="center" wrapText="1"/>
    </xf>
    <xf numFmtId="0" fontId="0" fillId="0" borderId="34" xfId="0" applyBorder="1" applyAlignment="1">
      <alignment vertical="center" wrapText="1"/>
    </xf>
    <xf numFmtId="0" fontId="0" fillId="0" borderId="78" xfId="0" applyBorder="1" applyAlignment="1">
      <alignment vertical="center" wrapText="1"/>
    </xf>
    <xf numFmtId="0" fontId="0" fillId="0" borderId="35" xfId="0" applyBorder="1" applyAlignment="1">
      <alignment vertical="center" wrapText="1"/>
    </xf>
    <xf numFmtId="0" fontId="0" fillId="5" borderId="150" xfId="0" applyFill="1" applyBorder="1">
      <alignment vertical="center"/>
    </xf>
    <xf numFmtId="0" fontId="0" fillId="0" borderId="51" xfId="0" applyBorder="1" applyAlignment="1">
      <alignment vertical="center" wrapText="1"/>
    </xf>
    <xf numFmtId="176" fontId="6" fillId="0" borderId="0" xfId="0" applyNumberFormat="1" applyFont="1" applyAlignment="1">
      <alignment vertical="center" wrapText="1"/>
    </xf>
    <xf numFmtId="0" fontId="37" fillId="0" borderId="13" xfId="0" applyFont="1" applyBorder="1">
      <alignment vertical="center"/>
    </xf>
    <xf numFmtId="0" fontId="6" fillId="0" borderId="3" xfId="0" applyFont="1" applyBorder="1" applyAlignment="1">
      <alignment vertical="center" shrinkToFit="1"/>
    </xf>
    <xf numFmtId="0" fontId="6" fillId="0" borderId="8" xfId="0" applyFont="1" applyBorder="1" applyAlignment="1">
      <alignment vertical="center" shrinkToFit="1"/>
    </xf>
    <xf numFmtId="0" fontId="6" fillId="0" borderId="59" xfId="0" applyFont="1" applyBorder="1" applyAlignment="1">
      <alignment horizontal="center" vertical="center"/>
    </xf>
    <xf numFmtId="176" fontId="6" fillId="0" borderId="0" xfId="0" applyNumberFormat="1" applyFont="1" applyAlignment="1">
      <alignment horizontal="center" vertical="top" shrinkToFit="1"/>
    </xf>
    <xf numFmtId="0" fontId="37" fillId="0" borderId="0" xfId="0" applyFont="1" applyAlignment="1">
      <alignment horizontal="left" vertical="center"/>
    </xf>
    <xf numFmtId="0" fontId="75" fillId="0" borderId="0" xfId="0" applyFont="1" applyAlignment="1">
      <alignment vertical="top" wrapText="1"/>
    </xf>
    <xf numFmtId="49" fontId="6" fillId="0" borderId="0" xfId="0" applyNumberFormat="1" applyFont="1" applyAlignment="1">
      <alignment vertical="top"/>
    </xf>
    <xf numFmtId="0" fontId="63" fillId="0" borderId="0" xfId="0" applyFont="1" applyAlignment="1">
      <alignment vertical="top"/>
    </xf>
    <xf numFmtId="0" fontId="6" fillId="0" borderId="0" xfId="0" applyFont="1" applyAlignment="1">
      <alignment horizontal="right" vertical="top"/>
    </xf>
    <xf numFmtId="0" fontId="6" fillId="0" borderId="4" xfId="0" applyFont="1" applyBorder="1" applyAlignment="1">
      <alignment horizontal="righ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4" xfId="0" applyFont="1" applyBorder="1" applyAlignment="1">
      <alignment horizontal="right" vertical="top" wrapText="1"/>
    </xf>
    <xf numFmtId="49" fontId="6" fillId="0" borderId="1" xfId="0" applyNumberFormat="1" applyFont="1" applyBorder="1" applyAlignment="1">
      <alignment horizontal="center" vertical="top"/>
    </xf>
    <xf numFmtId="0" fontId="37" fillId="0" borderId="0" xfId="0" applyFont="1" applyAlignment="1">
      <alignment vertical="center" shrinkToFit="1"/>
    </xf>
    <xf numFmtId="185" fontId="6" fillId="3" borderId="37" xfId="0" applyNumberFormat="1" applyFont="1" applyFill="1" applyBorder="1" applyAlignment="1">
      <alignment horizontal="right" vertical="center"/>
    </xf>
    <xf numFmtId="185" fontId="6" fillId="3" borderId="26" xfId="0" applyNumberFormat="1" applyFont="1" applyFill="1" applyBorder="1" applyAlignment="1">
      <alignment horizontal="right" vertical="center"/>
    </xf>
    <xf numFmtId="182" fontId="6" fillId="0" borderId="37" xfId="0" applyNumberFormat="1" applyFont="1" applyBorder="1" applyAlignment="1">
      <alignment horizontal="left" vertical="center"/>
    </xf>
    <xf numFmtId="182" fontId="6" fillId="0" borderId="26" xfId="0" applyNumberFormat="1" applyFont="1" applyBorder="1" applyAlignment="1">
      <alignment horizontal="left" vertical="center"/>
    </xf>
    <xf numFmtId="185" fontId="6" fillId="0" borderId="37" xfId="0" applyNumberFormat="1" applyFont="1" applyBorder="1" applyAlignment="1">
      <alignment horizontal="left" vertical="center"/>
    </xf>
    <xf numFmtId="182" fontId="6" fillId="0" borderId="38" xfId="0" applyNumberFormat="1" applyFont="1" applyBorder="1" applyAlignment="1">
      <alignment horizontal="left" vertical="center"/>
    </xf>
    <xf numFmtId="182" fontId="6" fillId="0" borderId="27" xfId="0" applyNumberFormat="1" applyFont="1" applyBorder="1" applyAlignment="1">
      <alignment horizontal="left" vertical="center"/>
    </xf>
    <xf numFmtId="0" fontId="0" fillId="0" borderId="0" xfId="0" applyAlignment="1">
      <alignment vertical="top"/>
    </xf>
    <xf numFmtId="0" fontId="14" fillId="10" borderId="0" xfId="0" applyFont="1" applyFill="1">
      <alignment vertical="center"/>
    </xf>
    <xf numFmtId="176" fontId="0" fillId="10" borderId="0" xfId="0" applyNumberFormat="1" applyFill="1" applyAlignment="1">
      <alignment vertical="center" shrinkToFit="1"/>
    </xf>
    <xf numFmtId="0" fontId="76" fillId="10" borderId="0" xfId="0" applyFont="1" applyFill="1">
      <alignment vertical="center"/>
    </xf>
    <xf numFmtId="0" fontId="13" fillId="0" borderId="169" xfId="0" applyFont="1" applyBorder="1" applyAlignment="1">
      <alignment vertical="center" wrapText="1"/>
    </xf>
    <xf numFmtId="0" fontId="0" fillId="10" borderId="98" xfId="0" applyFill="1" applyBorder="1">
      <alignment vertical="center"/>
    </xf>
    <xf numFmtId="0" fontId="0" fillId="0" borderId="190" xfId="0" applyBorder="1">
      <alignment vertical="center"/>
    </xf>
    <xf numFmtId="49" fontId="0" fillId="0" borderId="9" xfId="0" applyNumberFormat="1" applyBorder="1">
      <alignment vertical="center"/>
    </xf>
    <xf numFmtId="0" fontId="0" fillId="0" borderId="98" xfId="0" applyBorder="1">
      <alignment vertical="center"/>
    </xf>
    <xf numFmtId="0" fontId="13" fillId="0" borderId="192" xfId="0" applyFont="1" applyBorder="1">
      <alignment vertical="center"/>
    </xf>
    <xf numFmtId="0" fontId="0" fillId="10" borderId="191" xfId="0" applyFill="1" applyBorder="1">
      <alignment vertical="center"/>
    </xf>
    <xf numFmtId="0" fontId="13" fillId="0" borderId="193" xfId="0" applyFont="1" applyBorder="1" applyAlignment="1">
      <alignment vertical="center" wrapText="1"/>
    </xf>
    <xf numFmtId="0" fontId="13" fillId="0" borderId="194" xfId="0" applyFont="1" applyBorder="1">
      <alignment vertical="center"/>
    </xf>
    <xf numFmtId="0" fontId="0" fillId="0" borderId="195" xfId="0" applyBorder="1">
      <alignment vertical="center"/>
    </xf>
    <xf numFmtId="49" fontId="0" fillId="0" borderId="195" xfId="0" applyNumberFormat="1" applyBorder="1">
      <alignment vertical="center"/>
    </xf>
    <xf numFmtId="0" fontId="0" fillId="0" borderId="191" xfId="0" applyBorder="1">
      <alignment vertical="center"/>
    </xf>
    <xf numFmtId="0" fontId="0" fillId="0" borderId="65" xfId="0" applyBorder="1" applyAlignment="1">
      <alignment vertical="center" wrapText="1"/>
    </xf>
    <xf numFmtId="0" fontId="7" fillId="24" borderId="0" xfId="0" applyFont="1" applyFill="1">
      <alignment vertical="center"/>
    </xf>
    <xf numFmtId="0" fontId="42" fillId="0" borderId="0" xfId="0" applyFont="1" applyAlignment="1">
      <alignment vertical="top"/>
    </xf>
    <xf numFmtId="49" fontId="42" fillId="0" borderId="0" xfId="0" applyNumberFormat="1" applyFont="1" applyAlignment="1">
      <alignment horizontal="right" vertical="top"/>
    </xf>
    <xf numFmtId="49" fontId="42" fillId="0" borderId="0" xfId="0" applyNumberFormat="1" applyFont="1" applyAlignment="1">
      <alignment horizontal="center" vertical="top"/>
    </xf>
    <xf numFmtId="49" fontId="42" fillId="0" borderId="0" xfId="0" applyNumberFormat="1" applyFont="1" applyAlignment="1">
      <alignment horizontal="left" vertical="top"/>
    </xf>
    <xf numFmtId="49" fontId="42" fillId="15" borderId="0" xfId="0" applyNumberFormat="1" applyFont="1" applyFill="1" applyAlignment="1">
      <alignment horizontal="left" vertical="top"/>
    </xf>
    <xf numFmtId="49" fontId="42" fillId="16" borderId="0" xfId="0" applyNumberFormat="1" applyFont="1" applyFill="1" applyAlignment="1">
      <alignment horizontal="left" vertical="top"/>
    </xf>
    <xf numFmtId="49" fontId="42" fillId="4" borderId="0" xfId="0" applyNumberFormat="1" applyFont="1" applyFill="1" applyAlignment="1">
      <alignment horizontal="left" vertical="top"/>
    </xf>
    <xf numFmtId="49" fontId="42" fillId="2" borderId="0" xfId="0" applyNumberFormat="1" applyFont="1" applyFill="1" applyAlignment="1">
      <alignment horizontal="left" vertical="top"/>
    </xf>
    <xf numFmtId="49" fontId="42" fillId="17" borderId="0" xfId="0" applyNumberFormat="1" applyFont="1" applyFill="1" applyAlignment="1">
      <alignment horizontal="left" vertical="top"/>
    </xf>
    <xf numFmtId="49" fontId="42" fillId="9" borderId="0" xfId="0" applyNumberFormat="1" applyFont="1" applyFill="1" applyAlignment="1">
      <alignment horizontal="left" vertical="top"/>
    </xf>
    <xf numFmtId="49" fontId="42" fillId="18" borderId="0" xfId="0" applyNumberFormat="1" applyFont="1" applyFill="1" applyAlignment="1">
      <alignment horizontal="left" vertical="top"/>
    </xf>
    <xf numFmtId="49" fontId="42" fillId="19" borderId="0" xfId="0" applyNumberFormat="1" applyFont="1" applyFill="1" applyAlignment="1">
      <alignment horizontal="left" vertical="top"/>
    </xf>
    <xf numFmtId="49" fontId="42" fillId="20" borderId="0" xfId="0" applyNumberFormat="1" applyFont="1" applyFill="1" applyAlignment="1">
      <alignment horizontal="left" vertical="top"/>
    </xf>
    <xf numFmtId="0" fontId="42" fillId="0" borderId="0" xfId="0" applyFont="1" applyAlignment="1">
      <alignment horizontal="left" vertical="top"/>
    </xf>
    <xf numFmtId="0" fontId="78" fillId="6" borderId="0" xfId="0" applyFont="1" applyFill="1" applyAlignment="1">
      <alignment vertical="top"/>
    </xf>
    <xf numFmtId="0" fontId="42" fillId="3" borderId="0" xfId="0" applyFont="1" applyFill="1" applyAlignment="1">
      <alignment vertical="top"/>
    </xf>
    <xf numFmtId="0" fontId="42" fillId="8" borderId="0" xfId="0" applyFont="1" applyFill="1" applyAlignment="1">
      <alignment vertical="top"/>
    </xf>
    <xf numFmtId="0" fontId="42" fillId="2" borderId="0" xfId="0" applyFont="1" applyFill="1" applyAlignment="1">
      <alignment vertical="top"/>
    </xf>
    <xf numFmtId="0" fontId="42" fillId="7" borderId="0" xfId="0" applyFont="1" applyFill="1" applyAlignment="1">
      <alignment vertical="top"/>
    </xf>
    <xf numFmtId="0" fontId="0" fillId="0" borderId="151" xfId="0" applyBorder="1" applyAlignment="1">
      <alignment vertical="center" wrapText="1"/>
    </xf>
    <xf numFmtId="0" fontId="80" fillId="0" borderId="0" xfId="0" applyFont="1" applyAlignment="1">
      <alignment horizontal="center" vertical="center"/>
    </xf>
    <xf numFmtId="187" fontId="28" fillId="0" borderId="0" xfId="0" applyNumberFormat="1" applyFont="1" applyAlignment="1">
      <alignment horizontal="center" vertical="center" shrinkToFit="1"/>
    </xf>
    <xf numFmtId="0" fontId="29" fillId="0" borderId="0" xfId="0" applyFont="1" applyAlignment="1">
      <alignment wrapText="1"/>
    </xf>
    <xf numFmtId="0" fontId="30" fillId="0" borderId="0" xfId="0" applyFont="1" applyAlignment="1">
      <alignment vertical="center" wrapText="1"/>
    </xf>
    <xf numFmtId="187" fontId="31" fillId="0" borderId="5" xfId="0" applyNumberFormat="1" applyFont="1" applyBorder="1" applyAlignment="1">
      <alignment horizontal="center"/>
    </xf>
    <xf numFmtId="0" fontId="30" fillId="0" borderId="0" xfId="0" applyFont="1">
      <alignment vertical="center"/>
    </xf>
    <xf numFmtId="187" fontId="32" fillId="0" borderId="0" xfId="0" applyNumberFormat="1" applyFont="1">
      <alignment vertical="center"/>
    </xf>
    <xf numFmtId="0" fontId="34" fillId="0" borderId="3" xfId="0" applyFont="1" applyBorder="1" applyAlignment="1">
      <alignment horizontal="left" vertical="center"/>
    </xf>
    <xf numFmtId="0" fontId="34" fillId="0" borderId="0" xfId="0" applyFont="1" applyAlignment="1">
      <alignment horizontal="left" vertical="center" wrapText="1"/>
    </xf>
    <xf numFmtId="0" fontId="34" fillId="11" borderId="8" xfId="0" applyFont="1" applyFill="1" applyBorder="1" applyAlignment="1" applyProtection="1">
      <alignment horizontal="left" vertical="center" wrapText="1"/>
      <protection locked="0"/>
    </xf>
    <xf numFmtId="187" fontId="33" fillId="0" borderId="0" xfId="0" applyNumberFormat="1" applyFont="1" applyAlignment="1">
      <alignment horizontal="center" vertical="center" wrapText="1"/>
    </xf>
    <xf numFmtId="0" fontId="36" fillId="0" borderId="0" xfId="0" applyFont="1" applyAlignment="1">
      <alignment vertical="top" wrapText="1"/>
    </xf>
    <xf numFmtId="0" fontId="30" fillId="0" borderId="0" xfId="0" applyFont="1" applyAlignment="1">
      <alignment horizontal="right" vertical="top" wrapText="1"/>
    </xf>
    <xf numFmtId="187" fontId="33" fillId="0" borderId="0" xfId="0" applyNumberFormat="1" applyFont="1" applyAlignment="1">
      <alignment horizontal="center" vertical="top" wrapText="1"/>
    </xf>
    <xf numFmtId="0" fontId="36" fillId="0" borderId="0" xfId="0" applyFont="1" applyAlignment="1">
      <alignment vertical="center" wrapText="1"/>
    </xf>
    <xf numFmtId="187" fontId="0" fillId="0" borderId="0" xfId="0" applyNumberFormat="1">
      <alignment vertical="center"/>
    </xf>
    <xf numFmtId="0" fontId="34" fillId="11" borderId="5" xfId="0" applyFont="1" applyFill="1" applyBorder="1" applyAlignment="1" applyProtection="1">
      <alignment horizontal="left" vertical="center" wrapText="1"/>
      <protection locked="0"/>
    </xf>
    <xf numFmtId="0" fontId="34" fillId="11" borderId="5" xfId="0" applyFont="1" applyFill="1" applyBorder="1" applyAlignment="1" applyProtection="1">
      <alignment vertical="center" wrapText="1"/>
      <protection locked="0"/>
    </xf>
    <xf numFmtId="187" fontId="0" fillId="0" borderId="0" xfId="0" applyNumberFormat="1" applyAlignment="1">
      <alignment horizontal="center" vertical="top" wrapText="1"/>
    </xf>
    <xf numFmtId="0" fontId="34" fillId="0" borderId="0" xfId="0" applyFont="1" applyAlignment="1">
      <alignment horizontal="left" vertical="center"/>
    </xf>
    <xf numFmtId="0" fontId="34" fillId="11" borderId="7" xfId="0" applyFont="1" applyFill="1" applyBorder="1" applyAlignment="1" applyProtection="1">
      <alignment horizontal="center" vertical="center" wrapText="1"/>
      <protection locked="0"/>
    </xf>
    <xf numFmtId="187" fontId="0" fillId="0" borderId="0" xfId="0" applyNumberFormat="1" applyAlignment="1">
      <alignment horizontal="center" vertical="center"/>
    </xf>
    <xf numFmtId="0" fontId="34" fillId="0" borderId="0" xfId="0" applyFont="1" applyAlignment="1" applyProtection="1">
      <alignment horizontal="center" vertical="center" wrapText="1"/>
      <protection locked="0"/>
    </xf>
    <xf numFmtId="0" fontId="34" fillId="0" borderId="0" xfId="0" applyFont="1" applyAlignment="1" applyProtection="1">
      <alignment horizontal="left" vertical="center" wrapText="1"/>
      <protection locked="0"/>
    </xf>
    <xf numFmtId="0" fontId="46" fillId="0" borderId="0" xfId="0" applyFont="1">
      <alignment vertical="center"/>
    </xf>
    <xf numFmtId="0" fontId="81" fillId="0" borderId="0" xfId="0" applyFont="1" applyAlignment="1">
      <alignment vertical="center" wrapText="1"/>
    </xf>
    <xf numFmtId="188" fontId="48" fillId="0" borderId="0" xfId="0" applyNumberFormat="1" applyFont="1" applyAlignment="1">
      <alignment horizontal="center" vertical="center"/>
    </xf>
    <xf numFmtId="0" fontId="0" fillId="0" borderId="5" xfId="0" applyBorder="1" applyAlignment="1">
      <alignment horizontal="center" vertical="center"/>
    </xf>
    <xf numFmtId="0" fontId="46" fillId="0" borderId="24" xfId="0" applyFont="1" applyBorder="1" applyAlignment="1">
      <alignment horizontal="center" vertical="center"/>
    </xf>
    <xf numFmtId="190" fontId="48" fillId="0" borderId="0" xfId="0" applyNumberFormat="1" applyFont="1" applyAlignment="1">
      <alignment horizontal="center" vertical="center"/>
    </xf>
    <xf numFmtId="0" fontId="53" fillId="0" borderId="0" xfId="0" applyFont="1" applyAlignment="1">
      <alignment horizontal="left" vertical="center"/>
    </xf>
    <xf numFmtId="192" fontId="48" fillId="0" borderId="0" xfId="0" applyNumberFormat="1" applyFont="1" applyAlignment="1">
      <alignment horizontal="center" vertical="center"/>
    </xf>
    <xf numFmtId="0" fontId="52" fillId="0" borderId="0" xfId="0" applyFont="1" applyAlignment="1">
      <alignment vertical="center" wrapText="1"/>
    </xf>
    <xf numFmtId="187" fontId="26" fillId="8" borderId="0" xfId="0" applyNumberFormat="1" applyFont="1" applyFill="1" applyAlignment="1">
      <alignment horizontal="left" vertical="center"/>
    </xf>
    <xf numFmtId="0" fontId="0" fillId="8" borderId="0" xfId="0" applyFill="1" applyAlignment="1">
      <alignment horizontal="center" vertical="center" shrinkToFit="1"/>
    </xf>
    <xf numFmtId="0" fontId="0" fillId="2" borderId="196" xfId="0" applyFill="1" applyBorder="1">
      <alignment vertical="center"/>
    </xf>
    <xf numFmtId="0" fontId="0" fillId="0" borderId="80" xfId="0" applyBorder="1">
      <alignment vertical="center"/>
    </xf>
    <xf numFmtId="0" fontId="0" fillId="2" borderId="197" xfId="0" applyFill="1" applyBorder="1">
      <alignment vertical="center"/>
    </xf>
    <xf numFmtId="0" fontId="0" fillId="2" borderId="158" xfId="0" applyFill="1" applyBorder="1">
      <alignment vertical="center"/>
    </xf>
    <xf numFmtId="0" fontId="0" fillId="2" borderId="198" xfId="0" applyFill="1" applyBorder="1">
      <alignment vertical="center"/>
    </xf>
    <xf numFmtId="0" fontId="0" fillId="2" borderId="199" xfId="0" applyFill="1" applyBorder="1">
      <alignment vertical="center"/>
    </xf>
    <xf numFmtId="0" fontId="0" fillId="2" borderId="200" xfId="0" applyFill="1" applyBorder="1">
      <alignment vertical="center"/>
    </xf>
    <xf numFmtId="0" fontId="0" fillId="0" borderId="91" xfId="0" applyBorder="1" applyAlignment="1">
      <alignment horizontal="left" vertical="center" wrapText="1"/>
    </xf>
    <xf numFmtId="0" fontId="0" fillId="0" borderId="82" xfId="0" applyBorder="1" applyAlignment="1">
      <alignment horizontal="left" vertical="center" wrapText="1"/>
    </xf>
    <xf numFmtId="0" fontId="6" fillId="3" borderId="11" xfId="0" applyFont="1" applyFill="1" applyBorder="1" applyAlignment="1">
      <alignment horizontal="center" vertical="center"/>
    </xf>
    <xf numFmtId="0" fontId="6" fillId="0" borderId="48" xfId="0" applyFont="1" applyBorder="1" applyAlignment="1">
      <alignment horizontal="center" vertical="center"/>
    </xf>
    <xf numFmtId="0" fontId="6" fillId="3" borderId="1" xfId="0" applyFont="1" applyFill="1" applyBorder="1" applyAlignment="1">
      <alignment horizontal="center" vertical="center"/>
    </xf>
    <xf numFmtId="0" fontId="6" fillId="0" borderId="0" xfId="0" applyFont="1" applyAlignment="1">
      <alignment vertical="top" shrinkToFit="1"/>
    </xf>
    <xf numFmtId="0" fontId="59" fillId="0" borderId="0" xfId="0" applyFont="1" applyAlignment="1">
      <alignment horizontal="left" vertical="center"/>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1" xfId="0" applyFont="1" applyFill="1" applyBorder="1" applyAlignment="1">
      <alignment vertical="center" shrinkToFit="1"/>
    </xf>
    <xf numFmtId="0" fontId="20" fillId="0" borderId="24" xfId="0" applyFont="1" applyBorder="1" applyAlignment="1">
      <alignment vertical="center" wrapText="1"/>
    </xf>
    <xf numFmtId="0" fontId="20" fillId="9" borderId="24" xfId="0" applyFont="1" applyFill="1" applyBorder="1" applyAlignment="1">
      <alignment vertical="center" wrapText="1"/>
    </xf>
    <xf numFmtId="0" fontId="20" fillId="23" borderId="24" xfId="0" applyFont="1" applyFill="1" applyBorder="1" applyAlignment="1">
      <alignment vertical="center" wrapText="1"/>
    </xf>
    <xf numFmtId="0" fontId="20" fillId="21" borderId="24" xfId="0" applyFont="1" applyFill="1" applyBorder="1" applyAlignment="1">
      <alignment vertical="center" wrapText="1"/>
    </xf>
    <xf numFmtId="49" fontId="6" fillId="0" borderId="11" xfId="0" applyNumberFormat="1" applyFont="1" applyBorder="1" applyAlignment="1">
      <alignment horizontal="center" vertical="center"/>
    </xf>
    <xf numFmtId="0" fontId="20" fillId="25" borderId="24" xfId="0" applyFont="1" applyFill="1" applyBorder="1" applyAlignment="1">
      <alignment vertical="center" wrapText="1"/>
    </xf>
    <xf numFmtId="0" fontId="0" fillId="0" borderId="195" xfId="0" applyBorder="1" applyAlignment="1">
      <alignment vertical="center" wrapText="1"/>
    </xf>
    <xf numFmtId="0" fontId="5" fillId="0" borderId="206" xfId="0" applyFont="1" applyBorder="1" applyAlignment="1">
      <alignment vertical="center" wrapText="1"/>
    </xf>
    <xf numFmtId="0" fontId="0" fillId="0" borderId="76" xfId="0" applyBorder="1" applyAlignment="1">
      <alignment vertical="center" wrapText="1"/>
    </xf>
    <xf numFmtId="0" fontId="0" fillId="0" borderId="209" xfId="0" applyBorder="1" applyAlignment="1">
      <alignment vertical="center" wrapText="1"/>
    </xf>
    <xf numFmtId="177" fontId="0" fillId="0" borderId="37" xfId="0" applyNumberFormat="1" applyBorder="1" applyAlignment="1">
      <alignment vertical="center" wrapText="1"/>
    </xf>
    <xf numFmtId="178" fontId="5" fillId="0" borderId="34" xfId="0" applyNumberFormat="1" applyFont="1" applyBorder="1" applyAlignment="1">
      <alignment vertical="center" wrapText="1"/>
    </xf>
    <xf numFmtId="0" fontId="0" fillId="10" borderId="211" xfId="0" applyFill="1" applyBorder="1">
      <alignment vertical="center"/>
    </xf>
    <xf numFmtId="0" fontId="0" fillId="2" borderId="210" xfId="0" applyFill="1" applyBorder="1">
      <alignment vertical="center"/>
    </xf>
    <xf numFmtId="0" fontId="0" fillId="10" borderId="212" xfId="0" applyFill="1" applyBorder="1">
      <alignment vertical="center"/>
    </xf>
    <xf numFmtId="0" fontId="0" fillId="5" borderId="150" xfId="0" applyFill="1" applyBorder="1" applyAlignment="1">
      <alignment horizontal="center" vertical="center" wrapText="1"/>
    </xf>
    <xf numFmtId="0" fontId="0" fillId="0" borderId="213" xfId="0" applyBorder="1">
      <alignment vertical="center"/>
    </xf>
    <xf numFmtId="0" fontId="0" fillId="0" borderId="214" xfId="0" applyBorder="1">
      <alignment vertical="center"/>
    </xf>
    <xf numFmtId="0" fontId="0" fillId="0" borderId="215" xfId="0" applyBorder="1">
      <alignment vertical="center"/>
    </xf>
    <xf numFmtId="0" fontId="0" fillId="0" borderId="192" xfId="0" applyBorder="1">
      <alignment vertical="center"/>
    </xf>
    <xf numFmtId="0" fontId="0" fillId="0" borderId="216" xfId="0" applyBorder="1">
      <alignment vertical="center"/>
    </xf>
    <xf numFmtId="49" fontId="37" fillId="0" borderId="0" xfId="0" applyNumberFormat="1" applyFont="1" applyAlignment="1">
      <alignment horizontal="right" vertical="center"/>
    </xf>
    <xf numFmtId="0" fontId="42" fillId="0" borderId="0" xfId="0" applyFont="1" applyAlignment="1">
      <alignment horizontal="left" vertical="top"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177" fontId="0" fillId="23" borderId="40" xfId="0" applyNumberFormat="1" applyFill="1" applyBorder="1" applyAlignment="1">
      <alignment vertical="center" wrapText="1"/>
    </xf>
    <xf numFmtId="178" fontId="0" fillId="23" borderId="38" xfId="0" applyNumberFormat="1" applyFill="1" applyBorder="1" applyAlignment="1">
      <alignment vertical="center" wrapText="1"/>
    </xf>
    <xf numFmtId="177" fontId="5" fillId="23" borderId="43" xfId="0" applyNumberFormat="1" applyFont="1" applyFill="1" applyBorder="1" applyAlignment="1">
      <alignment vertical="center" wrapText="1"/>
    </xf>
    <xf numFmtId="178" fontId="5" fillId="23" borderId="35" xfId="0" applyNumberFormat="1" applyFont="1" applyFill="1" applyBorder="1" applyAlignment="1">
      <alignment vertical="center" wrapText="1"/>
    </xf>
    <xf numFmtId="0" fontId="6" fillId="0" borderId="0" xfId="0" applyFont="1" applyAlignment="1">
      <alignment horizontal="left" vertical="center" shrinkToFit="1"/>
    </xf>
    <xf numFmtId="0" fontId="6" fillId="0" borderId="2" xfId="0" applyFont="1" applyBorder="1" applyAlignment="1">
      <alignment horizontal="left" vertical="center" shrinkToFit="1"/>
    </xf>
    <xf numFmtId="49" fontId="6" fillId="0" borderId="2" xfId="0" applyNumberFormat="1" applyFont="1" applyBorder="1" applyAlignment="1">
      <alignment horizontal="right" vertical="top"/>
    </xf>
    <xf numFmtId="0" fontId="6" fillId="0" borderId="220" xfId="0" applyFont="1" applyBorder="1" applyAlignment="1">
      <alignment horizontal="right" vertical="top"/>
    </xf>
    <xf numFmtId="0" fontId="6" fillId="0" borderId="220" xfId="0" applyFont="1" applyBorder="1" applyAlignment="1">
      <alignment horizontal="left" vertical="top"/>
    </xf>
    <xf numFmtId="0" fontId="6" fillId="0" borderId="7" xfId="0" applyFont="1" applyBorder="1" applyAlignment="1">
      <alignment horizontal="left" vertical="top" wrapText="1"/>
    </xf>
    <xf numFmtId="0" fontId="6" fillId="0" borderId="14" xfId="0" applyFont="1" applyBorder="1" applyAlignment="1">
      <alignment horizontal="left" vertical="center"/>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84" fillId="0" borderId="0" xfId="0" applyFont="1" applyAlignment="1">
      <alignment horizontal="left" vertical="top"/>
    </xf>
    <xf numFmtId="0" fontId="87" fillId="0" borderId="0" xfId="0" applyFont="1">
      <alignment vertical="center"/>
    </xf>
    <xf numFmtId="0" fontId="85" fillId="0" borderId="0" xfId="0" applyFont="1" applyAlignment="1">
      <alignment vertical="top" wrapText="1"/>
    </xf>
    <xf numFmtId="0" fontId="10" fillId="10" borderId="0" xfId="0" applyFont="1" applyFill="1" applyAlignment="1">
      <alignment horizontal="left" vertical="center"/>
    </xf>
    <xf numFmtId="176" fontId="0" fillId="0" borderId="222" xfId="0" applyNumberFormat="1" applyBorder="1" applyAlignment="1">
      <alignment horizontal="left" vertical="center"/>
    </xf>
    <xf numFmtId="176" fontId="0" fillId="0" borderId="221" xfId="0" applyNumberFormat="1" applyBorder="1" applyAlignment="1">
      <alignment horizontal="left" vertical="center"/>
    </xf>
    <xf numFmtId="0" fontId="0" fillId="0" borderId="223" xfId="0" applyBorder="1" applyAlignment="1">
      <alignment horizontal="left" vertical="center"/>
    </xf>
    <xf numFmtId="0" fontId="0" fillId="0" borderId="79" xfId="0" applyBorder="1" applyAlignment="1">
      <alignment horizontal="left" vertical="center"/>
    </xf>
    <xf numFmtId="0" fontId="0" fillId="0" borderId="85" xfId="0" applyBorder="1" applyAlignment="1">
      <alignment horizontal="left" vertical="center"/>
    </xf>
    <xf numFmtId="0" fontId="79" fillId="26" borderId="0" xfId="0" applyFont="1" applyFill="1">
      <alignment vertical="center"/>
    </xf>
    <xf numFmtId="0" fontId="0" fillId="26" borderId="0" xfId="0" applyFill="1">
      <alignment vertical="center"/>
    </xf>
    <xf numFmtId="0" fontId="42" fillId="26" borderId="0" xfId="0" applyFont="1" applyFill="1">
      <alignment vertical="center"/>
    </xf>
    <xf numFmtId="176" fontId="0" fillId="2" borderId="0" xfId="0" applyNumberFormat="1" applyFill="1">
      <alignment vertical="center"/>
    </xf>
    <xf numFmtId="0" fontId="0" fillId="2" borderId="24" xfId="0" applyFill="1" applyBorder="1" applyAlignment="1">
      <alignment vertical="center" wrapText="1"/>
    </xf>
    <xf numFmtId="0" fontId="0" fillId="0" borderId="24" xfId="0" applyBorder="1">
      <alignment vertical="center"/>
    </xf>
    <xf numFmtId="0" fontId="89" fillId="10" borderId="0" xfId="0" applyFont="1" applyFill="1">
      <alignment vertical="center"/>
    </xf>
    <xf numFmtId="0" fontId="6" fillId="2" borderId="0" xfId="0" applyFont="1" applyFill="1" applyAlignment="1">
      <alignment vertical="top"/>
    </xf>
    <xf numFmtId="0" fontId="79" fillId="0" borderId="0" xfId="0" applyFont="1">
      <alignment vertical="center"/>
    </xf>
    <xf numFmtId="14" fontId="6" fillId="3" borderId="0" xfId="0" applyNumberFormat="1" applyFont="1" applyFill="1">
      <alignment vertical="center"/>
    </xf>
    <xf numFmtId="0" fontId="82" fillId="0" borderId="0" xfId="0" applyFont="1">
      <alignment vertical="center"/>
    </xf>
    <xf numFmtId="182" fontId="82" fillId="0" borderId="0" xfId="0" applyNumberFormat="1" applyFont="1">
      <alignment vertical="center"/>
    </xf>
    <xf numFmtId="0" fontId="0" fillId="0" borderId="227" xfId="0" applyBorder="1" applyAlignment="1">
      <alignment vertical="center" wrapText="1"/>
    </xf>
    <xf numFmtId="0" fontId="0" fillId="0" borderId="217" xfId="0" applyBorder="1">
      <alignment vertical="center"/>
    </xf>
    <xf numFmtId="0" fontId="0" fillId="2" borderId="218" xfId="0" applyFill="1" applyBorder="1" applyAlignment="1">
      <alignment vertical="center" wrapText="1"/>
    </xf>
    <xf numFmtId="0" fontId="0" fillId="0" borderId="224" xfId="0" applyBorder="1">
      <alignment vertical="center"/>
    </xf>
    <xf numFmtId="0" fontId="0" fillId="0" borderId="217" xfId="0" applyBorder="1" applyAlignment="1">
      <alignment vertical="center" wrapText="1"/>
    </xf>
    <xf numFmtId="0" fontId="0" fillId="0" borderId="217" xfId="0" applyBorder="1" applyAlignment="1">
      <alignment horizontal="center" vertical="center"/>
    </xf>
    <xf numFmtId="0" fontId="0" fillId="0" borderId="219" xfId="0" applyBorder="1">
      <alignment vertical="center"/>
    </xf>
    <xf numFmtId="0" fontId="0" fillId="2" borderId="225" xfId="0" applyFill="1" applyBorder="1" applyAlignment="1">
      <alignment vertical="center" wrapText="1"/>
    </xf>
    <xf numFmtId="0" fontId="0" fillId="0" borderId="226" xfId="0" applyBorder="1" applyAlignment="1">
      <alignment vertical="center" wrapText="1"/>
    </xf>
    <xf numFmtId="0" fontId="0" fillId="0" borderId="227" xfId="0" applyBorder="1">
      <alignment vertical="center"/>
    </xf>
    <xf numFmtId="0" fontId="0" fillId="0" borderId="227" xfId="0" applyBorder="1" applyAlignment="1">
      <alignment horizontal="center" vertical="center"/>
    </xf>
    <xf numFmtId="0" fontId="0" fillId="0" borderId="228" xfId="0" applyBorder="1">
      <alignment vertical="center"/>
    </xf>
    <xf numFmtId="0" fontId="34" fillId="11" borderId="7" xfId="0" applyFont="1" applyFill="1" applyBorder="1" applyAlignment="1" applyProtection="1">
      <alignment horizontal="left" vertical="center" wrapText="1"/>
      <protection locked="0"/>
    </xf>
    <xf numFmtId="0" fontId="33" fillId="0" borderId="0" xfId="2" applyFont="1" applyAlignment="1">
      <alignment horizontal="right" vertical="center" shrinkToFit="1"/>
    </xf>
    <xf numFmtId="0" fontId="33" fillId="0" borderId="0" xfId="0" applyFont="1" applyAlignment="1">
      <alignment horizontal="center" vertical="center" shrinkToFit="1"/>
    </xf>
    <xf numFmtId="0" fontId="33" fillId="0" borderId="0" xfId="0" applyFont="1" applyAlignment="1">
      <alignment horizontal="center" vertical="top" shrinkToFit="1"/>
    </xf>
    <xf numFmtId="0" fontId="59" fillId="0" borderId="0" xfId="0" applyFont="1" applyAlignment="1">
      <alignment horizontal="center" vertical="center"/>
    </xf>
    <xf numFmtId="0" fontId="59" fillId="0" borderId="0" xfId="0" applyFont="1" applyAlignment="1">
      <alignment horizontal="left" vertical="center" shrinkToFit="1"/>
    </xf>
    <xf numFmtId="0" fontId="59" fillId="0" borderId="0" xfId="0" applyFont="1" applyAlignment="1">
      <alignment horizontal="center" vertical="center" shrinkToFit="1"/>
    </xf>
    <xf numFmtId="0" fontId="0" fillId="0" borderId="236" xfId="0" applyBorder="1">
      <alignment vertical="center"/>
    </xf>
    <xf numFmtId="176" fontId="0" fillId="0" borderId="237" xfId="0" applyNumberFormat="1" applyBorder="1" applyAlignment="1">
      <alignment vertical="center" shrinkToFit="1"/>
    </xf>
    <xf numFmtId="0" fontId="86" fillId="0" borderId="0" xfId="0" applyFont="1" applyAlignment="1">
      <alignment horizontal="left" vertical="top" wrapText="1"/>
    </xf>
    <xf numFmtId="0" fontId="92" fillId="0" borderId="24" xfId="0" applyFont="1" applyBorder="1" applyAlignment="1">
      <alignment horizontal="left" vertical="center" wrapText="1"/>
    </xf>
    <xf numFmtId="0" fontId="92" fillId="0" borderId="58" xfId="0" applyFont="1" applyBorder="1" applyAlignment="1">
      <alignment horizontal="left" vertical="center" wrapText="1"/>
    </xf>
    <xf numFmtId="0" fontId="93" fillId="0" borderId="24" xfId="0" applyFont="1" applyBorder="1" applyAlignment="1">
      <alignment vertical="center" wrapText="1"/>
    </xf>
    <xf numFmtId="0" fontId="93" fillId="0" borderId="24" xfId="0" applyFont="1" applyBorder="1" applyAlignment="1">
      <alignment horizontal="left" vertical="center" wrapText="1"/>
    </xf>
    <xf numFmtId="0" fontId="56" fillId="0" borderId="0" xfId="0" applyFont="1">
      <alignment vertical="center"/>
    </xf>
    <xf numFmtId="0" fontId="57" fillId="0" borderId="0" xfId="0" applyFont="1">
      <alignment vertical="center"/>
    </xf>
    <xf numFmtId="184" fontId="96" fillId="5" borderId="106" xfId="0" applyNumberFormat="1" applyFont="1" applyFill="1" applyBorder="1" applyAlignment="1">
      <alignment vertical="center" wrapText="1"/>
    </xf>
    <xf numFmtId="0" fontId="96" fillId="5" borderId="106" xfId="0" applyFont="1" applyFill="1" applyBorder="1" applyAlignment="1">
      <alignment vertical="center" wrapText="1"/>
    </xf>
    <xf numFmtId="0" fontId="96" fillId="5" borderId="106" xfId="0" applyFont="1" applyFill="1" applyBorder="1" applyAlignment="1">
      <alignment horizontal="left" vertical="center" wrapText="1"/>
    </xf>
    <xf numFmtId="0" fontId="96" fillId="5" borderId="107" xfId="0" applyFont="1" applyFill="1" applyBorder="1" applyAlignment="1">
      <alignment horizontal="left" vertical="center" wrapText="1"/>
    </xf>
    <xf numFmtId="0" fontId="96" fillId="5" borderId="108" xfId="0" applyFont="1" applyFill="1" applyBorder="1" applyAlignment="1">
      <alignment horizontal="left" vertical="center" wrapText="1"/>
    </xf>
    <xf numFmtId="0" fontId="96" fillId="5" borderId="202" xfId="0" applyFont="1" applyFill="1" applyBorder="1" applyAlignment="1">
      <alignment vertical="center" wrapText="1"/>
    </xf>
    <xf numFmtId="184" fontId="96" fillId="5" borderId="112" xfId="0" applyNumberFormat="1" applyFont="1" applyFill="1" applyBorder="1" applyAlignment="1">
      <alignment vertical="center" wrapText="1"/>
    </xf>
    <xf numFmtId="0" fontId="96" fillId="5" borderId="112" xfId="0" applyFont="1" applyFill="1" applyBorder="1" applyAlignment="1">
      <alignment vertical="center" wrapText="1"/>
    </xf>
    <xf numFmtId="0" fontId="96" fillId="5" borderId="112"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6" fillId="5" borderId="113" xfId="0" applyFont="1" applyFill="1" applyBorder="1" applyAlignment="1">
      <alignment horizontal="left" vertical="center" wrapText="1"/>
    </xf>
    <xf numFmtId="0" fontId="96" fillId="5" borderId="130" xfId="0" applyFont="1" applyFill="1" applyBorder="1" applyAlignment="1">
      <alignment vertical="center" wrapText="1"/>
    </xf>
    <xf numFmtId="0" fontId="96" fillId="5" borderId="129" xfId="0" applyFont="1" applyFill="1" applyBorder="1" applyAlignment="1">
      <alignment vertical="center" wrapText="1"/>
    </xf>
    <xf numFmtId="0" fontId="96" fillId="5" borderId="203" xfId="0" applyFont="1" applyFill="1" applyBorder="1" applyAlignment="1">
      <alignment vertical="center" wrapText="1"/>
    </xf>
    <xf numFmtId="0" fontId="96" fillId="5" borderId="109" xfId="0" applyFont="1" applyFill="1" applyBorder="1" applyAlignment="1">
      <alignment vertical="center" wrapText="1"/>
    </xf>
    <xf numFmtId="0" fontId="96" fillId="5" borderId="110" xfId="0" applyFont="1" applyFill="1" applyBorder="1" applyAlignment="1">
      <alignment vertical="center" wrapText="1"/>
    </xf>
    <xf numFmtId="0" fontId="96" fillId="5" borderId="120" xfId="0" applyFont="1" applyFill="1" applyBorder="1" applyAlignment="1">
      <alignment vertical="center" wrapText="1"/>
    </xf>
    <xf numFmtId="0" fontId="96" fillId="5" borderId="111" xfId="0" applyFont="1" applyFill="1" applyBorder="1" applyAlignment="1">
      <alignment vertical="center" wrapText="1"/>
    </xf>
    <xf numFmtId="0" fontId="96" fillId="5" borderId="132" xfId="0" applyFont="1" applyFill="1" applyBorder="1" applyAlignment="1">
      <alignment vertical="center" wrapText="1"/>
    </xf>
    <xf numFmtId="0" fontId="96" fillId="5" borderId="109" xfId="0" applyFont="1" applyFill="1" applyBorder="1" applyAlignment="1">
      <alignment horizontal="left" vertical="center" wrapText="1"/>
    </xf>
    <xf numFmtId="0" fontId="96" fillId="5" borderId="110" xfId="0" applyFont="1" applyFill="1" applyBorder="1" applyAlignment="1">
      <alignment horizontal="left" vertical="center" wrapText="1"/>
    </xf>
    <xf numFmtId="0" fontId="96" fillId="5" borderId="111" xfId="0" applyFont="1" applyFill="1" applyBorder="1" applyAlignment="1">
      <alignment horizontal="left" vertical="center" wrapText="1"/>
    </xf>
    <xf numFmtId="0" fontId="96" fillId="5" borderId="110" xfId="0" applyFont="1" applyFill="1" applyBorder="1" applyAlignment="1">
      <alignment horizontal="center" vertical="center" wrapText="1"/>
    </xf>
    <xf numFmtId="0" fontId="96" fillId="5" borderId="120" xfId="0" applyFont="1" applyFill="1" applyBorder="1" applyAlignment="1">
      <alignment horizontal="center" vertical="center" wrapText="1"/>
    </xf>
    <xf numFmtId="0" fontId="96" fillId="5" borderId="131" xfId="0" applyFont="1" applyFill="1" applyBorder="1" applyAlignment="1">
      <alignment horizontal="left" vertical="center" wrapText="1"/>
    </xf>
    <xf numFmtId="0" fontId="96" fillId="5" borderId="131" xfId="0" applyFont="1" applyFill="1" applyBorder="1" applyAlignment="1">
      <alignment vertical="center" wrapText="1"/>
    </xf>
    <xf numFmtId="0" fontId="96" fillId="5" borderId="179" xfId="0" applyFont="1" applyFill="1" applyBorder="1" applyAlignment="1">
      <alignment vertical="center" wrapText="1"/>
    </xf>
    <xf numFmtId="0" fontId="96" fillId="5" borderId="115" xfId="0" applyFont="1" applyFill="1" applyBorder="1" applyAlignment="1">
      <alignment vertical="center" wrapText="1"/>
    </xf>
    <xf numFmtId="178" fontId="96" fillId="0" borderId="106" xfId="0" applyNumberFormat="1" applyFont="1" applyBorder="1" applyAlignment="1">
      <alignment horizontal="left" vertical="center" wrapText="1"/>
    </xf>
    <xf numFmtId="177" fontId="96" fillId="0" borderId="107" xfId="0" applyNumberFormat="1" applyFont="1" applyBorder="1" applyAlignment="1">
      <alignment horizontal="center" vertical="center" wrapText="1"/>
    </xf>
    <xf numFmtId="178" fontId="96" fillId="0" borderId="108" xfId="0" applyNumberFormat="1" applyFont="1" applyBorder="1" applyAlignment="1">
      <alignment horizontal="center" vertical="center" wrapText="1"/>
    </xf>
    <xf numFmtId="0" fontId="96" fillId="0" borderId="106" xfId="0" applyFont="1" applyBorder="1" applyAlignment="1">
      <alignment horizontal="left" vertical="center" wrapText="1"/>
    </xf>
    <xf numFmtId="0" fontId="96" fillId="0" borderId="107" xfId="0" applyFont="1" applyBorder="1" applyAlignment="1">
      <alignment vertical="center" wrapText="1"/>
    </xf>
    <xf numFmtId="0" fontId="96" fillId="0" borderId="108" xfId="0" applyFont="1" applyBorder="1" applyAlignment="1">
      <alignment vertical="center" wrapText="1"/>
    </xf>
    <xf numFmtId="186" fontId="96" fillId="0" borderId="133" xfId="0" applyNumberFormat="1" applyFont="1" applyBorder="1" applyAlignment="1">
      <alignment vertical="center" wrapText="1"/>
    </xf>
    <xf numFmtId="186" fontId="96" fillId="0" borderId="117" xfId="0" applyNumberFormat="1" applyFont="1" applyBorder="1" applyAlignment="1">
      <alignment vertical="center" wrapText="1"/>
    </xf>
    <xf numFmtId="0" fontId="96" fillId="0" borderId="107" xfId="0" applyFont="1" applyBorder="1" applyAlignment="1">
      <alignment horizontal="left" vertical="center" wrapText="1"/>
    </xf>
    <xf numFmtId="0" fontId="96" fillId="0" borderId="108" xfId="0" applyFont="1" applyBorder="1" applyAlignment="1">
      <alignment horizontal="left" vertical="center" wrapText="1"/>
    </xf>
    <xf numFmtId="0" fontId="96" fillId="0" borderId="106" xfId="0" applyFont="1" applyBorder="1" applyAlignment="1">
      <alignment vertical="center" wrapText="1"/>
    </xf>
    <xf numFmtId="177" fontId="96" fillId="0" borderId="174" xfId="0" applyNumberFormat="1" applyFont="1" applyBorder="1" applyAlignment="1">
      <alignment horizontal="center" vertical="center" wrapText="1"/>
    </xf>
    <xf numFmtId="178" fontId="96" fillId="0" borderId="175" xfId="0" applyNumberFormat="1" applyFont="1" applyBorder="1" applyAlignment="1">
      <alignment horizontal="center" vertical="center" wrapText="1"/>
    </xf>
    <xf numFmtId="178" fontId="96" fillId="0" borderId="187" xfId="0" applyNumberFormat="1" applyFont="1" applyBorder="1" applyAlignment="1">
      <alignment horizontal="left" vertical="center" wrapText="1"/>
    </xf>
    <xf numFmtId="178" fontId="96" fillId="0" borderId="117" xfId="0" applyNumberFormat="1" applyFont="1" applyBorder="1" applyAlignment="1">
      <alignment horizontal="center" vertical="center" wrapText="1"/>
    </xf>
    <xf numFmtId="0" fontId="96" fillId="0" borderId="104" xfId="0" applyFont="1" applyBorder="1" applyAlignment="1">
      <alignment horizontal="left" vertical="center" wrapText="1"/>
    </xf>
    <xf numFmtId="0" fontId="96" fillId="0" borderId="174" xfId="0" applyFont="1" applyBorder="1" applyAlignment="1">
      <alignment horizontal="center" vertical="center" wrapText="1"/>
    </xf>
    <xf numFmtId="0" fontId="96" fillId="0" borderId="104" xfId="0" applyFont="1" applyBorder="1" applyAlignment="1">
      <alignment horizontal="center" vertical="center" wrapText="1"/>
    </xf>
    <xf numFmtId="178" fontId="96" fillId="0" borderId="124" xfId="0" applyNumberFormat="1" applyFont="1" applyBorder="1" applyAlignment="1">
      <alignment vertical="center" wrapText="1"/>
    </xf>
    <xf numFmtId="177" fontId="96" fillId="0" borderId="9" xfId="0" applyNumberFormat="1" applyFont="1" applyBorder="1" applyAlignment="1">
      <alignment horizontal="center" vertical="center" wrapText="1"/>
    </xf>
    <xf numFmtId="178" fontId="96" fillId="0" borderId="173" xfId="0" applyNumberFormat="1" applyFont="1" applyBorder="1" applyAlignment="1">
      <alignment horizontal="center" vertical="center" wrapText="1"/>
    </xf>
    <xf numFmtId="0" fontId="96" fillId="0" borderId="112" xfId="0" applyFont="1" applyBorder="1" applyAlignment="1">
      <alignment horizontal="left" vertical="center" wrapText="1"/>
    </xf>
    <xf numFmtId="0" fontId="96" fillId="0" borderId="24" xfId="0" applyFont="1" applyBorder="1" applyAlignment="1">
      <alignment vertical="center" wrapText="1"/>
    </xf>
    <xf numFmtId="0" fontId="96" fillId="0" borderId="113" xfId="0" applyFont="1" applyBorder="1" applyAlignment="1">
      <alignment vertical="center" wrapText="1"/>
    </xf>
    <xf numFmtId="176" fontId="96" fillId="0" borderId="127" xfId="0" applyNumberFormat="1" applyFont="1" applyBorder="1" applyAlignment="1">
      <alignment horizontal="left" vertical="center" wrapText="1"/>
    </xf>
    <xf numFmtId="0" fontId="96" fillId="0" borderId="24" xfId="0" applyFont="1" applyBorder="1" applyAlignment="1">
      <alignment horizontal="left" vertical="center" wrapText="1"/>
    </xf>
    <xf numFmtId="0" fontId="96" fillId="0" borderId="113" xfId="0" applyFont="1" applyBorder="1" applyAlignment="1">
      <alignment horizontal="left" vertical="center" wrapText="1"/>
    </xf>
    <xf numFmtId="0" fontId="96" fillId="0" borderId="112" xfId="0" applyFont="1" applyBorder="1" applyAlignment="1">
      <alignment vertical="center" wrapText="1"/>
    </xf>
    <xf numFmtId="177" fontId="96" fillId="0" borderId="24" xfId="0" applyNumberFormat="1" applyFont="1" applyBorder="1" applyAlignment="1">
      <alignment horizontal="center" vertical="center" wrapText="1"/>
    </xf>
    <xf numFmtId="178" fontId="96" fillId="0" borderId="113" xfId="0" applyNumberFormat="1" applyFont="1" applyBorder="1" applyAlignment="1">
      <alignment horizontal="center" vertical="center" wrapText="1"/>
    </xf>
    <xf numFmtId="0" fontId="96" fillId="0" borderId="130" xfId="0" applyFont="1" applyBorder="1" applyAlignment="1">
      <alignment vertical="center" wrapText="1"/>
    </xf>
    <xf numFmtId="178" fontId="96" fillId="0" borderId="118" xfId="0" applyNumberFormat="1" applyFont="1" applyBorder="1" applyAlignment="1">
      <alignment horizontal="center" vertical="center" wrapText="1"/>
    </xf>
    <xf numFmtId="186" fontId="96" fillId="0" borderId="13" xfId="0" applyNumberFormat="1" applyFont="1" applyBorder="1" applyAlignment="1">
      <alignment horizontal="left" vertical="center" wrapText="1"/>
    </xf>
    <xf numFmtId="186" fontId="96" fillId="0" borderId="24" xfId="0" applyNumberFormat="1" applyFont="1" applyBorder="1" applyAlignment="1">
      <alignment horizontal="center" vertical="center" wrapText="1"/>
    </xf>
    <xf numFmtId="186" fontId="96" fillId="0" borderId="118" xfId="0" applyNumberFormat="1" applyFont="1" applyBorder="1" applyAlignment="1">
      <alignment horizontal="center" vertical="center" wrapText="1"/>
    </xf>
    <xf numFmtId="186" fontId="96" fillId="0" borderId="112" xfId="0" applyNumberFormat="1" applyFont="1" applyBorder="1" applyAlignment="1">
      <alignment horizontal="left" vertical="center" wrapText="1"/>
    </xf>
    <xf numFmtId="0" fontId="96" fillId="0" borderId="127" xfId="0" applyFont="1" applyBorder="1" applyAlignment="1">
      <alignment vertical="center" wrapText="1"/>
    </xf>
    <xf numFmtId="0" fontId="96" fillId="0" borderId="2" xfId="0" applyFont="1" applyBorder="1" applyAlignment="1">
      <alignment vertical="center" wrapText="1"/>
    </xf>
    <xf numFmtId="0" fontId="96" fillId="0" borderId="125" xfId="0" applyFont="1" applyBorder="1" applyAlignment="1">
      <alignment vertical="center" wrapText="1"/>
    </xf>
    <xf numFmtId="0" fontId="96" fillId="0" borderId="127" xfId="0" applyFont="1" applyBorder="1" applyAlignment="1">
      <alignment horizontal="left" vertical="center" wrapText="1"/>
    </xf>
    <xf numFmtId="0" fontId="96" fillId="0" borderId="2" xfId="0" applyFont="1" applyBorder="1" applyAlignment="1">
      <alignment horizontal="left" vertical="center" wrapText="1"/>
    </xf>
    <xf numFmtId="0" fontId="96" fillId="0" borderId="125" xfId="0" applyFont="1" applyBorder="1" applyAlignment="1">
      <alignment horizontal="left" vertical="center" wrapText="1"/>
    </xf>
    <xf numFmtId="176" fontId="96" fillId="0" borderId="128" xfId="0" applyNumberFormat="1" applyFont="1" applyBorder="1" applyAlignment="1">
      <alignment horizontal="left" vertical="center" wrapText="1"/>
    </xf>
    <xf numFmtId="177" fontId="96" fillId="0" borderId="10" xfId="0" applyNumberFormat="1" applyFont="1" applyBorder="1" applyAlignment="1">
      <alignment horizontal="center" vertical="center" wrapText="1"/>
    </xf>
    <xf numFmtId="178" fontId="96" fillId="0" borderId="121" xfId="0" applyNumberFormat="1" applyFont="1" applyBorder="1" applyAlignment="1">
      <alignment horizontal="center" vertical="center" wrapText="1"/>
    </xf>
    <xf numFmtId="182" fontId="96" fillId="0" borderId="0" xfId="0" applyNumberFormat="1" applyFont="1" applyAlignment="1">
      <alignment vertical="center" wrapText="1"/>
    </xf>
    <xf numFmtId="186" fontId="96" fillId="0" borderId="13" xfId="0" applyNumberFormat="1" applyFont="1" applyBorder="1" applyAlignment="1">
      <alignment horizontal="center" vertical="center" wrapText="1"/>
    </xf>
    <xf numFmtId="0" fontId="96" fillId="0" borderId="128" xfId="0" applyFont="1" applyBorder="1" applyAlignment="1">
      <alignment vertical="center" wrapText="1"/>
    </xf>
    <xf numFmtId="0" fontId="96" fillId="0" borderId="0" xfId="0" applyFont="1" applyAlignment="1">
      <alignment vertical="center" wrapText="1"/>
    </xf>
    <xf numFmtId="0" fontId="96" fillId="0" borderId="123" xfId="0" applyFont="1" applyBorder="1" applyAlignment="1">
      <alignment vertical="center" wrapText="1"/>
    </xf>
    <xf numFmtId="0" fontId="96" fillId="0" borderId="128" xfId="0" applyFont="1" applyBorder="1" applyAlignment="1">
      <alignment horizontal="left" vertical="center" wrapText="1"/>
    </xf>
    <xf numFmtId="0" fontId="96" fillId="0" borderId="0" xfId="0" applyFont="1" applyAlignment="1">
      <alignment horizontal="left" vertical="center" wrapText="1"/>
    </xf>
    <xf numFmtId="0" fontId="96" fillId="0" borderId="123" xfId="0" applyFont="1" applyBorder="1" applyAlignment="1">
      <alignment horizontal="left" vertical="center" wrapText="1"/>
    </xf>
    <xf numFmtId="177" fontId="96" fillId="0" borderId="112" xfId="0" applyNumberFormat="1" applyFont="1" applyBorder="1" applyAlignment="1">
      <alignment vertical="center" wrapText="1"/>
    </xf>
    <xf numFmtId="0" fontId="96" fillId="0" borderId="24" xfId="0" applyFont="1" applyBorder="1" applyAlignment="1">
      <alignment horizontal="center" vertical="center" wrapText="1"/>
    </xf>
    <xf numFmtId="180" fontId="96" fillId="0" borderId="24" xfId="0" applyNumberFormat="1" applyFont="1" applyBorder="1" applyAlignment="1">
      <alignment horizontal="left" vertical="center" wrapText="1"/>
    </xf>
    <xf numFmtId="180" fontId="96" fillId="0" borderId="11" xfId="0" applyNumberFormat="1" applyFont="1" applyBorder="1" applyAlignment="1">
      <alignment horizontal="left" vertical="center" wrapText="1"/>
    </xf>
    <xf numFmtId="180" fontId="96" fillId="0" borderId="112" xfId="0" applyNumberFormat="1" applyFont="1" applyBorder="1" applyAlignment="1">
      <alignment horizontal="left" vertical="center" wrapText="1"/>
    </xf>
    <xf numFmtId="180" fontId="96" fillId="0" borderId="113" xfId="0" applyNumberFormat="1" applyFont="1" applyBorder="1" applyAlignment="1">
      <alignment horizontal="left" vertical="center" wrapText="1"/>
    </xf>
    <xf numFmtId="182" fontId="96" fillId="0" borderId="24" xfId="0" applyNumberFormat="1" applyFont="1" applyBorder="1" applyAlignment="1">
      <alignment horizontal="left" vertical="center" wrapText="1"/>
    </xf>
    <xf numFmtId="182" fontId="96" fillId="0" borderId="112" xfId="0" applyNumberFormat="1" applyFont="1" applyBorder="1" applyAlignment="1">
      <alignment horizontal="left" vertical="center" wrapText="1"/>
    </xf>
    <xf numFmtId="176" fontId="96" fillId="0" borderId="0" xfId="0" applyNumberFormat="1" applyFont="1" applyAlignment="1">
      <alignment horizontal="left" vertical="center" wrapText="1"/>
    </xf>
    <xf numFmtId="182" fontId="96" fillId="0" borderId="113" xfId="0" applyNumberFormat="1" applyFont="1" applyBorder="1" applyAlignment="1">
      <alignment horizontal="left" vertical="center" wrapText="1"/>
    </xf>
    <xf numFmtId="182" fontId="96" fillId="0" borderId="112" xfId="0" applyNumberFormat="1" applyFont="1" applyBorder="1" applyAlignment="1">
      <alignment vertical="center" wrapText="1"/>
    </xf>
    <xf numFmtId="193" fontId="96" fillId="0" borderId="0" xfId="0" applyNumberFormat="1" applyFont="1" applyAlignment="1">
      <alignment vertical="center" wrapText="1"/>
    </xf>
    <xf numFmtId="193" fontId="96" fillId="0" borderId="123" xfId="0" applyNumberFormat="1" applyFont="1" applyBorder="1" applyAlignment="1">
      <alignment vertical="center" wrapText="1"/>
    </xf>
    <xf numFmtId="179" fontId="96" fillId="0" borderId="24" xfId="0" applyNumberFormat="1" applyFont="1" applyBorder="1" applyAlignment="1">
      <alignment horizontal="left" vertical="center" wrapText="1"/>
    </xf>
    <xf numFmtId="179" fontId="96" fillId="0" borderId="113" xfId="0" applyNumberFormat="1" applyFont="1" applyBorder="1" applyAlignment="1">
      <alignment horizontal="left" vertical="center" wrapText="1"/>
    </xf>
    <xf numFmtId="179" fontId="96" fillId="0" borderId="0" xfId="0" applyNumberFormat="1" applyFont="1" applyAlignment="1">
      <alignment horizontal="left" vertical="center" wrapText="1"/>
    </xf>
    <xf numFmtId="0" fontId="96" fillId="0" borderId="113" xfId="0" applyFont="1" applyBorder="1" applyAlignment="1">
      <alignment horizontal="center" vertical="center" wrapText="1"/>
    </xf>
    <xf numFmtId="0" fontId="96" fillId="0" borderId="129" xfId="0" applyFont="1" applyBorder="1" applyAlignment="1">
      <alignment vertical="center" wrapText="1"/>
    </xf>
    <xf numFmtId="0" fontId="96" fillId="0" borderId="7" xfId="0" applyFont="1" applyBorder="1" applyAlignment="1">
      <alignment vertical="center" wrapText="1"/>
    </xf>
    <xf numFmtId="0" fontId="96" fillId="0" borderId="126" xfId="0" applyFont="1" applyBorder="1" applyAlignment="1">
      <alignment vertical="center" wrapText="1"/>
    </xf>
    <xf numFmtId="0" fontId="96" fillId="0" borderId="13" xfId="0" applyFont="1" applyBorder="1" applyAlignment="1">
      <alignment horizontal="left" vertical="center" wrapText="1"/>
    </xf>
    <xf numFmtId="0" fontId="96" fillId="0" borderId="118" xfId="0" applyFont="1" applyBorder="1" applyAlignment="1">
      <alignment horizontal="left" vertical="center" wrapText="1"/>
    </xf>
    <xf numFmtId="0" fontId="96" fillId="0" borderId="7" xfId="0" applyFont="1" applyBorder="1" applyAlignment="1">
      <alignment horizontal="left" vertical="center" wrapText="1"/>
    </xf>
    <xf numFmtId="0" fontId="96" fillId="0" borderId="129" xfId="0" applyFont="1" applyBorder="1" applyAlignment="1">
      <alignment horizontal="left" vertical="center" wrapText="1"/>
    </xf>
    <xf numFmtId="0" fontId="13" fillId="0" borderId="24" xfId="0" applyFont="1" applyBorder="1" applyAlignment="1">
      <alignment vertical="center" wrapText="1"/>
    </xf>
    <xf numFmtId="0" fontId="93" fillId="23" borderId="9" xfId="0" applyFont="1" applyFill="1" applyBorder="1" applyAlignment="1">
      <alignment vertical="center" wrapText="1"/>
    </xf>
    <xf numFmtId="0" fontId="93" fillId="0" borderId="9" xfId="0" applyFont="1" applyBorder="1" applyAlignment="1">
      <alignment horizontal="center" vertical="center" wrapText="1"/>
    </xf>
    <xf numFmtId="0" fontId="93" fillId="23" borderId="24" xfId="0" applyFont="1" applyFill="1" applyBorder="1" applyAlignment="1">
      <alignment vertical="center" wrapText="1"/>
    </xf>
    <xf numFmtId="0" fontId="93" fillId="0" borderId="24" xfId="0" applyFont="1" applyBorder="1" applyAlignment="1">
      <alignment horizontal="center" vertical="center" wrapText="1"/>
    </xf>
    <xf numFmtId="0" fontId="93" fillId="23" borderId="10" xfId="0" applyFont="1" applyFill="1" applyBorder="1" applyAlignment="1">
      <alignment vertical="center" wrapText="1"/>
    </xf>
    <xf numFmtId="0" fontId="93" fillId="0" borderId="11" xfId="0" applyFont="1" applyBorder="1" applyAlignment="1">
      <alignment vertical="center" wrapText="1"/>
    </xf>
    <xf numFmtId="0" fontId="93" fillId="0" borderId="60" xfId="0" applyFont="1" applyBorder="1" applyAlignment="1">
      <alignment vertical="center" wrapText="1"/>
    </xf>
    <xf numFmtId="0" fontId="93" fillId="0" borderId="63" xfId="0" applyFont="1" applyBorder="1" applyAlignment="1">
      <alignment vertical="center" wrapText="1"/>
    </xf>
    <xf numFmtId="0" fontId="93" fillId="0" borderId="13" xfId="0" applyFont="1" applyBorder="1" applyAlignment="1">
      <alignment vertical="center" wrapText="1"/>
    </xf>
    <xf numFmtId="0" fontId="98" fillId="0" borderId="13" xfId="0" applyFont="1" applyBorder="1" applyAlignment="1">
      <alignment vertical="center" wrapText="1"/>
    </xf>
    <xf numFmtId="0" fontId="93" fillId="0" borderId="14" xfId="0" applyFont="1" applyBorder="1" applyAlignment="1">
      <alignment vertical="center" wrapText="1"/>
    </xf>
    <xf numFmtId="0" fontId="93" fillId="0" borderId="59" xfId="0" applyFont="1" applyBorder="1" applyAlignment="1">
      <alignment vertical="center" wrapText="1"/>
    </xf>
    <xf numFmtId="0" fontId="93" fillId="0" borderId="61" xfId="0" applyFont="1" applyBorder="1" applyAlignment="1">
      <alignment vertical="center" wrapText="1"/>
    </xf>
    <xf numFmtId="0" fontId="93" fillId="0" borderId="78" xfId="0" applyFont="1" applyBorder="1" applyAlignment="1">
      <alignment vertical="center" wrapText="1"/>
    </xf>
    <xf numFmtId="0" fontId="93" fillId="0" borderId="39" xfId="0" applyFont="1" applyBorder="1" applyAlignment="1">
      <alignment horizontal="left" vertical="center" wrapText="1"/>
    </xf>
    <xf numFmtId="0" fontId="93" fillId="23" borderId="40" xfId="0" applyFont="1" applyFill="1" applyBorder="1" applyAlignment="1">
      <alignment horizontal="left" vertical="center" wrapText="1"/>
    </xf>
    <xf numFmtId="0" fontId="93" fillId="23" borderId="41" xfId="0" applyFont="1" applyFill="1" applyBorder="1" applyAlignment="1">
      <alignment horizontal="left" vertical="center" wrapText="1"/>
    </xf>
    <xf numFmtId="0" fontId="93" fillId="23" borderId="29" xfId="0" applyFont="1" applyFill="1" applyBorder="1" applyAlignment="1">
      <alignment vertical="center" wrapText="1"/>
    </xf>
    <xf numFmtId="0" fontId="93" fillId="23" borderId="229" xfId="0" applyFont="1" applyFill="1" applyBorder="1" applyAlignment="1">
      <alignment vertical="center" wrapText="1"/>
    </xf>
    <xf numFmtId="0" fontId="93" fillId="0" borderId="29" xfId="0" applyFont="1" applyBorder="1" applyAlignment="1">
      <alignment vertical="center" wrapText="1"/>
    </xf>
    <xf numFmtId="0" fontId="93" fillId="23" borderId="33" xfId="0" applyFont="1" applyFill="1" applyBorder="1" applyAlignment="1">
      <alignment vertical="center" wrapText="1"/>
    </xf>
    <xf numFmtId="0" fontId="93" fillId="23" borderId="43" xfId="0" applyFont="1" applyFill="1" applyBorder="1" applyAlignment="1">
      <alignment vertical="center" wrapText="1"/>
    </xf>
    <xf numFmtId="0" fontId="93" fillId="23" borderId="35" xfId="0" applyFont="1" applyFill="1" applyBorder="1" applyAlignment="1">
      <alignment vertical="center" wrapText="1"/>
    </xf>
    <xf numFmtId="176" fontId="93" fillId="23" borderId="36" xfId="0" applyNumberFormat="1" applyFont="1" applyFill="1" applyBorder="1" applyAlignment="1">
      <alignment vertical="center" wrapText="1"/>
    </xf>
    <xf numFmtId="0" fontId="93" fillId="23" borderId="40" xfId="0" applyFont="1" applyFill="1" applyBorder="1" applyAlignment="1">
      <alignment vertical="center" wrapText="1"/>
    </xf>
    <xf numFmtId="0" fontId="93" fillId="0" borderId="38" xfId="0" applyFont="1" applyBorder="1" applyAlignment="1">
      <alignment vertical="center" wrapText="1"/>
    </xf>
    <xf numFmtId="0" fontId="93" fillId="0" borderId="39" xfId="0" applyFont="1" applyBorder="1" applyAlignment="1">
      <alignment vertical="center" wrapText="1"/>
    </xf>
    <xf numFmtId="181" fontId="93" fillId="0" borderId="40" xfId="0" applyNumberFormat="1" applyFont="1" applyBorder="1" applyAlignment="1">
      <alignment vertical="center" wrapText="1"/>
    </xf>
    <xf numFmtId="0" fontId="93" fillId="0" borderId="41" xfId="0" applyFont="1" applyBorder="1" applyAlignment="1">
      <alignment vertical="center" wrapText="1"/>
    </xf>
    <xf numFmtId="0" fontId="93" fillId="0" borderId="1" xfId="0" applyFont="1" applyBorder="1" applyAlignment="1">
      <alignment vertical="center" wrapText="1"/>
    </xf>
    <xf numFmtId="177" fontId="93" fillId="23" borderId="40" xfId="0" applyNumberFormat="1" applyFont="1" applyFill="1" applyBorder="1" applyAlignment="1">
      <alignment vertical="center" wrapText="1"/>
    </xf>
    <xf numFmtId="178" fontId="93" fillId="23" borderId="41" xfId="0" applyNumberFormat="1" applyFont="1" applyFill="1" applyBorder="1" applyAlignment="1">
      <alignment vertical="center" wrapText="1"/>
    </xf>
    <xf numFmtId="0" fontId="93" fillId="0" borderId="4" xfId="0" applyFont="1" applyBorder="1" applyAlignment="1">
      <alignment vertical="center" wrapText="1"/>
    </xf>
    <xf numFmtId="178" fontId="93" fillId="23" borderId="38" xfId="0" applyNumberFormat="1" applyFont="1" applyFill="1" applyBorder="1" applyAlignment="1">
      <alignment vertical="center" wrapText="1"/>
    </xf>
    <xf numFmtId="0" fontId="93" fillId="0" borderId="31" xfId="0" applyFont="1" applyBorder="1" applyAlignment="1">
      <alignment vertical="center" wrapText="1"/>
    </xf>
    <xf numFmtId="0" fontId="93" fillId="0" borderId="36" xfId="0" applyFont="1" applyBorder="1" applyAlignment="1">
      <alignment vertical="center" wrapText="1"/>
    </xf>
    <xf numFmtId="0" fontId="93" fillId="23" borderId="38" xfId="0" applyFont="1" applyFill="1" applyBorder="1" applyAlignment="1">
      <alignment vertical="center" wrapText="1"/>
    </xf>
    <xf numFmtId="0" fontId="93" fillId="0" borderId="40" xfId="0" applyFont="1" applyBorder="1" applyAlignment="1">
      <alignment horizontal="left" vertical="center" wrapText="1"/>
    </xf>
    <xf numFmtId="0" fontId="93" fillId="0" borderId="36" xfId="0" applyFont="1" applyBorder="1" applyAlignment="1">
      <alignment horizontal="center" vertical="center" wrapText="1"/>
    </xf>
    <xf numFmtId="185" fontId="93" fillId="23" borderId="40" xfId="0" applyNumberFormat="1" applyFont="1" applyFill="1" applyBorder="1" applyAlignment="1">
      <alignment vertical="center" wrapText="1"/>
    </xf>
    <xf numFmtId="0" fontId="93" fillId="0" borderId="207" xfId="0" applyFont="1" applyBorder="1" applyAlignment="1">
      <alignment vertical="center" wrapText="1"/>
    </xf>
    <xf numFmtId="0" fontId="93" fillId="0" borderId="40" xfId="0" applyFont="1" applyBorder="1" applyAlignment="1">
      <alignment vertical="center" wrapText="1"/>
    </xf>
    <xf numFmtId="0" fontId="93" fillId="0" borderId="42" xfId="0" applyFont="1" applyBorder="1" applyAlignment="1">
      <alignment horizontal="left" vertical="center" wrapText="1"/>
    </xf>
    <xf numFmtId="0" fontId="93" fillId="23" borderId="43" xfId="0" applyFont="1" applyFill="1" applyBorder="1" applyAlignment="1">
      <alignment horizontal="left" vertical="center" wrapText="1"/>
    </xf>
    <xf numFmtId="0" fontId="93" fillId="23" borderId="44" xfId="0" applyFont="1" applyFill="1" applyBorder="1" applyAlignment="1">
      <alignment horizontal="left" vertical="center" wrapText="1"/>
    </xf>
    <xf numFmtId="0" fontId="93" fillId="23" borderId="34" xfId="0" applyFont="1" applyFill="1" applyBorder="1" applyAlignment="1">
      <alignment vertical="center" wrapText="1"/>
    </xf>
    <xf numFmtId="0" fontId="93" fillId="0" borderId="34" xfId="0" applyFont="1" applyBorder="1" applyAlignment="1">
      <alignment vertical="center" wrapText="1"/>
    </xf>
    <xf numFmtId="176" fontId="93" fillId="23" borderId="33" xfId="0" applyNumberFormat="1" applyFont="1" applyFill="1" applyBorder="1" applyAlignment="1">
      <alignment vertical="center" wrapText="1"/>
    </xf>
    <xf numFmtId="0" fontId="93" fillId="0" borderId="35" xfId="0" applyFont="1" applyBorder="1" applyAlignment="1">
      <alignment vertical="center" wrapText="1"/>
    </xf>
    <xf numFmtId="0" fontId="93" fillId="0" borderId="43" xfId="0" applyFont="1" applyBorder="1" applyAlignment="1">
      <alignment vertical="center" wrapText="1"/>
    </xf>
    <xf numFmtId="0" fontId="93" fillId="0" borderId="44" xfId="0" applyFont="1" applyBorder="1" applyAlignment="1">
      <alignment vertical="center" wrapText="1"/>
    </xf>
    <xf numFmtId="0" fontId="93" fillId="0" borderId="33" xfId="0" applyFont="1" applyBorder="1" applyAlignment="1">
      <alignment vertical="center" wrapText="1"/>
    </xf>
    <xf numFmtId="177" fontId="93" fillId="23" borderId="43" xfId="0" applyNumberFormat="1" applyFont="1" applyFill="1" applyBorder="1" applyAlignment="1">
      <alignment vertical="center" wrapText="1"/>
    </xf>
    <xf numFmtId="178" fontId="93" fillId="23" borderId="35" xfId="0" applyNumberFormat="1" applyFont="1" applyFill="1" applyBorder="1" applyAlignment="1">
      <alignment vertical="center" wrapText="1"/>
    </xf>
    <xf numFmtId="0" fontId="93" fillId="0" borderId="33" xfId="0" applyFont="1" applyBorder="1" applyAlignment="1">
      <alignment horizontal="left" vertical="center" wrapText="1"/>
    </xf>
    <xf numFmtId="0" fontId="93" fillId="0" borderId="42" xfId="0" applyFont="1" applyBorder="1" applyAlignment="1">
      <alignment vertical="center" wrapText="1"/>
    </xf>
    <xf numFmtId="182" fontId="93" fillId="23" borderId="43" xfId="0" applyNumberFormat="1" applyFont="1" applyFill="1" applyBorder="1" applyAlignment="1">
      <alignment vertical="center" wrapText="1"/>
    </xf>
    <xf numFmtId="49" fontId="93" fillId="0" borderId="33" xfId="0" applyNumberFormat="1" applyFont="1" applyBorder="1" applyAlignment="1">
      <alignment horizontal="center" vertical="center" wrapText="1"/>
    </xf>
    <xf numFmtId="185" fontId="93" fillId="23" borderId="43" xfId="0" applyNumberFormat="1" applyFont="1" applyFill="1" applyBorder="1" applyAlignment="1">
      <alignment vertical="center" wrapText="1"/>
    </xf>
    <xf numFmtId="182" fontId="93" fillId="0" borderId="35" xfId="0" applyNumberFormat="1" applyFont="1" applyBorder="1" applyAlignment="1">
      <alignment vertical="center" wrapText="1"/>
    </xf>
    <xf numFmtId="176" fontId="93" fillId="0" borderId="43" xfId="0" applyNumberFormat="1" applyFont="1" applyBorder="1" applyAlignment="1">
      <alignment vertical="center" wrapText="1"/>
    </xf>
    <xf numFmtId="0" fontId="93" fillId="0" borderId="100" xfId="0" applyFont="1" applyBorder="1" applyAlignment="1">
      <alignment vertical="center" wrapText="1"/>
    </xf>
    <xf numFmtId="182" fontId="93" fillId="0" borderId="33" xfId="0" applyNumberFormat="1" applyFont="1" applyBorder="1" applyAlignment="1">
      <alignment vertical="center" wrapText="1"/>
    </xf>
    <xf numFmtId="186" fontId="93" fillId="23" borderId="43" xfId="0" applyNumberFormat="1" applyFont="1" applyFill="1" applyBorder="1" applyAlignment="1">
      <alignment vertical="center" wrapText="1"/>
    </xf>
    <xf numFmtId="186" fontId="93" fillId="0" borderId="35" xfId="0" applyNumberFormat="1" applyFont="1" applyBorder="1" applyAlignment="1">
      <alignment vertical="center" wrapText="1"/>
    </xf>
    <xf numFmtId="180" fontId="93" fillId="23" borderId="43" xfId="0" applyNumberFormat="1" applyFont="1" applyFill="1" applyBorder="1" applyAlignment="1">
      <alignment horizontal="left" vertical="center" wrapText="1"/>
    </xf>
    <xf numFmtId="180" fontId="93" fillId="23" borderId="44" xfId="0" applyNumberFormat="1" applyFont="1" applyFill="1" applyBorder="1" applyAlignment="1">
      <alignment horizontal="left" vertical="center" wrapText="1"/>
    </xf>
    <xf numFmtId="180" fontId="93" fillId="23" borderId="34" xfId="0" applyNumberFormat="1" applyFont="1" applyFill="1" applyBorder="1" applyAlignment="1">
      <alignment vertical="center" wrapText="1"/>
    </xf>
    <xf numFmtId="180" fontId="93" fillId="23" borderId="43" xfId="0" applyNumberFormat="1" applyFont="1" applyFill="1" applyBorder="1" applyAlignment="1">
      <alignment vertical="center" wrapText="1"/>
    </xf>
    <xf numFmtId="180" fontId="93" fillId="0" borderId="34" xfId="0" applyNumberFormat="1" applyFont="1" applyBorder="1" applyAlignment="1">
      <alignment horizontal="center" vertical="center" wrapText="1"/>
    </xf>
    <xf numFmtId="3" fontId="93" fillId="23" borderId="43" xfId="0" applyNumberFormat="1" applyFont="1" applyFill="1" applyBorder="1" applyAlignment="1">
      <alignment horizontal="left" vertical="center" wrapText="1"/>
    </xf>
    <xf numFmtId="3" fontId="93" fillId="23" borderId="44" xfId="0" applyNumberFormat="1" applyFont="1" applyFill="1" applyBorder="1" applyAlignment="1">
      <alignment horizontal="left" vertical="center" wrapText="1"/>
    </xf>
    <xf numFmtId="186" fontId="93" fillId="23" borderId="35" xfId="0" applyNumberFormat="1" applyFont="1" applyFill="1" applyBorder="1" applyAlignment="1">
      <alignment vertical="center" wrapText="1"/>
    </xf>
    <xf numFmtId="194" fontId="93" fillId="23" borderId="33" xfId="0" applyNumberFormat="1" applyFont="1" applyFill="1" applyBorder="1" applyAlignment="1">
      <alignment vertical="center" wrapText="1"/>
    </xf>
    <xf numFmtId="194" fontId="93" fillId="23" borderId="43" xfId="0" applyNumberFormat="1" applyFont="1" applyFill="1" applyBorder="1" applyAlignment="1">
      <alignment vertical="center" wrapText="1"/>
    </xf>
    <xf numFmtId="194" fontId="93" fillId="23" borderId="35" xfId="0" applyNumberFormat="1" applyFont="1" applyFill="1" applyBorder="1" applyAlignment="1">
      <alignment vertical="center" wrapText="1"/>
    </xf>
    <xf numFmtId="182" fontId="93" fillId="23" borderId="34" xfId="0" applyNumberFormat="1" applyFont="1" applyFill="1" applyBorder="1" applyAlignment="1">
      <alignment vertical="center" wrapText="1"/>
    </xf>
    <xf numFmtId="182" fontId="93" fillId="0" borderId="34" xfId="0" applyNumberFormat="1" applyFont="1" applyBorder="1" applyAlignment="1">
      <alignment horizontal="center" vertical="center" wrapText="1"/>
    </xf>
    <xf numFmtId="182" fontId="93" fillId="23" borderId="43" xfId="0" applyNumberFormat="1" applyFont="1" applyFill="1" applyBorder="1" applyAlignment="1">
      <alignment horizontal="left" vertical="center" wrapText="1"/>
    </xf>
    <xf numFmtId="182" fontId="93" fillId="23" borderId="44" xfId="0" applyNumberFormat="1" applyFont="1" applyFill="1" applyBorder="1" applyAlignment="1">
      <alignment horizontal="left" vertical="center" wrapText="1"/>
    </xf>
    <xf numFmtId="194" fontId="93" fillId="0" borderId="33" xfId="0" applyNumberFormat="1" applyFont="1" applyBorder="1" applyAlignment="1">
      <alignment vertical="center" wrapText="1"/>
    </xf>
    <xf numFmtId="194" fontId="93" fillId="0" borderId="43" xfId="0" applyNumberFormat="1" applyFont="1" applyBorder="1" applyAlignment="1">
      <alignment vertical="center" wrapText="1"/>
    </xf>
    <xf numFmtId="194" fontId="93" fillId="0" borderId="35" xfId="0" applyNumberFormat="1" applyFont="1" applyBorder="1" applyAlignment="1">
      <alignment vertical="center" wrapText="1"/>
    </xf>
    <xf numFmtId="182" fontId="93" fillId="0" borderId="43" xfId="0" applyNumberFormat="1" applyFont="1" applyBorder="1" applyAlignment="1">
      <alignment horizontal="center" vertical="center" wrapText="1"/>
    </xf>
    <xf numFmtId="186" fontId="93" fillId="0" borderId="42" xfId="0" applyNumberFormat="1" applyFont="1" applyBorder="1" applyAlignment="1">
      <alignment vertical="center" wrapText="1"/>
    </xf>
    <xf numFmtId="182" fontId="93" fillId="23" borderId="64" xfId="0" applyNumberFormat="1" applyFont="1" applyFill="1" applyBorder="1" applyAlignment="1">
      <alignment vertical="center" wrapText="1"/>
    </xf>
    <xf numFmtId="182" fontId="93" fillId="0" borderId="64" xfId="0" applyNumberFormat="1" applyFont="1" applyBorder="1" applyAlignment="1">
      <alignment vertical="center" wrapText="1"/>
    </xf>
    <xf numFmtId="0" fontId="93" fillId="0" borderId="34" xfId="0" applyFont="1" applyBorder="1" applyAlignment="1">
      <alignment horizontal="center" vertical="center" wrapText="1"/>
    </xf>
    <xf numFmtId="0" fontId="93" fillId="0" borderId="43" xfId="0" applyFont="1" applyBorder="1" applyAlignment="1">
      <alignment horizontal="center" vertical="center" wrapText="1"/>
    </xf>
    <xf numFmtId="182" fontId="93" fillId="23" borderId="33" xfId="0" applyNumberFormat="1" applyFont="1" applyFill="1" applyBorder="1" applyAlignment="1">
      <alignment vertical="center" wrapText="1"/>
    </xf>
    <xf numFmtId="182" fontId="93" fillId="23" borderId="35" xfId="0" applyNumberFormat="1" applyFont="1" applyFill="1" applyBorder="1" applyAlignment="1">
      <alignment vertical="center" wrapText="1"/>
    </xf>
    <xf numFmtId="182" fontId="93" fillId="0" borderId="43" xfId="0" applyNumberFormat="1" applyFont="1" applyBorder="1" applyAlignment="1">
      <alignment vertical="center" wrapText="1"/>
    </xf>
    <xf numFmtId="182" fontId="93" fillId="0" borderId="51" xfId="0" applyNumberFormat="1" applyFont="1" applyBorder="1" applyAlignment="1">
      <alignment vertical="center" wrapText="1"/>
    </xf>
    <xf numFmtId="182" fontId="93" fillId="0" borderId="65" xfId="0" applyNumberFormat="1" applyFont="1" applyBorder="1" applyAlignment="1">
      <alignment vertical="center" wrapText="1"/>
    </xf>
    <xf numFmtId="177" fontId="93" fillId="0" borderId="42" xfId="0" applyNumberFormat="1" applyFont="1" applyBorder="1" applyAlignment="1">
      <alignment horizontal="left" vertical="center" wrapText="1"/>
    </xf>
    <xf numFmtId="178" fontId="93" fillId="23" borderId="43" xfId="0" applyNumberFormat="1" applyFont="1" applyFill="1" applyBorder="1" applyAlignment="1">
      <alignment horizontal="left" vertical="center" wrapText="1"/>
    </xf>
    <xf numFmtId="0" fontId="93" fillId="23" borderId="51" xfId="0" applyFont="1" applyFill="1" applyBorder="1" applyAlignment="1">
      <alignment vertical="center" wrapText="1"/>
    </xf>
    <xf numFmtId="0" fontId="93" fillId="23" borderId="65" xfId="0" applyFont="1" applyFill="1" applyBorder="1" applyAlignment="1">
      <alignment vertical="center" wrapText="1"/>
    </xf>
    <xf numFmtId="179" fontId="93" fillId="0" borderId="34" xfId="0" applyNumberFormat="1" applyFont="1" applyBorder="1" applyAlignment="1">
      <alignment horizontal="center" vertical="center" wrapText="1"/>
    </xf>
    <xf numFmtId="179" fontId="93" fillId="0" borderId="43" xfId="0" applyNumberFormat="1" applyFont="1" applyBorder="1" applyAlignment="1">
      <alignment horizontal="center" vertical="center" wrapText="1"/>
    </xf>
    <xf numFmtId="181" fontId="93" fillId="0" borderId="42" xfId="0" applyNumberFormat="1" applyFont="1" applyBorder="1" applyAlignment="1">
      <alignment vertical="center" wrapText="1"/>
    </xf>
    <xf numFmtId="181" fontId="93" fillId="0" borderId="43" xfId="0" applyNumberFormat="1" applyFont="1" applyBorder="1" applyAlignment="1">
      <alignment vertical="center" wrapText="1"/>
    </xf>
    <xf numFmtId="181" fontId="93" fillId="0" borderId="44" xfId="0" applyNumberFormat="1" applyFont="1" applyBorder="1" applyAlignment="1">
      <alignment vertical="center" wrapText="1"/>
    </xf>
    <xf numFmtId="0" fontId="93" fillId="0" borderId="50" xfId="0" applyFont="1" applyBorder="1" applyAlignment="1">
      <alignment horizontal="left" vertical="center" wrapText="1"/>
    </xf>
    <xf numFmtId="0" fontId="93" fillId="0" borderId="76" xfId="0" applyFont="1" applyBorder="1" applyAlignment="1">
      <alignment vertical="center" wrapText="1"/>
    </xf>
    <xf numFmtId="0" fontId="93" fillId="0" borderId="51" xfId="0" applyFont="1" applyBorder="1" applyAlignment="1">
      <alignment vertical="center" wrapText="1"/>
    </xf>
    <xf numFmtId="0" fontId="93" fillId="0" borderId="65" xfId="0" applyFont="1" applyBorder="1" applyAlignment="1">
      <alignment vertical="center" wrapText="1"/>
    </xf>
    <xf numFmtId="0" fontId="93" fillId="0" borderId="64" xfId="0" applyFont="1" applyBorder="1" applyAlignment="1">
      <alignment vertical="center" wrapText="1"/>
    </xf>
    <xf numFmtId="0" fontId="93" fillId="0" borderId="50" xfId="0" applyFont="1" applyBorder="1" applyAlignment="1">
      <alignment vertical="center" wrapText="1"/>
    </xf>
    <xf numFmtId="0" fontId="93" fillId="0" borderId="52" xfId="0" applyFont="1" applyBorder="1" applyAlignment="1">
      <alignment vertical="center" wrapText="1"/>
    </xf>
    <xf numFmtId="179" fontId="93" fillId="23" borderId="43" xfId="0" applyNumberFormat="1" applyFont="1" applyFill="1" applyBorder="1" applyAlignment="1">
      <alignment horizontal="left" vertical="center" wrapText="1"/>
    </xf>
    <xf numFmtId="179" fontId="93" fillId="23" borderId="44" xfId="0" applyNumberFormat="1" applyFont="1" applyFill="1" applyBorder="1" applyAlignment="1">
      <alignment horizontal="left" vertical="center" wrapText="1"/>
    </xf>
    <xf numFmtId="0" fontId="93" fillId="0" borderId="64" xfId="0" applyFont="1" applyBorder="1" applyAlignment="1">
      <alignment horizontal="center" vertical="center" wrapText="1"/>
    </xf>
    <xf numFmtId="0" fontId="93" fillId="0" borderId="208" xfId="0" applyFont="1" applyBorder="1" applyAlignment="1">
      <alignment vertical="center" wrapText="1"/>
    </xf>
    <xf numFmtId="0" fontId="93" fillId="23" borderId="51" xfId="0" applyFont="1" applyFill="1" applyBorder="1" applyAlignment="1">
      <alignment horizontal="left" vertical="center" wrapText="1"/>
    </xf>
    <xf numFmtId="0" fontId="93" fillId="23" borderId="52" xfId="0" applyFont="1" applyFill="1" applyBorder="1" applyAlignment="1">
      <alignment horizontal="left" vertical="center" wrapText="1"/>
    </xf>
    <xf numFmtId="186" fontId="93" fillId="23" borderId="65" xfId="0" applyNumberFormat="1" applyFont="1" applyFill="1" applyBorder="1" applyAlignment="1">
      <alignment vertical="center" wrapText="1"/>
    </xf>
    <xf numFmtId="0" fontId="93" fillId="0" borderId="45" xfId="0" applyFont="1" applyBorder="1" applyAlignment="1">
      <alignment horizontal="left" vertical="center" wrapText="1"/>
    </xf>
    <xf numFmtId="0" fontId="93" fillId="0" borderId="46" xfId="0" applyFont="1" applyBorder="1" applyAlignment="1">
      <alignment horizontal="left" vertical="center" wrapText="1"/>
    </xf>
    <xf numFmtId="0" fontId="93" fillId="0" borderId="47" xfId="0" applyFont="1" applyBorder="1" applyAlignment="1">
      <alignment horizontal="left" vertical="center" wrapText="1"/>
    </xf>
    <xf numFmtId="0" fontId="93" fillId="0" borderId="26" xfId="0" applyFont="1" applyBorder="1" applyAlignment="1">
      <alignment vertical="center" wrapText="1"/>
    </xf>
    <xf numFmtId="0" fontId="93" fillId="0" borderId="46" xfId="0" applyFont="1" applyBorder="1" applyAlignment="1">
      <alignment vertical="center" wrapText="1"/>
    </xf>
    <xf numFmtId="0" fontId="93" fillId="0" borderId="45" xfId="0" applyFont="1" applyBorder="1" applyAlignment="1">
      <alignment vertical="center" wrapText="1"/>
    </xf>
    <xf numFmtId="0" fontId="93" fillId="0" borderId="47" xfId="0" applyFont="1" applyBorder="1" applyAlignment="1">
      <alignment vertical="center" wrapText="1"/>
    </xf>
    <xf numFmtId="0" fontId="93" fillId="0" borderId="209" xfId="0" applyFont="1" applyBorder="1" applyAlignment="1">
      <alignment vertical="center" wrapText="1"/>
    </xf>
    <xf numFmtId="0" fontId="86" fillId="0" borderId="0" xfId="0" applyFont="1" applyAlignment="1">
      <alignment horizontal="left" vertical="top"/>
    </xf>
    <xf numFmtId="0" fontId="86" fillId="0" borderId="7" xfId="0" applyFont="1" applyBorder="1" applyAlignment="1">
      <alignment horizontal="left" vertical="top" wrapText="1" shrinkToFit="1"/>
    </xf>
    <xf numFmtId="0" fontId="86" fillId="0" borderId="8" xfId="0" applyFont="1" applyBorder="1" applyAlignment="1">
      <alignment horizontal="left" vertical="top" wrapText="1" shrinkToFit="1"/>
    </xf>
    <xf numFmtId="0" fontId="86" fillId="0" borderId="1" xfId="0" applyFont="1" applyBorder="1">
      <alignment vertical="center"/>
    </xf>
    <xf numFmtId="0" fontId="86" fillId="0" borderId="4" xfId="0" applyFont="1" applyBorder="1">
      <alignment vertical="center"/>
    </xf>
    <xf numFmtId="49" fontId="86" fillId="0" borderId="0" xfId="0" applyNumberFormat="1" applyFont="1" applyAlignment="1">
      <alignment horizontal="right" vertical="top"/>
    </xf>
    <xf numFmtId="0" fontId="86" fillId="0" borderId="0" xfId="0" applyFont="1" applyAlignment="1">
      <alignment vertical="top"/>
    </xf>
    <xf numFmtId="0" fontId="86" fillId="0" borderId="0" xfId="0" applyFont="1" applyAlignment="1">
      <alignment horizontal="right" vertical="top"/>
    </xf>
    <xf numFmtId="0" fontId="99" fillId="0" borderId="0" xfId="0" applyFont="1" applyAlignment="1">
      <alignment horizontal="left" vertical="top"/>
    </xf>
    <xf numFmtId="0" fontId="86" fillId="0" borderId="0" xfId="0" applyFont="1">
      <alignment vertical="center"/>
    </xf>
    <xf numFmtId="0" fontId="100" fillId="0" borderId="0" xfId="0" applyFont="1">
      <alignment vertical="center"/>
    </xf>
    <xf numFmtId="176" fontId="0" fillId="0" borderId="180" xfId="0" applyNumberFormat="1" applyBorder="1" applyAlignment="1">
      <alignment horizontal="left" vertical="center"/>
    </xf>
    <xf numFmtId="176" fontId="0" fillId="10" borderId="0" xfId="0" applyNumberFormat="1" applyFill="1" applyAlignment="1">
      <alignment horizontal="left" vertical="center"/>
    </xf>
    <xf numFmtId="0" fontId="86" fillId="0" borderId="11" xfId="0" applyFont="1" applyBorder="1" applyAlignment="1">
      <alignment horizontal="center" vertical="center"/>
    </xf>
    <xf numFmtId="0" fontId="86" fillId="0" borderId="11" xfId="0" applyFont="1" applyBorder="1" applyAlignment="1">
      <alignment horizontal="center" vertical="center" wrapText="1"/>
    </xf>
    <xf numFmtId="0" fontId="86" fillId="0" borderId="24" xfId="0" applyFont="1" applyBorder="1" applyAlignment="1">
      <alignment horizontal="center" vertical="center"/>
    </xf>
    <xf numFmtId="0" fontId="86" fillId="0" borderId="6" xfId="0" applyFont="1" applyBorder="1" applyAlignment="1">
      <alignment horizontal="center" vertical="center" wrapText="1"/>
    </xf>
    <xf numFmtId="0" fontId="86" fillId="0" borderId="1" xfId="0" applyFont="1" applyBorder="1" applyAlignment="1">
      <alignment horizontal="center" vertical="center"/>
    </xf>
    <xf numFmtId="0" fontId="86" fillId="0" borderId="6" xfId="0" applyFont="1" applyBorder="1" applyAlignment="1">
      <alignment horizontal="center" vertical="center"/>
    </xf>
    <xf numFmtId="0" fontId="86" fillId="0" borderId="10" xfId="0" applyFont="1" applyBorder="1" applyAlignment="1">
      <alignment horizontal="center" vertical="center" wrapText="1"/>
    </xf>
    <xf numFmtId="0" fontId="86" fillId="0" borderId="9" xfId="0" applyFont="1" applyBorder="1" applyAlignment="1">
      <alignment horizontal="center" vertical="center"/>
    </xf>
    <xf numFmtId="0" fontId="86" fillId="0" borderId="10" xfId="0" applyFont="1" applyBorder="1" applyAlignment="1">
      <alignment horizontal="center" vertical="center"/>
    </xf>
    <xf numFmtId="0" fontId="39" fillId="0" borderId="24" xfId="0" applyFont="1" applyBorder="1" applyAlignment="1">
      <alignment horizontal="left" vertical="center" wrapText="1"/>
    </xf>
    <xf numFmtId="0" fontId="86" fillId="0" borderId="24" xfId="0" applyFont="1" applyBorder="1" applyAlignment="1">
      <alignment horizontal="center" vertical="center" wrapText="1"/>
    </xf>
    <xf numFmtId="182" fontId="6" fillId="3" borderId="1" xfId="0" applyNumberFormat="1" applyFont="1" applyFill="1" applyBorder="1" applyAlignment="1">
      <alignment horizontal="right" vertical="center"/>
    </xf>
    <xf numFmtId="182" fontId="6" fillId="3" borderId="33" xfId="0" applyNumberFormat="1" applyFont="1" applyFill="1" applyBorder="1" applyAlignment="1">
      <alignment horizontal="right" vertical="center"/>
    </xf>
    <xf numFmtId="182" fontId="6" fillId="3" borderId="36" xfId="0" applyNumberFormat="1" applyFont="1" applyFill="1" applyBorder="1" applyAlignment="1">
      <alignment horizontal="right" vertical="center"/>
    </xf>
    <xf numFmtId="182" fontId="6" fillId="3" borderId="28" xfId="0" applyNumberFormat="1" applyFont="1" applyFill="1" applyBorder="1" applyAlignment="1">
      <alignment horizontal="right" vertical="center"/>
    </xf>
    <xf numFmtId="182" fontId="6" fillId="3" borderId="25" xfId="0" applyNumberFormat="1" applyFont="1" applyFill="1" applyBorder="1" applyAlignment="1">
      <alignment horizontal="right" vertical="center"/>
    </xf>
    <xf numFmtId="0" fontId="86" fillId="0" borderId="9" xfId="0" applyFont="1" applyBorder="1" applyAlignment="1">
      <alignment horizontal="center"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61" fillId="0" borderId="0" xfId="0" applyFont="1">
      <alignment vertical="center"/>
    </xf>
    <xf numFmtId="0" fontId="93" fillId="0" borderId="37" xfId="0" applyFont="1" applyBorder="1" applyAlignment="1">
      <alignment vertical="center" wrapText="1"/>
    </xf>
    <xf numFmtId="0" fontId="58" fillId="5" borderId="109" xfId="0" applyFont="1" applyFill="1" applyBorder="1" applyAlignment="1">
      <alignment vertical="center" wrapText="1"/>
    </xf>
    <xf numFmtId="0" fontId="58" fillId="0" borderId="106" xfId="0" applyFont="1" applyBorder="1" applyAlignment="1">
      <alignment horizontal="left" vertical="center" wrapText="1"/>
    </xf>
    <xf numFmtId="0" fontId="93" fillId="23" borderId="238" xfId="0" applyFont="1" applyFill="1" applyBorder="1" applyAlignment="1">
      <alignment vertical="center" wrapText="1"/>
    </xf>
    <xf numFmtId="0" fontId="10" fillId="0" borderId="155" xfId="0" applyFont="1" applyBorder="1" applyAlignment="1">
      <alignment horizontal="left" vertical="center"/>
    </xf>
    <xf numFmtId="0" fontId="10" fillId="0" borderId="105" xfId="0" applyFont="1" applyBorder="1" applyAlignment="1">
      <alignment horizontal="left" vertical="center"/>
    </xf>
    <xf numFmtId="0" fontId="10" fillId="0" borderId="156" xfId="0" applyFont="1" applyBorder="1" applyAlignment="1">
      <alignment horizontal="left" vertical="center"/>
    </xf>
    <xf numFmtId="0" fontId="0" fillId="27" borderId="11" xfId="0" applyFill="1" applyBorder="1">
      <alignment vertical="center"/>
    </xf>
    <xf numFmtId="0" fontId="0" fillId="27" borderId="81" xfId="0" applyFill="1" applyBorder="1" applyAlignment="1">
      <alignment horizontal="left" vertical="center" wrapText="1"/>
    </xf>
    <xf numFmtId="0" fontId="86" fillId="0" borderId="0" xfId="0" applyFont="1" applyAlignment="1">
      <alignment vertical="top" shrinkToFit="1"/>
    </xf>
    <xf numFmtId="0" fontId="62" fillId="0" borderId="0" xfId="0" applyFont="1">
      <alignment vertical="center"/>
    </xf>
    <xf numFmtId="0" fontId="39" fillId="0" borderId="0" xfId="0" applyFont="1" applyAlignment="1">
      <alignment vertical="top" wrapText="1"/>
    </xf>
    <xf numFmtId="0" fontId="39" fillId="0" borderId="0" xfId="0" applyFont="1" applyAlignment="1">
      <alignment vertical="top"/>
    </xf>
    <xf numFmtId="0" fontId="39" fillId="0" borderId="0" xfId="0" applyFont="1">
      <alignment vertical="center"/>
    </xf>
    <xf numFmtId="178" fontId="104" fillId="0" borderId="113" xfId="0" applyNumberFormat="1" applyFont="1" applyBorder="1" applyAlignment="1">
      <alignment horizontal="center" vertical="center" wrapText="1"/>
    </xf>
    <xf numFmtId="0" fontId="93" fillId="0" borderId="3" xfId="0" applyFont="1" applyBorder="1" applyAlignment="1">
      <alignment horizontal="left" vertical="center" wrapText="1"/>
    </xf>
    <xf numFmtId="0" fontId="6" fillId="2" borderId="0" xfId="0" applyFont="1" applyFill="1" applyAlignment="1">
      <alignment horizontal="left" vertical="center" wrapText="1"/>
    </xf>
    <xf numFmtId="186" fontId="6" fillId="3" borderId="11" xfId="0" applyNumberFormat="1" applyFont="1" applyFill="1" applyBorder="1" applyAlignment="1">
      <alignment horizontal="center" vertical="center"/>
    </xf>
    <xf numFmtId="186" fontId="6" fillId="3" borderId="14" xfId="0" applyNumberFormat="1" applyFont="1" applyFill="1" applyBorder="1" applyAlignment="1">
      <alignment horizontal="center" vertical="center"/>
    </xf>
    <xf numFmtId="176" fontId="59" fillId="3" borderId="24" xfId="0" applyNumberFormat="1" applyFont="1" applyFill="1" applyBorder="1" applyAlignment="1">
      <alignment horizontal="center" vertical="center" shrinkToFit="1"/>
    </xf>
    <xf numFmtId="186" fontId="6" fillId="0" borderId="0" xfId="0" applyNumberFormat="1" applyFont="1">
      <alignment vertical="center"/>
    </xf>
    <xf numFmtId="186" fontId="6" fillId="3" borderId="13" xfId="0" applyNumberFormat="1" applyFont="1" applyFill="1" applyBorder="1" applyAlignment="1">
      <alignment horizontal="center" vertical="center"/>
    </xf>
    <xf numFmtId="0" fontId="6" fillId="2" borderId="2" xfId="0" applyFont="1" applyFill="1" applyBorder="1" applyAlignment="1">
      <alignment vertical="top"/>
    </xf>
    <xf numFmtId="0" fontId="6" fillId="2" borderId="0" xfId="0" applyFont="1" applyFill="1" applyAlignment="1">
      <alignment horizontal="center" vertical="center"/>
    </xf>
    <xf numFmtId="186" fontId="6" fillId="2" borderId="0" xfId="0" applyNumberFormat="1" applyFont="1" applyFill="1" applyAlignment="1">
      <alignment horizontal="center" vertical="center"/>
    </xf>
    <xf numFmtId="0" fontId="42" fillId="0" borderId="0" xfId="0" applyFont="1" applyAlignment="1">
      <alignment horizontal="right" vertical="top"/>
    </xf>
    <xf numFmtId="0" fontId="33" fillId="0" borderId="0" xfId="0" applyFont="1" applyAlignment="1">
      <alignment horizontal="left" vertical="top" wrapText="1"/>
    </xf>
    <xf numFmtId="0" fontId="44" fillId="0" borderId="0" xfId="0" applyFont="1" applyAlignment="1">
      <alignment horizontal="left" vertical="top" wrapText="1"/>
    </xf>
    <xf numFmtId="0" fontId="33" fillId="0" borderId="0" xfId="0" applyFont="1" applyAlignment="1">
      <alignment horizontal="left" vertical="center" wrapText="1"/>
    </xf>
    <xf numFmtId="0" fontId="13" fillId="0" borderId="0" xfId="0" applyFont="1" applyAlignment="1">
      <alignment horizontal="center" vertical="center" shrinkToFit="1"/>
    </xf>
    <xf numFmtId="0" fontId="13" fillId="0" borderId="0" xfId="0" applyFont="1">
      <alignment vertical="center"/>
    </xf>
    <xf numFmtId="0" fontId="33" fillId="0" borderId="0" xfId="0" applyFont="1" applyAlignment="1">
      <alignment horizontal="center" vertical="center" wrapText="1"/>
    </xf>
    <xf numFmtId="187" fontId="13" fillId="0" borderId="0" xfId="0" applyNumberFormat="1" applyFont="1">
      <alignment vertical="center"/>
    </xf>
    <xf numFmtId="187" fontId="13" fillId="0" borderId="0" xfId="0" applyNumberFormat="1" applyFont="1" applyAlignment="1">
      <alignment horizontal="center" vertical="center" wrapText="1"/>
    </xf>
    <xf numFmtId="187" fontId="13" fillId="0" borderId="0" xfId="0" applyNumberFormat="1" applyFont="1" applyAlignment="1">
      <alignment horizontal="center" vertical="center"/>
    </xf>
    <xf numFmtId="0" fontId="13" fillId="0" borderId="0" xfId="0" applyFont="1" applyAlignment="1">
      <alignment horizontal="left" vertical="center"/>
    </xf>
    <xf numFmtId="0" fontId="25" fillId="0" borderId="3" xfId="0" applyFont="1" applyBorder="1" applyAlignment="1">
      <alignment vertical="center" wrapText="1"/>
    </xf>
    <xf numFmtId="0" fontId="13" fillId="0" borderId="3" xfId="0" applyFont="1" applyBorder="1" applyAlignment="1">
      <alignment vertical="center" wrapText="1"/>
    </xf>
    <xf numFmtId="187" fontId="13" fillId="0" borderId="0" xfId="0" applyNumberFormat="1" applyFont="1" applyAlignment="1">
      <alignment horizontal="center" vertical="top" wrapText="1"/>
    </xf>
    <xf numFmtId="0" fontId="93" fillId="0" borderId="3" xfId="0" applyFont="1" applyBorder="1" applyAlignment="1">
      <alignment vertical="center" wrapText="1"/>
    </xf>
    <xf numFmtId="187" fontId="93" fillId="0" borderId="0" xfId="0" applyNumberFormat="1" applyFont="1" applyAlignment="1">
      <alignment horizontal="center" vertical="top" wrapText="1"/>
    </xf>
    <xf numFmtId="0" fontId="93" fillId="0" borderId="0" xfId="0" applyFont="1">
      <alignment vertical="center"/>
    </xf>
    <xf numFmtId="187" fontId="93" fillId="0" borderId="0" xfId="0" applyNumberFormat="1" applyFont="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left" vertical="center" wrapText="1"/>
    </xf>
    <xf numFmtId="187" fontId="25" fillId="0" borderId="0" xfId="0" applyNumberFormat="1" applyFont="1" applyAlignment="1">
      <alignment horizontal="center" vertical="center"/>
    </xf>
    <xf numFmtId="0" fontId="25" fillId="0" borderId="0" xfId="0" applyFont="1">
      <alignment vertical="center"/>
    </xf>
    <xf numFmtId="0" fontId="34" fillId="0" borderId="2" xfId="0" applyFont="1" applyBorder="1" applyAlignment="1">
      <alignment horizontal="left" vertical="center"/>
    </xf>
    <xf numFmtId="0" fontId="34" fillId="11" borderId="11" xfId="0" applyFont="1" applyFill="1" applyBorder="1" applyAlignment="1" applyProtection="1">
      <alignment horizontal="center" vertical="center" wrapText="1"/>
      <protection locked="0"/>
    </xf>
    <xf numFmtId="0" fontId="34" fillId="0" borderId="14" xfId="0" applyFont="1" applyBorder="1" applyAlignment="1">
      <alignment horizontal="left" vertical="center" wrapText="1"/>
    </xf>
    <xf numFmtId="0" fontId="34" fillId="11" borderId="0" xfId="0" applyFont="1" applyFill="1" applyAlignment="1" applyProtection="1">
      <alignment horizontal="left" vertical="center"/>
      <protection locked="0"/>
    </xf>
    <xf numFmtId="0" fontId="34" fillId="11" borderId="5" xfId="0" applyFont="1" applyFill="1" applyBorder="1" applyAlignment="1" applyProtection="1">
      <alignment horizontal="left" vertical="center"/>
      <protection locked="0"/>
    </xf>
    <xf numFmtId="187" fontId="25" fillId="0" borderId="0" xfId="0" applyNumberFormat="1" applyFont="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46" fillId="0" borderId="0" xfId="0" applyFont="1" applyAlignment="1">
      <alignment horizontal="center" vertical="center"/>
    </xf>
    <xf numFmtId="0" fontId="48" fillId="0" borderId="0" xfId="0" applyFont="1">
      <alignment vertical="center"/>
    </xf>
    <xf numFmtId="187" fontId="25" fillId="0" borderId="0" xfId="0" applyNumberFormat="1" applyFont="1" applyAlignment="1">
      <alignment horizontal="center" vertical="top" wrapText="1"/>
    </xf>
    <xf numFmtId="0" fontId="25" fillId="11" borderId="3" xfId="0" applyFont="1" applyFill="1" applyBorder="1" applyAlignment="1" applyProtection="1">
      <alignment vertical="center" wrapText="1"/>
      <protection locked="0"/>
    </xf>
    <xf numFmtId="0" fontId="25" fillId="0" borderId="0" xfId="0" applyFont="1" applyAlignment="1">
      <alignment horizontal="center" vertical="center" wrapText="1"/>
    </xf>
    <xf numFmtId="187" fontId="25" fillId="0" borderId="0" xfId="0" applyNumberFormat="1" applyFont="1">
      <alignment vertical="center"/>
    </xf>
    <xf numFmtId="0" fontId="46" fillId="0" borderId="103" xfId="0" applyFont="1" applyBorder="1" applyAlignment="1">
      <alignment horizontal="center" vertical="center"/>
    </xf>
    <xf numFmtId="0" fontId="0" fillId="0" borderId="3" xfId="0" applyBorder="1" applyAlignment="1">
      <alignment horizontal="left" vertical="center" wrapText="1"/>
    </xf>
    <xf numFmtId="0" fontId="33" fillId="0" borderId="0" xfId="0" applyFont="1" applyAlignment="1">
      <alignment horizontal="right" vertical="center"/>
    </xf>
    <xf numFmtId="0" fontId="33" fillId="0" borderId="0" xfId="0" applyFont="1">
      <alignment vertical="center"/>
    </xf>
    <xf numFmtId="0" fontId="86" fillId="0" borderId="0" xfId="0" applyFont="1" applyAlignment="1">
      <alignment horizontal="right" vertical="center"/>
    </xf>
    <xf numFmtId="0" fontId="86" fillId="2" borderId="0" xfId="0" applyFont="1" applyFill="1" applyAlignment="1">
      <alignment vertical="top"/>
    </xf>
    <xf numFmtId="0" fontId="6" fillId="0" borderId="239" xfId="0" applyFont="1" applyBorder="1" applyAlignment="1">
      <alignment vertical="top"/>
    </xf>
    <xf numFmtId="186" fontId="96" fillId="28" borderId="112" xfId="0" applyNumberFormat="1" applyFont="1" applyFill="1" applyBorder="1" applyAlignment="1">
      <alignment horizontal="left" vertical="center" wrapText="1"/>
    </xf>
    <xf numFmtId="186" fontId="96" fillId="28" borderId="24" xfId="0" applyNumberFormat="1" applyFont="1" applyFill="1" applyBorder="1" applyAlignment="1">
      <alignment horizontal="left" vertical="center" wrapText="1"/>
    </xf>
    <xf numFmtId="186" fontId="96" fillId="28" borderId="113" xfId="0" applyNumberFormat="1" applyFont="1" applyFill="1" applyBorder="1" applyAlignment="1">
      <alignment horizontal="left" vertical="center" wrapText="1"/>
    </xf>
    <xf numFmtId="0" fontId="93" fillId="28" borderId="36" xfId="0" applyFont="1" applyFill="1" applyBorder="1" applyAlignment="1">
      <alignment vertical="center" wrapText="1"/>
    </xf>
    <xf numFmtId="0" fontId="93" fillId="28" borderId="40" xfId="0" applyFont="1" applyFill="1" applyBorder="1" applyAlignment="1">
      <alignment vertical="center" wrapText="1"/>
    </xf>
    <xf numFmtId="0" fontId="93" fillId="28" borderId="38" xfId="0" applyFont="1" applyFill="1" applyBorder="1" applyAlignment="1">
      <alignment vertical="center" wrapText="1"/>
    </xf>
    <xf numFmtId="0" fontId="93" fillId="28" borderId="33" xfId="0" applyFont="1" applyFill="1" applyBorder="1" applyAlignment="1">
      <alignment vertical="center" wrapText="1"/>
    </xf>
    <xf numFmtId="0" fontId="93" fillId="28" borderId="43" xfId="0" applyFont="1" applyFill="1" applyBorder="1" applyAlignment="1">
      <alignment vertical="center" wrapText="1"/>
    </xf>
    <xf numFmtId="0" fontId="93" fillId="28" borderId="35" xfId="0" applyFont="1" applyFill="1" applyBorder="1" applyAlignment="1">
      <alignment vertical="center" wrapText="1"/>
    </xf>
    <xf numFmtId="0" fontId="0" fillId="0" borderId="155" xfId="0" applyBorder="1" applyAlignment="1">
      <alignment horizontal="left" vertical="center"/>
    </xf>
    <xf numFmtId="0" fontId="0" fillId="0" borderId="105" xfId="0" applyBorder="1" applyAlignment="1">
      <alignment horizontal="left" vertical="center" wrapText="1"/>
    </xf>
    <xf numFmtId="0" fontId="0" fillId="0" borderId="156" xfId="0" applyBorder="1" applyAlignment="1">
      <alignment horizontal="left" vertical="center" wrapText="1"/>
    </xf>
    <xf numFmtId="0" fontId="0" fillId="10" borderId="7" xfId="0" applyFill="1" applyBorder="1">
      <alignment vertical="center"/>
    </xf>
    <xf numFmtId="0" fontId="110" fillId="10" borderId="0" xfId="0" applyFont="1" applyFill="1">
      <alignment vertical="center"/>
    </xf>
    <xf numFmtId="0" fontId="0" fillId="2" borderId="240" xfId="0" applyFill="1" applyBorder="1">
      <alignment vertical="center"/>
    </xf>
    <xf numFmtId="0" fontId="0" fillId="2" borderId="0" xfId="0" applyFill="1">
      <alignment vertical="center"/>
    </xf>
    <xf numFmtId="0" fontId="0" fillId="10" borderId="4" xfId="0" applyFill="1" applyBorder="1">
      <alignment vertical="center"/>
    </xf>
    <xf numFmtId="0" fontId="111" fillId="0" borderId="0" xfId="0" applyFont="1">
      <alignment vertical="center"/>
    </xf>
    <xf numFmtId="0" fontId="110" fillId="10" borderId="241" xfId="0" applyFont="1" applyFill="1" applyBorder="1">
      <alignment vertical="center"/>
    </xf>
    <xf numFmtId="0" fontId="0" fillId="0" borderId="242" xfId="0" applyBorder="1" applyAlignment="1">
      <alignment horizontal="center" vertical="center"/>
    </xf>
    <xf numFmtId="0" fontId="0" fillId="0" borderId="180" xfId="0" applyBorder="1" applyAlignment="1">
      <alignment horizontal="center" vertical="center"/>
    </xf>
    <xf numFmtId="0" fontId="0" fillId="0" borderId="82" xfId="0" applyBorder="1" applyAlignment="1">
      <alignment horizontal="center" vertical="center"/>
    </xf>
    <xf numFmtId="0" fontId="6" fillId="8" borderId="0" xfId="0" applyFont="1" applyFill="1" applyAlignment="1">
      <alignment horizontal="left" vertical="center" wrapText="1"/>
    </xf>
    <xf numFmtId="0" fontId="6" fillId="0" borderId="7" xfId="0" applyFont="1" applyBorder="1" applyAlignment="1">
      <alignment horizontal="right" vertical="center"/>
    </xf>
    <xf numFmtId="0" fontId="86" fillId="0" borderId="0" xfId="0" applyFont="1" applyAlignment="1">
      <alignment vertical="top" wrapText="1"/>
    </xf>
    <xf numFmtId="0" fontId="82" fillId="2" borderId="0" xfId="0" applyFont="1" applyFill="1" applyAlignment="1">
      <alignment horizontal="left" vertical="center" wrapText="1"/>
    </xf>
    <xf numFmtId="0" fontId="59" fillId="0" borderId="0" xfId="0" applyFont="1" applyAlignment="1">
      <alignment horizontal="left" vertical="top" wrapText="1"/>
    </xf>
    <xf numFmtId="0" fontId="0" fillId="17" borderId="79" xfId="0" applyFill="1" applyBorder="1" applyAlignment="1">
      <alignment horizontal="left" vertical="center"/>
    </xf>
    <xf numFmtId="0" fontId="0" fillId="17" borderId="79" xfId="0" applyFill="1" applyBorder="1">
      <alignment vertical="center"/>
    </xf>
    <xf numFmtId="0" fontId="86" fillId="0" borderId="2" xfId="0" applyFont="1" applyBorder="1" applyAlignment="1">
      <alignment horizontal="left" vertical="center"/>
    </xf>
    <xf numFmtId="0" fontId="86" fillId="0" borderId="2" xfId="0" applyFont="1" applyBorder="1" applyAlignment="1">
      <alignment horizontal="center" vertical="center"/>
    </xf>
    <xf numFmtId="0" fontId="59" fillId="0" borderId="0" xfId="0" applyFont="1" applyAlignment="1">
      <alignment horizontal="right" vertical="top"/>
    </xf>
    <xf numFmtId="0" fontId="59" fillId="0" borderId="0" xfId="0" applyFont="1" applyAlignment="1">
      <alignment horizontal="left" vertical="top"/>
    </xf>
    <xf numFmtId="0" fontId="6" fillId="0" borderId="7" xfId="0" applyFont="1" applyBorder="1" applyAlignment="1">
      <alignment horizontal="right" vertical="top"/>
    </xf>
    <xf numFmtId="0" fontId="6" fillId="0" borderId="7" xfId="0" applyFont="1" applyBorder="1" applyAlignment="1">
      <alignment vertical="top"/>
    </xf>
    <xf numFmtId="0" fontId="59" fillId="0" borderId="0" xfId="0" applyFont="1" applyAlignment="1">
      <alignment vertical="top"/>
    </xf>
    <xf numFmtId="0" fontId="6" fillId="0" borderId="220" xfId="0" applyFont="1" applyBorder="1">
      <alignment vertical="center"/>
    </xf>
    <xf numFmtId="0" fontId="6" fillId="0" borderId="24" xfId="0" applyFont="1" applyBorder="1">
      <alignment vertical="center"/>
    </xf>
    <xf numFmtId="0" fontId="42" fillId="0" borderId="0" xfId="0" applyFont="1" applyAlignment="1">
      <alignment horizontal="right" vertical="center"/>
    </xf>
    <xf numFmtId="0" fontId="42" fillId="0" borderId="0" xfId="0" applyFont="1">
      <alignment vertical="center"/>
    </xf>
    <xf numFmtId="182" fontId="6" fillId="3" borderId="36" xfId="0" applyNumberFormat="1" applyFont="1" applyFill="1" applyBorder="1" applyAlignment="1">
      <alignment horizontal="center" vertical="center"/>
    </xf>
    <xf numFmtId="185" fontId="6" fillId="3" borderId="37" xfId="0" applyNumberFormat="1" applyFont="1" applyFill="1" applyBorder="1" applyAlignment="1">
      <alignment horizontal="center" vertical="center"/>
    </xf>
    <xf numFmtId="182" fontId="6" fillId="0" borderId="37" xfId="0" applyNumberFormat="1" applyFont="1" applyBorder="1" applyAlignment="1">
      <alignment horizontal="center" vertical="center"/>
    </xf>
    <xf numFmtId="182" fontId="6" fillId="0" borderId="38" xfId="0" applyNumberFormat="1" applyFont="1" applyBorder="1" applyAlignment="1">
      <alignment horizontal="center" vertical="center"/>
    </xf>
    <xf numFmtId="182" fontId="6" fillId="3" borderId="25" xfId="0" applyNumberFormat="1" applyFont="1" applyFill="1" applyBorder="1" applyAlignment="1">
      <alignment horizontal="center" vertical="center"/>
    </xf>
    <xf numFmtId="185" fontId="6" fillId="3" borderId="26" xfId="0" applyNumberFormat="1" applyFont="1" applyFill="1" applyBorder="1" applyAlignment="1">
      <alignment horizontal="center" vertical="center"/>
    </xf>
    <xf numFmtId="182" fontId="6" fillId="0" borderId="26" xfId="0" applyNumberFormat="1" applyFont="1" applyBorder="1" applyAlignment="1">
      <alignment horizontal="center" vertical="center"/>
    </xf>
    <xf numFmtId="182" fontId="6" fillId="0" borderId="27" xfId="0" applyNumberFormat="1" applyFont="1" applyBorder="1" applyAlignment="1">
      <alignment horizontal="center" vertical="center"/>
    </xf>
    <xf numFmtId="0" fontId="6" fillId="0" borderId="0" xfId="0" applyFont="1" applyAlignment="1">
      <alignment vertical="center" textRotation="255"/>
    </xf>
    <xf numFmtId="0" fontId="86" fillId="0" borderId="24" xfId="0" applyFont="1" applyBorder="1">
      <alignment vertical="center"/>
    </xf>
    <xf numFmtId="0" fontId="6" fillId="0" borderId="11" xfId="0" applyFont="1" applyBorder="1" applyAlignment="1">
      <alignment horizontal="center" vertical="center"/>
    </xf>
    <xf numFmtId="0" fontId="96" fillId="5" borderId="106" xfId="0" applyFont="1" applyFill="1" applyBorder="1" applyAlignment="1">
      <alignment horizontal="left" vertical="center" wrapText="1"/>
    </xf>
    <xf numFmtId="0" fontId="96" fillId="5" borderId="112" xfId="0" applyFont="1" applyFill="1" applyBorder="1" applyAlignment="1">
      <alignment horizontal="left" vertical="center" wrapText="1"/>
    </xf>
    <xf numFmtId="0" fontId="96" fillId="28" borderId="187" xfId="0" applyFont="1" applyFill="1" applyBorder="1" applyAlignment="1">
      <alignment horizontal="center" vertical="center" wrapText="1"/>
    </xf>
    <xf numFmtId="0" fontId="96" fillId="28" borderId="133" xfId="0" applyFont="1" applyFill="1" applyBorder="1" applyAlignment="1">
      <alignment horizontal="center" vertical="center" wrapText="1"/>
    </xf>
    <xf numFmtId="0" fontId="96" fillId="28" borderId="117" xfId="0" applyFont="1" applyFill="1" applyBorder="1" applyAlignment="1">
      <alignment horizontal="center" vertical="center" wrapText="1"/>
    </xf>
    <xf numFmtId="186" fontId="96" fillId="0" borderId="130" xfId="0" applyNumberFormat="1" applyFont="1" applyBorder="1" applyAlignment="1">
      <alignment horizontal="center" vertical="center" wrapText="1"/>
    </xf>
    <xf numFmtId="186" fontId="96" fillId="0" borderId="13" xfId="0" applyNumberFormat="1" applyFont="1" applyBorder="1" applyAlignment="1">
      <alignment horizontal="center" vertical="center" wrapText="1"/>
    </xf>
    <xf numFmtId="186" fontId="96" fillId="0" borderId="118" xfId="0" applyNumberFormat="1" applyFont="1" applyBorder="1" applyAlignment="1">
      <alignment horizontal="center" vertical="center" wrapText="1"/>
    </xf>
    <xf numFmtId="0" fontId="94" fillId="5" borderId="106" xfId="0" applyFont="1" applyFill="1" applyBorder="1" applyAlignment="1">
      <alignment horizontal="center" vertical="center" shrinkToFit="1"/>
    </xf>
    <xf numFmtId="0" fontId="95" fillId="5" borderId="107" xfId="0" applyFont="1" applyFill="1" applyBorder="1" applyAlignment="1">
      <alignment horizontal="center" vertical="center" shrinkToFit="1"/>
    </xf>
    <xf numFmtId="0" fontId="95" fillId="5" borderId="108" xfId="0" applyFont="1" applyFill="1" applyBorder="1" applyAlignment="1">
      <alignment horizontal="center" vertical="center" shrinkToFit="1"/>
    </xf>
    <xf numFmtId="0" fontId="95" fillId="5" borderId="109" xfId="0" applyFont="1" applyFill="1" applyBorder="1" applyAlignment="1">
      <alignment horizontal="center" vertical="center" wrapText="1"/>
    </xf>
    <xf numFmtId="0" fontId="95" fillId="5" borderId="110" xfId="0" applyFont="1" applyFill="1" applyBorder="1" applyAlignment="1">
      <alignment horizontal="center" vertical="center" wrapText="1"/>
    </xf>
    <xf numFmtId="0" fontId="95" fillId="5" borderId="111" xfId="0" applyFont="1" applyFill="1" applyBorder="1" applyAlignment="1">
      <alignment horizontal="center" vertical="center" wrapText="1"/>
    </xf>
    <xf numFmtId="0" fontId="95" fillId="5" borderId="119" xfId="0" applyFont="1" applyFill="1" applyBorder="1" applyAlignment="1">
      <alignment horizontal="center" vertical="center" wrapText="1"/>
    </xf>
    <xf numFmtId="0" fontId="95" fillId="5" borderId="116" xfId="0" applyFont="1" applyFill="1" applyBorder="1" applyAlignment="1">
      <alignment horizontal="center" vertical="center" shrinkToFit="1"/>
    </xf>
    <xf numFmtId="184" fontId="97" fillId="5" borderId="205" xfId="0" applyNumberFormat="1" applyFont="1" applyFill="1" applyBorder="1" applyAlignment="1">
      <alignment horizontal="left" vertical="center" wrapText="1"/>
    </xf>
    <xf numFmtId="184" fontId="97" fillId="5" borderId="122" xfId="0" applyNumberFormat="1" applyFont="1" applyFill="1" applyBorder="1" applyAlignment="1">
      <alignment horizontal="left" vertical="center" wrapText="1"/>
    </xf>
    <xf numFmtId="184" fontId="97" fillId="5" borderId="11" xfId="0" applyNumberFormat="1" applyFont="1" applyFill="1" applyBorder="1" applyAlignment="1">
      <alignment horizontal="left" vertical="center" wrapText="1"/>
    </xf>
    <xf numFmtId="184" fontId="97" fillId="5" borderId="118" xfId="0" applyNumberFormat="1" applyFont="1" applyFill="1" applyBorder="1" applyAlignment="1">
      <alignment horizontal="left" vertical="center" wrapText="1"/>
    </xf>
    <xf numFmtId="0" fontId="96" fillId="5" borderId="116" xfId="0" applyFont="1" applyFill="1" applyBorder="1" applyAlignment="1">
      <alignment vertical="center" wrapText="1"/>
    </xf>
    <xf numFmtId="0" fontId="96" fillId="5" borderId="117" xfId="0" applyFont="1" applyFill="1" applyBorder="1" applyAlignment="1">
      <alignment vertical="center" wrapText="1"/>
    </xf>
    <xf numFmtId="0" fontId="96" fillId="5" borderId="11" xfId="0" applyFont="1" applyFill="1" applyBorder="1" applyAlignment="1">
      <alignment vertical="center" wrapText="1"/>
    </xf>
    <xf numFmtId="0" fontId="96" fillId="5" borderId="118" xfId="0" applyFont="1" applyFill="1" applyBorder="1" applyAlignment="1">
      <alignment vertical="center" wrapText="1"/>
    </xf>
    <xf numFmtId="0" fontId="95" fillId="5" borderId="131" xfId="0" applyFont="1" applyFill="1" applyBorder="1" applyAlignment="1">
      <alignment horizontal="center" vertical="center" shrinkToFit="1"/>
    </xf>
    <xf numFmtId="0" fontId="95" fillId="5" borderId="132" xfId="0" applyFont="1" applyFill="1" applyBorder="1" applyAlignment="1">
      <alignment horizontal="center" vertical="center" shrinkToFit="1"/>
    </xf>
    <xf numFmtId="0" fontId="95" fillId="5" borderId="120" xfId="0" applyFont="1" applyFill="1" applyBorder="1" applyAlignment="1">
      <alignment horizontal="center" vertical="center" shrinkToFit="1"/>
    </xf>
    <xf numFmtId="0" fontId="96" fillId="5" borderId="107" xfId="0" applyFont="1" applyFill="1" applyBorder="1" applyAlignment="1">
      <alignment horizontal="left" vertical="center" wrapText="1"/>
    </xf>
    <xf numFmtId="0" fontId="96" fillId="5" borderId="108" xfId="0" applyFont="1" applyFill="1" applyBorder="1" applyAlignment="1">
      <alignment horizontal="left" vertical="center" wrapText="1"/>
    </xf>
    <xf numFmtId="0" fontId="96" fillId="5" borderId="24" xfId="0" applyFont="1" applyFill="1" applyBorder="1" applyAlignment="1">
      <alignment horizontal="left" vertical="center" wrapText="1"/>
    </xf>
    <xf numFmtId="0" fontId="96" fillId="5" borderId="113" xfId="0" applyFont="1" applyFill="1" applyBorder="1" applyAlignment="1">
      <alignment horizontal="left" vertical="center" wrapText="1"/>
    </xf>
    <xf numFmtId="0" fontId="93" fillId="23" borderId="11" xfId="0" applyFont="1" applyFill="1" applyBorder="1" applyAlignment="1">
      <alignment vertical="center" wrapText="1"/>
    </xf>
    <xf numFmtId="0" fontId="93" fillId="23" borderId="14" xfId="0" applyFont="1" applyFill="1" applyBorder="1" applyAlignment="1">
      <alignment vertical="center" wrapText="1"/>
    </xf>
    <xf numFmtId="0" fontId="96" fillId="0" borderId="11" xfId="0" applyFont="1" applyBorder="1" applyAlignment="1">
      <alignment vertical="center" wrapText="1"/>
    </xf>
    <xf numFmtId="0" fontId="96" fillId="0" borderId="118" xfId="0" applyFont="1" applyBorder="1" applyAlignment="1">
      <alignment vertical="center" wrapText="1"/>
    </xf>
    <xf numFmtId="0" fontId="93" fillId="0" borderId="24" xfId="0" applyFont="1" applyBorder="1" applyAlignment="1">
      <alignment horizontal="left" vertical="center" wrapText="1"/>
    </xf>
    <xf numFmtId="0" fontId="15" fillId="0" borderId="11" xfId="0" applyFont="1" applyBorder="1" applyAlignment="1">
      <alignment horizontal="center" vertical="center" shrinkToFit="1"/>
    </xf>
    <xf numFmtId="0" fontId="16" fillId="0" borderId="13" xfId="0" applyFont="1" applyBorder="1" applyAlignment="1">
      <alignment horizontal="center" vertical="center" shrinkToFit="1"/>
    </xf>
    <xf numFmtId="0" fontId="16" fillId="0" borderId="14" xfId="0" applyFont="1" applyBorder="1" applyAlignment="1">
      <alignment horizontal="center" vertical="center" shrinkToFit="1"/>
    </xf>
    <xf numFmtId="0" fontId="15" fillId="0" borderId="11"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184" fontId="93" fillId="23" borderId="1" xfId="0" applyNumberFormat="1" applyFont="1" applyFill="1" applyBorder="1" applyAlignment="1">
      <alignment horizontal="left" vertical="center" wrapText="1"/>
    </xf>
    <xf numFmtId="184" fontId="93" fillId="23" borderId="3" xfId="0" applyNumberFormat="1" applyFont="1" applyFill="1" applyBorder="1" applyAlignment="1">
      <alignment horizontal="left" vertical="center" wrapText="1"/>
    </xf>
    <xf numFmtId="184" fontId="93" fillId="23" borderId="24" xfId="0" applyNumberFormat="1" applyFont="1" applyFill="1" applyBorder="1" applyAlignment="1">
      <alignment horizontal="left" vertical="center" wrapText="1"/>
    </xf>
    <xf numFmtId="0" fontId="93" fillId="23" borderId="6" xfId="0" applyFont="1" applyFill="1" applyBorder="1" applyAlignment="1">
      <alignment vertical="center" wrapText="1"/>
    </xf>
    <xf numFmtId="0" fontId="93" fillId="23" borderId="8" xfId="0" applyFont="1" applyFill="1" applyBorder="1" applyAlignment="1">
      <alignment vertical="center" wrapText="1"/>
    </xf>
    <xf numFmtId="184" fontId="93" fillId="23" borderId="6" xfId="0" applyNumberFormat="1" applyFont="1" applyFill="1" applyBorder="1" applyAlignment="1">
      <alignment horizontal="left" vertical="center" wrapText="1"/>
    </xf>
    <xf numFmtId="184" fontId="93" fillId="23" borderId="8" xfId="0" applyNumberFormat="1" applyFont="1" applyFill="1" applyBorder="1" applyAlignment="1">
      <alignment horizontal="left" vertical="center" wrapText="1"/>
    </xf>
    <xf numFmtId="0" fontId="96" fillId="0" borderId="0" xfId="0" applyFont="1" applyAlignment="1">
      <alignment horizontal="left" vertical="center" wrapText="1"/>
    </xf>
    <xf numFmtId="0" fontId="96" fillId="0" borderId="123" xfId="0" applyFont="1" applyBorder="1" applyAlignment="1">
      <alignment horizontal="left" vertical="center" wrapText="1"/>
    </xf>
    <xf numFmtId="0" fontId="93" fillId="23" borderId="9" xfId="0" applyFont="1" applyFill="1" applyBorder="1" applyAlignment="1">
      <alignment vertical="center" wrapText="1"/>
    </xf>
    <xf numFmtId="0" fontId="93" fillId="23" borderId="12" xfId="0" applyFont="1" applyFill="1" applyBorder="1" applyAlignment="1">
      <alignment vertical="center" wrapText="1"/>
    </xf>
    <xf numFmtId="0" fontId="93" fillId="23" borderId="1" xfId="0" applyFont="1" applyFill="1" applyBorder="1" applyAlignment="1">
      <alignment vertical="center" wrapText="1"/>
    </xf>
    <xf numFmtId="0" fontId="93" fillId="23" borderId="3" xfId="0" applyFont="1" applyFill="1" applyBorder="1" applyAlignment="1">
      <alignment vertical="center" wrapText="1"/>
    </xf>
    <xf numFmtId="0" fontId="96" fillId="5" borderId="202" xfId="0" applyFont="1" applyFill="1" applyBorder="1" applyAlignment="1">
      <alignment vertical="center" wrapText="1"/>
    </xf>
    <xf numFmtId="0" fontId="96" fillId="5" borderId="204" xfId="0" applyFont="1" applyFill="1" applyBorder="1" applyAlignment="1">
      <alignment vertical="center" wrapText="1"/>
    </xf>
    <xf numFmtId="0" fontId="96" fillId="5" borderId="205" xfId="0" applyFont="1" applyFill="1" applyBorder="1" applyAlignment="1">
      <alignment vertical="center" wrapText="1"/>
    </xf>
    <xf numFmtId="0" fontId="96" fillId="5" borderId="122" xfId="0" applyFont="1" applyFill="1" applyBorder="1" applyAlignment="1">
      <alignment vertical="center" wrapText="1"/>
    </xf>
    <xf numFmtId="0" fontId="96" fillId="5" borderId="6" xfId="0" applyFont="1" applyFill="1" applyBorder="1" applyAlignment="1">
      <alignment vertical="center" wrapText="1"/>
    </xf>
    <xf numFmtId="0" fontId="96" fillId="5" borderId="126" xfId="0" applyFont="1" applyFill="1" applyBorder="1" applyAlignment="1">
      <alignment vertical="center" wrapText="1"/>
    </xf>
    <xf numFmtId="0" fontId="95" fillId="5" borderId="131" xfId="0" applyFont="1" applyFill="1" applyBorder="1" applyAlignment="1">
      <alignment horizontal="center" vertical="center" wrapText="1"/>
    </xf>
    <xf numFmtId="0" fontId="95" fillId="5" borderId="132" xfId="0" applyFont="1" applyFill="1" applyBorder="1" applyAlignment="1">
      <alignment horizontal="center" vertical="center" wrapText="1"/>
    </xf>
    <xf numFmtId="0" fontId="95" fillId="5" borderId="120" xfId="0" applyFont="1" applyFill="1" applyBorder="1" applyAlignment="1">
      <alignment horizontal="center" vertical="center" wrapText="1"/>
    </xf>
    <xf numFmtId="184" fontId="97" fillId="5" borderId="4" xfId="0" applyNumberFormat="1" applyFont="1" applyFill="1" applyBorder="1" applyAlignment="1">
      <alignment horizontal="left" vertical="center" wrapText="1"/>
    </xf>
    <xf numFmtId="184" fontId="97" fillId="5" borderId="123" xfId="0" applyNumberFormat="1" applyFont="1" applyFill="1" applyBorder="1" applyAlignment="1">
      <alignment horizontal="left" vertical="center" wrapText="1"/>
    </xf>
    <xf numFmtId="0" fontId="96" fillId="5" borderId="134" xfId="0" applyFont="1" applyFill="1" applyBorder="1" applyAlignment="1">
      <alignment horizontal="left" vertical="center" wrapText="1"/>
    </xf>
    <xf numFmtId="0" fontId="96" fillId="5" borderId="104" xfId="0" applyFont="1" applyFill="1" applyBorder="1" applyAlignment="1">
      <alignment horizontal="left" vertical="center" wrapText="1"/>
    </xf>
    <xf numFmtId="0" fontId="96" fillId="5" borderId="122" xfId="0" applyFont="1" applyFill="1" applyBorder="1" applyAlignment="1">
      <alignment horizontal="left" vertical="center" wrapText="1"/>
    </xf>
    <xf numFmtId="0" fontId="96" fillId="5" borderId="128" xfId="0" applyFont="1" applyFill="1" applyBorder="1" applyAlignment="1">
      <alignment horizontal="left" vertical="center" wrapText="1"/>
    </xf>
    <xf numFmtId="0" fontId="96" fillId="5" borderId="0" xfId="0" applyFont="1" applyFill="1" applyAlignment="1">
      <alignment horizontal="left" vertical="center" wrapText="1"/>
    </xf>
    <xf numFmtId="0" fontId="96" fillId="5" borderId="123" xfId="0" applyFont="1" applyFill="1" applyBorder="1" applyAlignment="1">
      <alignment horizontal="left" vertical="center" wrapText="1"/>
    </xf>
    <xf numFmtId="0" fontId="96" fillId="5" borderId="129" xfId="0" applyFont="1" applyFill="1" applyBorder="1" applyAlignment="1">
      <alignment horizontal="left" vertical="center" wrapText="1"/>
    </xf>
    <xf numFmtId="0" fontId="96" fillId="5" borderId="7" xfId="0" applyFont="1" applyFill="1" applyBorder="1" applyAlignment="1">
      <alignment horizontal="left" vertical="center" wrapText="1"/>
    </xf>
    <xf numFmtId="0" fontId="96" fillId="5" borderId="126" xfId="0" applyFont="1" applyFill="1" applyBorder="1" applyAlignment="1">
      <alignment horizontal="left" vertical="center" wrapText="1"/>
    </xf>
    <xf numFmtId="0" fontId="96" fillId="5" borderId="116" xfId="0" applyFont="1" applyFill="1" applyBorder="1" applyAlignment="1">
      <alignment horizontal="left" vertical="center" wrapText="1"/>
    </xf>
    <xf numFmtId="0" fontId="96" fillId="5" borderId="11" xfId="0" applyFont="1" applyFill="1" applyBorder="1" applyAlignment="1">
      <alignment horizontal="left" vertical="center" wrapText="1"/>
    </xf>
    <xf numFmtId="0" fontId="93" fillId="0" borderId="1" xfId="0" applyFont="1" applyBorder="1" applyAlignment="1">
      <alignment horizontal="left" vertical="center" wrapText="1"/>
    </xf>
    <xf numFmtId="0" fontId="93" fillId="0" borderId="3" xfId="0" applyFont="1" applyBorder="1" applyAlignment="1">
      <alignment horizontal="left" vertical="center" wrapText="1"/>
    </xf>
    <xf numFmtId="0" fontId="93" fillId="0" borderId="4" xfId="0" applyFont="1" applyBorder="1" applyAlignment="1">
      <alignment horizontal="left" vertical="center" wrapText="1"/>
    </xf>
    <xf numFmtId="0" fontId="93" fillId="0" borderId="5" xfId="0" applyFont="1" applyBorder="1" applyAlignment="1">
      <alignment horizontal="left" vertical="center" wrapText="1"/>
    </xf>
    <xf numFmtId="0" fontId="93" fillId="0" borderId="6" xfId="0" applyFont="1" applyBorder="1" applyAlignment="1">
      <alignment horizontal="left" vertical="center" wrapText="1"/>
    </xf>
    <xf numFmtId="0" fontId="93" fillId="0" borderId="8" xfId="0" applyFont="1" applyBorder="1" applyAlignment="1">
      <alignment horizontal="left" vertical="center" wrapText="1"/>
    </xf>
    <xf numFmtId="0" fontId="16" fillId="0" borderId="24" xfId="0" applyFont="1" applyBorder="1" applyAlignment="1">
      <alignment horizontal="center" vertical="center" wrapText="1"/>
    </xf>
    <xf numFmtId="0" fontId="96" fillId="5" borderId="131" xfId="0" applyFont="1" applyFill="1" applyBorder="1" applyAlignment="1">
      <alignment horizontal="center" vertical="center" wrapText="1"/>
    </xf>
    <xf numFmtId="0" fontId="96" fillId="5" borderId="132" xfId="0" applyFont="1" applyFill="1" applyBorder="1" applyAlignment="1">
      <alignment horizontal="center" vertical="center" wrapText="1"/>
    </xf>
    <xf numFmtId="0" fontId="96" fillId="5" borderId="120" xfId="0" applyFont="1" applyFill="1" applyBorder="1" applyAlignment="1">
      <alignment horizontal="center" vertical="center" wrapText="1"/>
    </xf>
    <xf numFmtId="0" fontId="96" fillId="0" borderId="2" xfId="0" applyFont="1" applyBorder="1" applyAlignment="1">
      <alignment horizontal="left" vertical="center" wrapText="1"/>
    </xf>
    <xf numFmtId="0" fontId="96" fillId="0" borderId="125" xfId="0" applyFont="1" applyBorder="1" applyAlignment="1">
      <alignment horizontal="left" vertical="center" wrapText="1"/>
    </xf>
    <xf numFmtId="0" fontId="93" fillId="23" borderId="24" xfId="0" applyFont="1" applyFill="1" applyBorder="1" applyAlignment="1">
      <alignment horizontal="left" vertical="center" wrapText="1"/>
    </xf>
    <xf numFmtId="0" fontId="58" fillId="5" borderId="110" xfId="0" applyFont="1" applyFill="1" applyBorder="1" applyAlignment="1">
      <alignment horizontal="left" vertical="center" wrapText="1"/>
    </xf>
    <xf numFmtId="0" fontId="58" fillId="5" borderId="111" xfId="0" applyFont="1" applyFill="1" applyBorder="1" applyAlignment="1">
      <alignment horizontal="left" vertical="center" wrapText="1"/>
    </xf>
    <xf numFmtId="0" fontId="58" fillId="0" borderId="116" xfId="0" applyFont="1" applyBorder="1" applyAlignment="1">
      <alignment horizontal="left" vertical="center" wrapText="1"/>
    </xf>
    <xf numFmtId="0" fontId="0" fillId="0" borderId="117" xfId="0" applyBorder="1" applyAlignment="1">
      <alignment horizontal="left" vertical="center" wrapText="1"/>
    </xf>
    <xf numFmtId="0" fontId="96" fillId="5" borderId="119" xfId="0" applyFont="1" applyFill="1" applyBorder="1" applyAlignment="1">
      <alignment horizontal="center" vertical="center" wrapText="1"/>
    </xf>
    <xf numFmtId="0" fontId="96" fillId="0" borderId="107" xfId="0" applyFont="1" applyBorder="1" applyAlignment="1">
      <alignment horizontal="left" vertical="center" wrapText="1"/>
    </xf>
    <xf numFmtId="0" fontId="96" fillId="0" borderId="108" xfId="0" applyFont="1" applyBorder="1" applyAlignment="1">
      <alignment horizontal="left" vertical="center" wrapText="1"/>
    </xf>
    <xf numFmtId="0" fontId="96" fillId="5" borderId="110" xfId="0" applyFont="1" applyFill="1" applyBorder="1" applyAlignment="1">
      <alignment horizontal="left" vertical="center" wrapText="1"/>
    </xf>
    <xf numFmtId="0" fontId="96" fillId="5" borderId="111" xfId="0" applyFont="1" applyFill="1" applyBorder="1" applyAlignment="1">
      <alignment horizontal="left" vertical="center" wrapText="1"/>
    </xf>
    <xf numFmtId="186" fontId="96" fillId="0" borderId="116" xfId="0" applyNumberFormat="1" applyFont="1" applyBorder="1" applyAlignment="1">
      <alignment horizontal="center" vertical="center" wrapText="1"/>
    </xf>
    <xf numFmtId="186" fontId="96" fillId="0" borderId="117" xfId="0" applyNumberFormat="1" applyFont="1" applyBorder="1" applyAlignment="1">
      <alignment horizontal="center" vertical="center" wrapText="1"/>
    </xf>
    <xf numFmtId="0" fontId="15" fillId="5" borderId="106" xfId="0" applyFont="1" applyFill="1" applyBorder="1" applyAlignment="1">
      <alignment horizontal="center" vertical="center" shrinkToFit="1"/>
    </xf>
    <xf numFmtId="0" fontId="15" fillId="5" borderId="107" xfId="0" applyFont="1" applyFill="1" applyBorder="1" applyAlignment="1">
      <alignment horizontal="center" vertical="center" shrinkToFit="1"/>
    </xf>
    <xf numFmtId="0" fontId="15" fillId="5" borderId="108" xfId="0" applyFont="1" applyFill="1" applyBorder="1" applyAlignment="1">
      <alignment horizontal="center" vertical="center" shrinkToFit="1"/>
    </xf>
    <xf numFmtId="184" fontId="97" fillId="5" borderId="133" xfId="0" applyNumberFormat="1" applyFont="1" applyFill="1" applyBorder="1" applyAlignment="1">
      <alignment horizontal="left" vertical="center" wrapText="1"/>
    </xf>
    <xf numFmtId="184" fontId="97" fillId="5" borderId="117" xfId="0" applyNumberFormat="1" applyFont="1" applyFill="1" applyBorder="1" applyAlignment="1">
      <alignment horizontal="left" vertical="center" wrapText="1"/>
    </xf>
    <xf numFmtId="184" fontId="97" fillId="5" borderId="13" xfId="0" applyNumberFormat="1" applyFont="1" applyFill="1" applyBorder="1" applyAlignment="1">
      <alignment horizontal="left" vertical="center" wrapText="1"/>
    </xf>
    <xf numFmtId="193" fontId="96" fillId="0" borderId="205" xfId="0" applyNumberFormat="1" applyFont="1" applyBorder="1" applyAlignment="1">
      <alignment horizontal="left" vertical="center" wrapText="1"/>
    </xf>
    <xf numFmtId="193" fontId="96" fillId="0" borderId="122" xfId="0" applyNumberFormat="1" applyFont="1" applyBorder="1" applyAlignment="1">
      <alignment horizontal="left" vertical="center" wrapText="1"/>
    </xf>
    <xf numFmtId="193" fontId="96" fillId="0" borderId="11" xfId="0" applyNumberFormat="1" applyFont="1" applyBorder="1" applyAlignment="1">
      <alignment horizontal="left" vertical="center" wrapText="1"/>
    </xf>
    <xf numFmtId="193" fontId="96" fillId="0" borderId="118" xfId="0" applyNumberFormat="1" applyFont="1" applyBorder="1" applyAlignment="1">
      <alignment horizontal="left" vertical="center" wrapText="1"/>
    </xf>
    <xf numFmtId="193" fontId="96" fillId="0" borderId="6" xfId="0" applyNumberFormat="1" applyFont="1" applyBorder="1" applyAlignment="1">
      <alignment horizontal="left" vertical="center" wrapText="1"/>
    </xf>
    <xf numFmtId="193" fontId="96" fillId="0" borderId="126" xfId="0" applyNumberFormat="1" applyFont="1" applyBorder="1" applyAlignment="1">
      <alignment horizontal="left" vertical="center" wrapText="1"/>
    </xf>
    <xf numFmtId="193" fontId="96" fillId="0" borderId="24" xfId="0" applyNumberFormat="1" applyFont="1" applyBorder="1" applyAlignment="1">
      <alignment horizontal="left" vertical="center" wrapText="1"/>
    </xf>
    <xf numFmtId="193" fontId="96" fillId="0" borderId="113" xfId="0" applyNumberFormat="1" applyFont="1" applyBorder="1" applyAlignment="1">
      <alignment horizontal="left" vertical="center" wrapText="1"/>
    </xf>
    <xf numFmtId="0" fontId="96" fillId="5" borderId="119" xfId="0" applyFont="1" applyFill="1" applyBorder="1" applyAlignment="1">
      <alignment horizontal="left" vertical="center" wrapText="1"/>
    </xf>
    <xf numFmtId="0" fontId="96" fillId="5" borderId="120" xfId="0" applyFont="1" applyFill="1" applyBorder="1" applyAlignment="1">
      <alignment horizontal="left" vertical="center" wrapText="1"/>
    </xf>
    <xf numFmtId="0" fontId="96" fillId="0" borderId="205" xfId="0" applyFont="1" applyBorder="1" applyAlignment="1">
      <alignment vertical="center" wrapText="1"/>
    </xf>
    <xf numFmtId="0" fontId="96" fillId="0" borderId="122" xfId="0" applyFont="1" applyBorder="1" applyAlignment="1">
      <alignment vertical="center" wrapText="1"/>
    </xf>
    <xf numFmtId="0" fontId="96" fillId="0" borderId="4" xfId="0" applyFont="1" applyBorder="1" applyAlignment="1">
      <alignment vertical="center" wrapText="1"/>
    </xf>
    <xf numFmtId="0" fontId="96" fillId="0" borderId="123" xfId="0" applyFont="1" applyBorder="1" applyAlignment="1">
      <alignment vertical="center" wrapText="1"/>
    </xf>
    <xf numFmtId="0" fontId="96" fillId="0" borderId="6" xfId="0" applyFont="1" applyBorder="1" applyAlignment="1">
      <alignment vertical="center" wrapText="1"/>
    </xf>
    <xf numFmtId="0" fontId="96" fillId="0" borderId="126" xfId="0" applyFont="1" applyBorder="1" applyAlignment="1">
      <alignment vertical="center" wrapText="1"/>
    </xf>
    <xf numFmtId="180" fontId="96" fillId="0" borderId="11" xfId="0" applyNumberFormat="1" applyFont="1" applyBorder="1" applyAlignment="1">
      <alignment horizontal="left" vertical="center" wrapText="1"/>
    </xf>
    <xf numFmtId="180" fontId="96" fillId="0" borderId="118" xfId="0" applyNumberFormat="1" applyFont="1" applyBorder="1" applyAlignment="1">
      <alignment horizontal="left" vertical="center" wrapText="1"/>
    </xf>
    <xf numFmtId="182" fontId="96" fillId="0" borderId="11" xfId="0" applyNumberFormat="1" applyFont="1" applyBorder="1" applyAlignment="1">
      <alignment horizontal="left" vertical="center" wrapText="1"/>
    </xf>
    <xf numFmtId="182" fontId="96" fillId="0" borderId="118" xfId="0" applyNumberFormat="1" applyFont="1" applyBorder="1" applyAlignment="1">
      <alignment horizontal="left" vertical="center" wrapText="1"/>
    </xf>
    <xf numFmtId="0" fontId="96" fillId="0" borderId="134" xfId="0" applyFont="1" applyBorder="1" applyAlignment="1">
      <alignment vertical="center" wrapText="1"/>
    </xf>
    <xf numFmtId="0" fontId="96" fillId="0" borderId="128" xfId="0" applyFont="1" applyBorder="1" applyAlignment="1">
      <alignment vertical="center" wrapText="1"/>
    </xf>
    <xf numFmtId="0" fontId="96" fillId="0" borderId="129" xfId="0" applyFont="1" applyBorder="1" applyAlignment="1">
      <alignment vertical="center" wrapText="1"/>
    </xf>
    <xf numFmtId="184" fontId="0" fillId="23" borderId="24" xfId="0" applyNumberFormat="1" applyFill="1" applyBorder="1" applyAlignment="1">
      <alignment horizontal="left" vertical="center" wrapText="1"/>
    </xf>
    <xf numFmtId="0" fontId="93" fillId="0" borderId="2" xfId="0" applyFont="1" applyBorder="1" applyAlignment="1">
      <alignment horizontal="left" vertical="center" wrapText="1"/>
    </xf>
    <xf numFmtId="0" fontId="93" fillId="0" borderId="0" xfId="0" applyFont="1" applyAlignment="1">
      <alignment horizontal="left" vertical="center" wrapText="1"/>
    </xf>
    <xf numFmtId="0" fontId="93" fillId="0" borderId="7" xfId="0" applyFont="1" applyBorder="1" applyAlignment="1">
      <alignment horizontal="left" vertical="center" wrapText="1"/>
    </xf>
    <xf numFmtId="0" fontId="93" fillId="23" borderId="1" xfId="0" applyFont="1" applyFill="1" applyBorder="1" applyAlignment="1">
      <alignment horizontal="left" vertical="center" wrapText="1"/>
    </xf>
    <xf numFmtId="0" fontId="93" fillId="23" borderId="3" xfId="0" applyFont="1" applyFill="1" applyBorder="1" applyAlignment="1">
      <alignment horizontal="left" vertical="center" wrapText="1"/>
    </xf>
    <xf numFmtId="0" fontId="93" fillId="23" borderId="4" xfId="0" applyFont="1" applyFill="1" applyBorder="1" applyAlignment="1">
      <alignment horizontal="left" vertical="center" wrapText="1"/>
    </xf>
    <xf numFmtId="0" fontId="93" fillId="23" borderId="5" xfId="0" applyFont="1" applyFill="1" applyBorder="1" applyAlignment="1">
      <alignment horizontal="left" vertical="center" wrapText="1"/>
    </xf>
    <xf numFmtId="0" fontId="93" fillId="23" borderId="6" xfId="0" applyFont="1" applyFill="1" applyBorder="1" applyAlignment="1">
      <alignment horizontal="left" vertical="center" wrapText="1"/>
    </xf>
    <xf numFmtId="0" fontId="93" fillId="23" borderId="8" xfId="0" applyFont="1" applyFill="1" applyBorder="1" applyAlignment="1">
      <alignment horizontal="left" vertical="center" wrapText="1"/>
    </xf>
    <xf numFmtId="0" fontId="93" fillId="0" borderId="24" xfId="0" applyFont="1" applyBorder="1" applyAlignment="1">
      <alignment horizontal="center" vertical="center" wrapText="1"/>
    </xf>
    <xf numFmtId="0" fontId="93" fillId="0" borderId="14" xfId="0" applyFont="1" applyBorder="1" applyAlignment="1">
      <alignment horizontal="center" vertical="center" wrapText="1"/>
    </xf>
    <xf numFmtId="0" fontId="16" fillId="0" borderId="24" xfId="0" applyFont="1" applyBorder="1" applyAlignment="1">
      <alignment horizontal="center" vertical="center" shrinkToFit="1"/>
    </xf>
    <xf numFmtId="0" fontId="93" fillId="0" borderId="9" xfId="0" applyFont="1" applyBorder="1" applyAlignment="1">
      <alignment horizontal="left" vertical="center" wrapText="1"/>
    </xf>
    <xf numFmtId="0" fontId="93" fillId="0" borderId="12" xfId="0" applyFont="1" applyBorder="1" applyAlignment="1">
      <alignment horizontal="left" vertical="center" wrapText="1"/>
    </xf>
    <xf numFmtId="0" fontId="93" fillId="23" borderId="11" xfId="0" applyFont="1" applyFill="1" applyBorder="1" applyAlignment="1">
      <alignment horizontal="left" vertical="center" wrapText="1"/>
    </xf>
    <xf numFmtId="0" fontId="93" fillId="23" borderId="14" xfId="0" applyFont="1" applyFill="1" applyBorder="1" applyAlignment="1">
      <alignment horizontal="left" vertical="center" wrapText="1"/>
    </xf>
    <xf numFmtId="182" fontId="96" fillId="0" borderId="130" xfId="0" applyNumberFormat="1" applyFont="1" applyBorder="1" applyAlignment="1">
      <alignment horizontal="center" vertical="center" wrapText="1"/>
    </xf>
    <xf numFmtId="182" fontId="96" fillId="0" borderId="13" xfId="0" applyNumberFormat="1" applyFont="1" applyBorder="1" applyAlignment="1">
      <alignment horizontal="center" vertical="center" wrapText="1"/>
    </xf>
    <xf numFmtId="182" fontId="96" fillId="0" borderId="118" xfId="0" applyNumberFormat="1" applyFont="1" applyBorder="1" applyAlignment="1">
      <alignment horizontal="center" vertical="center" wrapText="1"/>
    </xf>
    <xf numFmtId="0" fontId="95" fillId="5" borderId="114" xfId="0" applyFont="1" applyFill="1" applyBorder="1" applyAlignment="1">
      <alignment horizontal="center" vertical="center" shrinkToFit="1"/>
    </xf>
    <xf numFmtId="0" fontId="96" fillId="5" borderId="114" xfId="0" applyFont="1" applyFill="1" applyBorder="1" applyAlignment="1">
      <alignment horizontal="left" vertical="center" wrapText="1"/>
    </xf>
    <xf numFmtId="0" fontId="96" fillId="5" borderId="14" xfId="0" applyFont="1" applyFill="1" applyBorder="1" applyAlignment="1">
      <alignment horizontal="left" vertical="center" wrapText="1"/>
    </xf>
    <xf numFmtId="0" fontId="96" fillId="0" borderId="112" xfId="0" applyFont="1" applyBorder="1" applyAlignment="1">
      <alignment horizontal="left" vertical="center" wrapText="1"/>
    </xf>
    <xf numFmtId="0" fontId="96" fillId="0" borderId="24" xfId="0" applyFont="1" applyBorder="1" applyAlignment="1">
      <alignment horizontal="left" vertical="center" wrapText="1"/>
    </xf>
    <xf numFmtId="0" fontId="96" fillId="0" borderId="113" xfId="0" applyFont="1" applyBorder="1" applyAlignment="1">
      <alignment horizontal="left" vertical="center" wrapText="1"/>
    </xf>
    <xf numFmtId="0" fontId="96" fillId="5" borderId="202" xfId="0" applyFont="1" applyFill="1" applyBorder="1" applyAlignment="1">
      <alignment horizontal="left" vertical="center" wrapText="1"/>
    </xf>
    <xf numFmtId="0" fontId="96" fillId="5" borderId="203" xfId="0" applyFont="1" applyFill="1" applyBorder="1" applyAlignment="1">
      <alignment horizontal="left" vertical="center" wrapText="1"/>
    </xf>
    <xf numFmtId="0" fontId="95" fillId="5" borderId="106" xfId="0" applyFont="1" applyFill="1" applyBorder="1" applyAlignment="1">
      <alignment horizontal="center" vertical="center" shrinkToFit="1"/>
    </xf>
    <xf numFmtId="0" fontId="97" fillId="5" borderId="205" xfId="0" applyFont="1" applyFill="1" applyBorder="1" applyAlignment="1">
      <alignment horizontal="left" vertical="center" wrapText="1"/>
    </xf>
    <xf numFmtId="0" fontId="97" fillId="5" borderId="122" xfId="0" applyFont="1" applyFill="1" applyBorder="1" applyAlignment="1">
      <alignment horizontal="left" vertical="center" wrapText="1"/>
    </xf>
    <xf numFmtId="0" fontId="97" fillId="5" borderId="4" xfId="0" applyFont="1" applyFill="1" applyBorder="1" applyAlignment="1">
      <alignment horizontal="left" vertical="center" wrapText="1"/>
    </xf>
    <xf numFmtId="0" fontId="97" fillId="5" borderId="123" xfId="0" applyFont="1" applyFill="1" applyBorder="1" applyAlignment="1">
      <alignment horizontal="left" vertical="center" wrapText="1"/>
    </xf>
    <xf numFmtId="0" fontId="96" fillId="5" borderId="11" xfId="0" applyFont="1" applyFill="1" applyBorder="1" applyAlignment="1">
      <alignment horizontal="left" vertical="center" shrinkToFit="1"/>
    </xf>
    <xf numFmtId="0" fontId="96" fillId="5" borderId="118" xfId="0" applyFont="1" applyFill="1" applyBorder="1" applyAlignment="1">
      <alignment horizontal="left" vertical="center" shrinkToFit="1"/>
    </xf>
    <xf numFmtId="0" fontId="15" fillId="5" borderId="109" xfId="0" applyFont="1" applyFill="1" applyBorder="1" applyAlignment="1">
      <alignment horizontal="center" vertical="center" wrapText="1"/>
    </xf>
    <xf numFmtId="0" fontId="15" fillId="5" borderId="110" xfId="0" applyFont="1" applyFill="1" applyBorder="1" applyAlignment="1">
      <alignment horizontal="center" vertical="center" wrapText="1"/>
    </xf>
    <xf numFmtId="0" fontId="15" fillId="5" borderId="111" xfId="0" applyFont="1" applyFill="1" applyBorder="1" applyAlignment="1">
      <alignment horizontal="center" vertical="center" wrapText="1"/>
    </xf>
    <xf numFmtId="0" fontId="58" fillId="5" borderId="202" xfId="0" applyFont="1" applyFill="1" applyBorder="1" applyAlignment="1">
      <alignment vertical="center" wrapText="1"/>
    </xf>
    <xf numFmtId="0" fontId="0" fillId="0" borderId="203" xfId="0" applyBorder="1" applyAlignment="1">
      <alignment vertical="center" wrapText="1"/>
    </xf>
    <xf numFmtId="0" fontId="0" fillId="0" borderId="204" xfId="0" applyBorder="1" applyAlignment="1">
      <alignment vertical="center" wrapText="1"/>
    </xf>
    <xf numFmtId="0" fontId="58" fillId="5" borderId="104" xfId="0" applyFont="1" applyFill="1" applyBorder="1" applyAlignment="1">
      <alignment vertical="center" wrapText="1"/>
    </xf>
    <xf numFmtId="0" fontId="0" fillId="0" borderId="122" xfId="0" applyBorder="1" applyAlignment="1">
      <alignment vertical="center" wrapText="1"/>
    </xf>
    <xf numFmtId="0" fontId="0" fillId="0" borderId="0" xfId="0" applyAlignment="1">
      <alignment vertical="center" wrapText="1"/>
    </xf>
    <xf numFmtId="0" fontId="0" fillId="0" borderId="123" xfId="0" applyBorder="1" applyAlignment="1">
      <alignment vertical="center" wrapText="1"/>
    </xf>
    <xf numFmtId="0" fontId="0" fillId="0" borderId="7" xfId="0" applyBorder="1" applyAlignment="1">
      <alignment vertical="center" wrapText="1"/>
    </xf>
    <xf numFmtId="0" fontId="0" fillId="0" borderId="126" xfId="0" applyBorder="1" applyAlignment="1">
      <alignment vertical="center" wrapText="1"/>
    </xf>
    <xf numFmtId="186" fontId="96" fillId="0" borderId="24" xfId="0" applyNumberFormat="1" applyFont="1" applyBorder="1" applyAlignment="1">
      <alignment horizontal="left" vertical="center" wrapText="1"/>
    </xf>
    <xf numFmtId="186" fontId="96" fillId="0" borderId="113" xfId="0" applyNumberFormat="1" applyFont="1" applyBorder="1" applyAlignment="1">
      <alignment horizontal="left" vertical="center" wrapText="1"/>
    </xf>
    <xf numFmtId="0" fontId="0" fillId="0" borderId="182" xfId="0" applyBorder="1" applyAlignment="1">
      <alignment horizontal="left"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155" xfId="0" applyBorder="1" applyAlignment="1">
      <alignment horizontal="left" vertical="top" wrapText="1"/>
    </xf>
    <xf numFmtId="0" fontId="0" fillId="0" borderId="105" xfId="0" applyBorder="1" applyAlignment="1">
      <alignment horizontal="left" vertical="top" wrapText="1"/>
    </xf>
    <xf numFmtId="0" fontId="0" fillId="0" borderId="156" xfId="0" applyBorder="1" applyAlignment="1">
      <alignment horizontal="left" vertical="top" wrapText="1"/>
    </xf>
    <xf numFmtId="0" fontId="0" fillId="0" borderId="155" xfId="0" applyBorder="1" applyAlignment="1">
      <alignment horizontal="left" vertical="center"/>
    </xf>
    <xf numFmtId="0" fontId="0" fillId="0" borderId="105" xfId="0" applyBorder="1" applyAlignment="1">
      <alignment horizontal="left" vertical="center"/>
    </xf>
    <xf numFmtId="0" fontId="0" fillId="0" borderId="156"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10" fillId="0" borderId="157" xfId="0" applyFont="1" applyBorder="1" applyAlignment="1">
      <alignment horizontal="left" vertical="center"/>
    </xf>
    <xf numFmtId="0" fontId="10" fillId="0" borderId="158" xfId="0" applyFont="1" applyBorder="1" applyAlignment="1">
      <alignment horizontal="left" vertical="center"/>
    </xf>
    <xf numFmtId="0" fontId="10" fillId="0" borderId="159" xfId="0" applyFont="1" applyBorder="1" applyAlignment="1">
      <alignment horizontal="left" vertical="center"/>
    </xf>
    <xf numFmtId="0" fontId="10" fillId="0" borderId="155" xfId="0" applyFont="1" applyBorder="1" applyAlignment="1">
      <alignment horizontal="left" vertical="center"/>
    </xf>
    <xf numFmtId="0" fontId="10" fillId="0" borderId="105" xfId="0" applyFont="1" applyBorder="1" applyAlignment="1">
      <alignment horizontal="left" vertical="center"/>
    </xf>
    <xf numFmtId="0" fontId="10" fillId="0" borderId="156" xfId="0" applyFont="1" applyBorder="1" applyAlignment="1">
      <alignment horizontal="left" vertical="center"/>
    </xf>
    <xf numFmtId="0" fontId="0" fillId="26" borderId="0" xfId="0" applyFill="1">
      <alignment vertical="center"/>
    </xf>
    <xf numFmtId="0" fontId="0" fillId="2" borderId="152" xfId="0" applyFill="1" applyBorder="1" applyAlignment="1">
      <alignment horizontal="center" vertical="center"/>
    </xf>
    <xf numFmtId="0" fontId="0" fillId="2" borderId="153" xfId="0" applyFill="1" applyBorder="1" applyAlignment="1">
      <alignment horizontal="center" vertical="center"/>
    </xf>
    <xf numFmtId="0" fontId="0" fillId="2" borderId="154" xfId="0" applyFill="1" applyBorder="1" applyAlignment="1">
      <alignment horizontal="center" vertical="center"/>
    </xf>
    <xf numFmtId="0" fontId="0" fillId="2" borderId="200" xfId="0" applyFill="1" applyBorder="1" applyAlignment="1">
      <alignment horizontal="left" vertical="center"/>
    </xf>
    <xf numFmtId="0" fontId="0" fillId="2" borderId="201" xfId="0" applyFill="1" applyBorder="1" applyAlignment="1">
      <alignment horizontal="left" vertical="center"/>
    </xf>
    <xf numFmtId="0" fontId="0" fillId="0" borderId="189" xfId="0" applyBorder="1" applyAlignment="1">
      <alignment horizontal="left" vertical="center" wrapText="1"/>
    </xf>
    <xf numFmtId="0" fontId="0" fillId="0" borderId="186" xfId="0" applyBorder="1" applyAlignment="1">
      <alignment horizontal="left" vertical="center" wrapText="1"/>
    </xf>
    <xf numFmtId="0" fontId="0" fillId="10" borderId="0" xfId="0" applyFill="1" applyAlignment="1">
      <alignment horizontal="left" vertical="center" wrapText="1"/>
    </xf>
    <xf numFmtId="0" fontId="0" fillId="0" borderId="14" xfId="0" applyBorder="1" applyAlignment="1">
      <alignment horizontal="left" vertical="center"/>
    </xf>
    <xf numFmtId="0" fontId="0" fillId="0" borderId="24" xfId="0" applyBorder="1" applyAlignment="1">
      <alignment horizontal="left" vertical="center"/>
    </xf>
    <xf numFmtId="0" fontId="42" fillId="0" borderId="0" xfId="0" applyFont="1" applyAlignment="1">
      <alignment horizontal="left" vertical="top" wrapText="1"/>
    </xf>
    <xf numFmtId="0" fontId="47" fillId="21" borderId="0" xfId="0" applyFont="1" applyFill="1" applyAlignment="1">
      <alignment horizontal="left" vertical="top"/>
    </xf>
    <xf numFmtId="0" fontId="77" fillId="22" borderId="0" xfId="0" applyFont="1" applyFill="1" applyAlignment="1">
      <alignment horizontal="left" vertical="top"/>
    </xf>
    <xf numFmtId="0" fontId="0" fillId="0" borderId="0" xfId="0" applyAlignment="1">
      <alignment horizontal="center" vertical="center"/>
    </xf>
    <xf numFmtId="0" fontId="4" fillId="0" borderId="24" xfId="0" applyFont="1" applyBorder="1" applyAlignment="1">
      <alignment horizontal="left" vertical="center" wrapText="1"/>
    </xf>
    <xf numFmtId="0" fontId="20" fillId="2" borderId="11"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4" fillId="0" borderId="9"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0" fillId="0" borderId="9" xfId="0" applyFont="1" applyBorder="1" applyAlignment="1">
      <alignment horizontal="left" vertical="center" wrapText="1"/>
    </xf>
    <xf numFmtId="0" fontId="20" fillId="0" borderId="12" xfId="0" applyFont="1" applyBorder="1" applyAlignment="1">
      <alignment horizontal="left" vertical="center" wrapText="1"/>
    </xf>
    <xf numFmtId="0" fontId="20" fillId="0" borderId="10" xfId="0" applyFont="1" applyBorder="1" applyAlignment="1">
      <alignment horizontal="left" vertical="center" wrapText="1"/>
    </xf>
    <xf numFmtId="0" fontId="20" fillId="0" borderId="24" xfId="0" applyFont="1" applyBorder="1" applyAlignment="1">
      <alignment horizontal="left" vertical="center" wrapText="1"/>
    </xf>
    <xf numFmtId="0" fontId="6" fillId="8" borderId="0" xfId="0" applyFont="1" applyFill="1" applyAlignment="1">
      <alignment horizontal="left" vertical="center" shrinkToFit="1"/>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6" fillId="0" borderId="0" xfId="0" applyFont="1" applyAlignment="1">
      <alignment horizontal="right" vertical="center"/>
    </xf>
    <xf numFmtId="0" fontId="6" fillId="6" borderId="0" xfId="0" applyFont="1" applyFill="1" applyAlignment="1">
      <alignment horizontal="left" vertical="center" indent="2"/>
    </xf>
    <xf numFmtId="0" fontId="6" fillId="0" borderId="0" xfId="0" applyFont="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xf>
    <xf numFmtId="0" fontId="6" fillId="8" borderId="0" xfId="0" applyFont="1" applyFill="1" applyAlignment="1">
      <alignment horizontal="left" vertical="center"/>
    </xf>
    <xf numFmtId="0" fontId="6" fillId="0" borderId="0" xfId="0" applyFont="1" applyAlignment="1">
      <alignment horizontal="justify"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2" fillId="0" borderId="24" xfId="0" applyFont="1" applyBorder="1" applyAlignment="1">
      <alignment horizontal="left" vertical="center"/>
    </xf>
    <xf numFmtId="0" fontId="6" fillId="0" borderId="0" xfId="0" applyFont="1" applyAlignment="1">
      <alignment horizontal="center" vertical="center"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29" xfId="0" applyFont="1" applyFill="1" applyBorder="1" applyAlignment="1">
      <alignment horizontal="left" vertical="top" wrapText="1"/>
    </xf>
    <xf numFmtId="0" fontId="6" fillId="3" borderId="30" xfId="0" applyFont="1" applyFill="1" applyBorder="1" applyAlignment="1">
      <alignment horizontal="left" vertical="top" wrapText="1"/>
    </xf>
    <xf numFmtId="0" fontId="6" fillId="3" borderId="64" xfId="0" applyFont="1" applyFill="1" applyBorder="1" applyAlignment="1">
      <alignment horizontal="left" vertical="top" wrapText="1"/>
    </xf>
    <xf numFmtId="0" fontId="6" fillId="3" borderId="76" xfId="0" applyFont="1" applyFill="1" applyBorder="1" applyAlignment="1">
      <alignment horizontal="left" vertical="top" wrapText="1"/>
    </xf>
    <xf numFmtId="0" fontId="6" fillId="3" borderId="6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86" fillId="0" borderId="0" xfId="0" applyFont="1" applyAlignment="1">
      <alignment horizontal="left" vertical="top" wrapText="1" shrinkToFit="1"/>
    </xf>
    <xf numFmtId="0" fontId="86" fillId="0" borderId="5" xfId="0" applyFont="1" applyBorder="1" applyAlignment="1">
      <alignment horizontal="left" vertical="top" wrapText="1" shrinkToFit="1"/>
    </xf>
    <xf numFmtId="0" fontId="6" fillId="0" borderId="1" xfId="0" applyFont="1" applyBorder="1" applyAlignment="1">
      <alignment horizontal="left" vertical="center"/>
    </xf>
    <xf numFmtId="0" fontId="6" fillId="0" borderId="53" xfId="0" applyFont="1" applyBorder="1" applyAlignment="1">
      <alignment horizontal="left" vertical="center"/>
    </xf>
    <xf numFmtId="0" fontId="6" fillId="0" borderId="6" xfId="0" applyFont="1" applyBorder="1" applyAlignment="1">
      <alignment horizontal="left" vertical="center"/>
    </xf>
    <xf numFmtId="0" fontId="6" fillId="0" borderId="54" xfId="0" applyFont="1" applyBorder="1" applyAlignment="1">
      <alignment horizontal="left" vertical="center"/>
    </xf>
    <xf numFmtId="0" fontId="6" fillId="2" borderId="55" xfId="0" applyFont="1" applyFill="1" applyBorder="1" applyAlignment="1">
      <alignment horizontal="left" vertical="top" wrapText="1"/>
    </xf>
    <xf numFmtId="0" fontId="6" fillId="2" borderId="5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4" xfId="0" applyFont="1" applyFill="1" applyBorder="1" applyAlignment="1">
      <alignment horizontal="center" vertical="center"/>
    </xf>
    <xf numFmtId="0" fontId="6" fillId="2" borderId="6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37" fillId="0" borderId="0" xfId="0" applyFont="1" applyAlignment="1">
      <alignment vertical="center" shrinkToFit="1"/>
    </xf>
    <xf numFmtId="0" fontId="6" fillId="8" borderId="13" xfId="0" applyFont="1" applyFill="1" applyBorder="1" applyAlignment="1">
      <alignment horizontal="left" vertical="center"/>
    </xf>
    <xf numFmtId="0" fontId="6" fillId="8" borderId="14" xfId="0" applyFont="1" applyFill="1" applyBorder="1" applyAlignment="1">
      <alignment horizontal="left" vertical="center"/>
    </xf>
    <xf numFmtId="0" fontId="61" fillId="0" borderId="0" xfId="0" applyFont="1" applyAlignment="1">
      <alignment horizontal="center" vertical="center"/>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1" xfId="0" applyFont="1" applyBorder="1" applyAlignment="1">
      <alignment horizontal="center" vertical="center" shrinkToFit="1"/>
    </xf>
    <xf numFmtId="0" fontId="6" fillId="0" borderId="14" xfId="0" applyFont="1" applyBorder="1" applyAlignment="1">
      <alignment horizontal="center" vertical="center" shrinkToFit="1"/>
    </xf>
    <xf numFmtId="0" fontId="6" fillId="6" borderId="7" xfId="0" applyFont="1" applyFill="1" applyBorder="1" applyAlignment="1">
      <alignment horizontal="left" vertical="center"/>
    </xf>
    <xf numFmtId="0" fontId="6" fillId="0" borderId="7" xfId="0" applyFont="1" applyBorder="1" applyAlignment="1">
      <alignment horizontal="right" vertical="center"/>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3" borderId="4" xfId="0" applyFont="1" applyFill="1" applyBorder="1" applyAlignment="1">
      <alignment horizontal="center" vertical="center"/>
    </xf>
    <xf numFmtId="0" fontId="6" fillId="3" borderId="0" xfId="0" applyFont="1" applyFill="1" applyAlignment="1">
      <alignment horizontal="center"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37" fillId="0" borderId="0" xfId="0" applyFont="1" applyAlignment="1">
      <alignment horizontal="left" vertical="center"/>
    </xf>
    <xf numFmtId="0" fontId="6" fillId="0" borderId="24" xfId="0" applyFont="1" applyBorder="1" applyAlignment="1">
      <alignment horizontal="left" vertical="center" wrapText="1"/>
    </xf>
    <xf numFmtId="0" fontId="6" fillId="0" borderId="24" xfId="0" applyFont="1" applyBorder="1" applyAlignment="1">
      <alignment horizontal="center" vertical="center"/>
    </xf>
    <xf numFmtId="0" fontId="6" fillId="0" borderId="4" xfId="0" applyFont="1" applyBorder="1" applyAlignment="1">
      <alignment horizontal="left" vertical="center"/>
    </xf>
    <xf numFmtId="0" fontId="6" fillId="0" borderId="185" xfId="0" applyFont="1" applyBorder="1" applyAlignment="1">
      <alignment horizontal="left" vertical="center"/>
    </xf>
    <xf numFmtId="0" fontId="6" fillId="2" borderId="188" xfId="0" applyFont="1" applyFill="1" applyBorder="1" applyAlignment="1">
      <alignment horizontal="left" vertical="top" wrapText="1"/>
    </xf>
    <xf numFmtId="0" fontId="6" fillId="2" borderId="0" xfId="0" applyFont="1" applyFill="1" applyAlignment="1">
      <alignment horizontal="left" vertical="top" wrapText="1"/>
    </xf>
    <xf numFmtId="0" fontId="6" fillId="2" borderId="5" xfId="0" applyFont="1" applyFill="1" applyBorder="1" applyAlignment="1">
      <alignment horizontal="left" vertical="top"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2" borderId="64" xfId="0" applyFont="1" applyFill="1" applyBorder="1" applyAlignment="1">
      <alignment horizontal="left" vertical="center" wrapText="1"/>
    </xf>
    <xf numFmtId="0" fontId="6" fillId="2" borderId="76" xfId="0" applyFont="1" applyFill="1" applyBorder="1" applyAlignment="1">
      <alignment horizontal="left" vertical="center" wrapText="1"/>
    </xf>
    <xf numFmtId="0" fontId="6" fillId="2" borderId="6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0" xfId="0" applyFont="1" applyFill="1" applyAlignment="1">
      <alignment horizontal="left" vertical="center"/>
    </xf>
    <xf numFmtId="0" fontId="6" fillId="2" borderId="5" xfId="0" applyFont="1" applyFill="1" applyBorder="1" applyAlignment="1">
      <alignment horizontal="left" vertical="center"/>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 xfId="0" applyFont="1" applyFill="1" applyBorder="1" applyAlignment="1">
      <alignment horizontal="left" vertical="center" wrapText="1"/>
    </xf>
    <xf numFmtId="0" fontId="6" fillId="0" borderId="66" xfId="0" applyFont="1" applyBorder="1" applyAlignment="1">
      <alignment horizontal="left" vertical="center"/>
    </xf>
    <xf numFmtId="0" fontId="6" fillId="0" borderId="67" xfId="0" applyFont="1" applyBorder="1" applyAlignment="1">
      <alignment horizontal="left" vertical="center"/>
    </xf>
    <xf numFmtId="0" fontId="6" fillId="0" borderId="68" xfId="0" applyFont="1" applyBorder="1" applyAlignment="1">
      <alignment horizontal="left" vertical="center"/>
    </xf>
    <xf numFmtId="0" fontId="6" fillId="3" borderId="66" xfId="0" applyFont="1" applyFill="1" applyBorder="1" applyAlignment="1">
      <alignment horizontal="center" vertical="center"/>
    </xf>
    <xf numFmtId="0" fontId="6" fillId="3" borderId="73" xfId="0" applyFont="1"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69" xfId="0" applyFont="1" applyBorder="1" applyAlignment="1">
      <alignment horizontal="left"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3" borderId="69" xfId="0" applyFont="1" applyFill="1" applyBorder="1" applyAlignment="1">
      <alignment horizontal="center" vertical="center"/>
    </xf>
    <xf numFmtId="0" fontId="6" fillId="3" borderId="74" xfId="0" applyFont="1" applyFill="1" applyBorder="1" applyAlignment="1">
      <alignment horizontal="center" vertical="center"/>
    </xf>
    <xf numFmtId="0" fontId="6" fillId="3" borderId="15" xfId="0" applyFont="1" applyFill="1" applyBorder="1" applyAlignment="1">
      <alignment horizontal="center" vertical="center"/>
    </xf>
    <xf numFmtId="0" fontId="6" fillId="3" borderId="72" xfId="0" applyFont="1" applyFill="1" applyBorder="1" applyAlignment="1">
      <alignment horizontal="center" vertical="center"/>
    </xf>
    <xf numFmtId="0" fontId="6" fillId="0" borderId="7" xfId="0" applyFont="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24" xfId="0" applyFont="1" applyBorder="1" applyAlignment="1">
      <alignment horizontal="left"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195" fontId="6" fillId="9" borderId="2" xfId="0" applyNumberFormat="1" applyFont="1" applyFill="1" applyBorder="1" applyAlignment="1">
      <alignment horizontal="right" vertical="center"/>
    </xf>
    <xf numFmtId="195" fontId="6" fillId="9" borderId="7" xfId="0" applyNumberFormat="1" applyFont="1" applyFill="1" applyBorder="1" applyAlignment="1">
      <alignment horizontal="righ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2" xfId="0" applyFont="1" applyBorder="1" applyAlignment="1">
      <alignment horizontal="left" vertical="top" wrapText="1"/>
    </xf>
    <xf numFmtId="0" fontId="6" fillId="6" borderId="7" xfId="0" applyFont="1" applyFill="1" applyBorder="1" applyAlignment="1">
      <alignment horizontal="right" vertical="center"/>
    </xf>
    <xf numFmtId="0" fontId="6" fillId="0" borderId="9" xfId="0" applyFont="1" applyBorder="1" applyAlignment="1">
      <alignment horizontal="left" vertical="center"/>
    </xf>
    <xf numFmtId="0" fontId="6" fillId="2" borderId="36" xfId="0" applyFont="1" applyFill="1" applyBorder="1" applyAlignment="1">
      <alignment horizontal="left" vertical="center" shrinkToFit="1"/>
    </xf>
    <xf numFmtId="0" fontId="6" fillId="2" borderId="37" xfId="0" applyFont="1" applyFill="1" applyBorder="1" applyAlignment="1">
      <alignment horizontal="left" vertical="center" shrinkToFit="1"/>
    </xf>
    <xf numFmtId="0" fontId="6" fillId="2" borderId="38" xfId="0" applyFont="1" applyFill="1" applyBorder="1" applyAlignment="1">
      <alignment horizontal="left" vertical="center" shrinkToFit="1"/>
    </xf>
    <xf numFmtId="0" fontId="6" fillId="0" borderId="32" xfId="0" applyFont="1" applyBorder="1" applyAlignment="1">
      <alignment horizontal="left" vertical="center"/>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35" xfId="0" applyFont="1" applyFill="1" applyBorder="1" applyAlignment="1">
      <alignment horizontal="left" vertical="center" shrinkToFit="1"/>
    </xf>
    <xf numFmtId="0" fontId="6" fillId="8" borderId="33" xfId="0" applyFont="1" applyFill="1" applyBorder="1" applyAlignment="1">
      <alignment horizontal="left" vertical="center" shrinkToFit="1"/>
    </xf>
    <xf numFmtId="0" fontId="6" fillId="8" borderId="34" xfId="0" applyFont="1" applyFill="1" applyBorder="1" applyAlignment="1">
      <alignment horizontal="left" vertical="center" shrinkToFit="1"/>
    </xf>
    <xf numFmtId="0" fontId="6" fillId="8" borderId="35" xfId="0" applyFont="1" applyFill="1" applyBorder="1" applyAlignment="1">
      <alignment horizontal="left" vertical="center" shrinkToFit="1"/>
    </xf>
    <xf numFmtId="0" fontId="6" fillId="0" borderId="10" xfId="0" applyFont="1" applyBorder="1" applyAlignment="1">
      <alignment horizontal="left" vertical="center"/>
    </xf>
    <xf numFmtId="0" fontId="6" fillId="8" borderId="25" xfId="0" applyFont="1" applyFill="1" applyBorder="1" applyAlignment="1">
      <alignment horizontal="left" vertical="center" shrinkToFit="1"/>
    </xf>
    <xf numFmtId="0" fontId="6" fillId="8" borderId="26" xfId="0" applyFont="1" applyFill="1" applyBorder="1" applyAlignment="1">
      <alignment horizontal="left" vertical="center" shrinkToFit="1"/>
    </xf>
    <xf numFmtId="0" fontId="6" fillId="8" borderId="27" xfId="0" applyFont="1" applyFill="1" applyBorder="1" applyAlignment="1">
      <alignment horizontal="left" vertical="center" shrinkToFit="1"/>
    </xf>
    <xf numFmtId="0" fontId="6" fillId="0" borderId="13" xfId="0" applyFont="1" applyBorder="1" applyAlignment="1">
      <alignment horizontal="center" vertical="center"/>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6" fillId="3" borderId="24" xfId="0" applyFont="1" applyFill="1" applyBorder="1" applyAlignment="1">
      <alignment horizontal="left" vertical="center" shrinkToFit="1"/>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0" borderId="0" xfId="0" applyFont="1" applyAlignment="1">
      <alignment vertical="top" shrinkToFit="1"/>
    </xf>
    <xf numFmtId="0" fontId="6" fillId="6" borderId="7" xfId="0" applyFont="1" applyFill="1" applyBorder="1" applyAlignment="1">
      <alignment horizontal="left" vertical="center" shrinkToFit="1"/>
    </xf>
    <xf numFmtId="0" fontId="6" fillId="8" borderId="24"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86" fillId="0" borderId="11" xfId="0" applyFont="1" applyBorder="1" applyAlignment="1">
      <alignment horizontal="center" vertical="top"/>
    </xf>
    <xf numFmtId="0" fontId="86" fillId="0" borderId="13" xfId="0" applyFont="1" applyBorder="1" applyAlignment="1">
      <alignment horizontal="center" vertical="top"/>
    </xf>
    <xf numFmtId="0" fontId="86" fillId="0" borderId="14" xfId="0" applyFont="1" applyBorder="1" applyAlignment="1">
      <alignment horizontal="center" vertical="top"/>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11" xfId="0" applyFont="1" applyFill="1" applyBorder="1" applyAlignment="1">
      <alignment vertical="center" shrinkToFit="1"/>
    </xf>
    <xf numFmtId="0" fontId="6" fillId="3" borderId="13" xfId="0" applyFont="1" applyFill="1" applyBorder="1" applyAlignment="1">
      <alignment vertical="center" shrinkToFit="1"/>
    </xf>
    <xf numFmtId="0" fontId="6" fillId="3" borderId="14" xfId="0" applyFont="1" applyFill="1" applyBorder="1" applyAlignment="1">
      <alignment vertical="center" shrinkToFit="1"/>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3" borderId="4" xfId="0" applyFont="1" applyFill="1" applyBorder="1" applyAlignment="1">
      <alignment vertical="center" wrapText="1"/>
    </xf>
    <xf numFmtId="0" fontId="6" fillId="3" borderId="0" xfId="0" applyFont="1" applyFill="1" applyAlignment="1">
      <alignment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86" fillId="0" borderId="11" xfId="0" applyFont="1" applyBorder="1" applyAlignment="1">
      <alignment horizontal="center" vertical="center"/>
    </xf>
    <xf numFmtId="0" fontId="86" fillId="0" borderId="13" xfId="0" applyFont="1" applyBorder="1" applyAlignment="1">
      <alignment horizontal="center" vertical="center"/>
    </xf>
    <xf numFmtId="0" fontId="86" fillId="0" borderId="14"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xf>
    <xf numFmtId="0" fontId="6" fillId="3" borderId="2" xfId="0" applyFont="1" applyFill="1" applyBorder="1" applyAlignment="1">
      <alignment horizontal="center" vertical="center"/>
    </xf>
    <xf numFmtId="0" fontId="6" fillId="0" borderId="0" xfId="0" applyFont="1" applyAlignment="1">
      <alignment vertical="top" wrapText="1"/>
    </xf>
    <xf numFmtId="3" fontId="6" fillId="3" borderId="11" xfId="0" applyNumberFormat="1" applyFont="1" applyFill="1" applyBorder="1" applyAlignment="1">
      <alignment horizontal="right" vertical="center"/>
    </xf>
    <xf numFmtId="3" fontId="6" fillId="3" borderId="13" xfId="0" applyNumberFormat="1" applyFont="1" applyFill="1" applyBorder="1" applyAlignment="1">
      <alignment horizontal="righ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36" xfId="0" applyFont="1" applyFill="1" applyBorder="1" applyAlignment="1">
      <alignment horizontal="center" vertical="center"/>
    </xf>
    <xf numFmtId="0" fontId="6" fillId="3" borderId="37" xfId="0" applyFont="1" applyFill="1" applyBorder="1" applyAlignment="1">
      <alignment horizontal="center" vertical="center"/>
    </xf>
    <xf numFmtId="0" fontId="6" fillId="3" borderId="38" xfId="0" applyFont="1" applyFill="1" applyBorder="1" applyAlignment="1">
      <alignment horizontal="center" vertical="center"/>
    </xf>
    <xf numFmtId="9" fontId="6" fillId="3" borderId="25" xfId="0" applyNumberFormat="1" applyFont="1" applyFill="1" applyBorder="1" applyAlignment="1">
      <alignment horizontal="center" vertical="center"/>
    </xf>
    <xf numFmtId="0" fontId="86" fillId="0" borderId="14" xfId="0" applyFont="1" applyBorder="1" applyAlignment="1">
      <alignment horizontal="left" vertical="center"/>
    </xf>
    <xf numFmtId="0" fontId="86" fillId="0" borderId="24" xfId="0" applyFont="1" applyBorder="1" applyAlignment="1">
      <alignment horizontal="left" vertical="center"/>
    </xf>
    <xf numFmtId="0" fontId="86" fillId="0" borderId="13" xfId="0" applyFont="1" applyBorder="1" applyAlignment="1">
      <alignment vertical="center" shrinkToFit="1"/>
    </xf>
    <xf numFmtId="0" fontId="86" fillId="0" borderId="14" xfId="0" applyFont="1" applyBorder="1" applyAlignment="1">
      <alignment vertical="center" shrinkToFit="1"/>
    </xf>
    <xf numFmtId="0" fontId="86" fillId="0" borderId="24" xfId="0" applyFont="1" applyBorder="1" applyAlignment="1">
      <alignment horizontal="center" vertical="center"/>
    </xf>
    <xf numFmtId="0" fontId="6" fillId="0" borderId="0" xfId="0" applyFont="1" applyAlignment="1">
      <alignment horizontal="left" vertical="top"/>
    </xf>
    <xf numFmtId="0" fontId="86" fillId="0" borderId="0" xfId="0" applyFont="1" applyAlignment="1">
      <alignment horizontal="left" vertical="top" wrapText="1"/>
    </xf>
    <xf numFmtId="0" fontId="86" fillId="0" borderId="1" xfId="0" applyFont="1" applyBorder="1" applyAlignment="1">
      <alignment horizontal="center" vertical="center" wrapText="1"/>
    </xf>
    <xf numFmtId="0" fontId="86" fillId="0" borderId="2" xfId="0" applyFont="1" applyBorder="1" applyAlignment="1">
      <alignment horizontal="center" vertical="center" wrapText="1"/>
    </xf>
    <xf numFmtId="0" fontId="86" fillId="0" borderId="3" xfId="0" applyFont="1" applyBorder="1" applyAlignment="1">
      <alignment horizontal="center" vertical="center" wrapText="1"/>
    </xf>
    <xf numFmtId="0" fontId="86" fillId="0" borderId="6"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8" xfId="0" applyFont="1" applyBorder="1" applyAlignment="1">
      <alignment horizontal="center" vertical="center" wrapText="1"/>
    </xf>
    <xf numFmtId="0" fontId="6" fillId="0" borderId="11" xfId="0" applyFont="1" applyBorder="1">
      <alignment vertical="center"/>
    </xf>
    <xf numFmtId="0" fontId="6" fillId="0" borderId="14" xfId="0" applyFont="1" applyBorder="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86" fillId="0" borderId="11" xfId="0" applyFont="1" applyBorder="1" applyAlignment="1">
      <alignment vertical="center" wrapText="1"/>
    </xf>
    <xf numFmtId="0" fontId="86" fillId="0" borderId="13" xfId="0" applyFont="1" applyBorder="1" applyAlignment="1">
      <alignment vertical="center" wrapText="1"/>
    </xf>
    <xf numFmtId="0" fontId="86" fillId="0" borderId="14" xfId="0" applyFont="1" applyBorder="1" applyAlignment="1">
      <alignment vertical="center" wrapText="1"/>
    </xf>
    <xf numFmtId="0" fontId="86" fillId="0" borderId="14" xfId="0" applyFont="1" applyBorder="1" applyAlignment="1">
      <alignment horizontal="left" vertical="center" shrinkToFit="1"/>
    </xf>
    <xf numFmtId="0" fontId="86" fillId="0" borderId="24" xfId="0" applyFont="1" applyBorder="1" applyAlignment="1">
      <alignment horizontal="left" vertical="center" shrinkToFit="1"/>
    </xf>
    <xf numFmtId="0" fontId="86" fillId="0" borderId="9" xfId="0" applyFont="1" applyBorder="1" applyAlignment="1">
      <alignment horizontal="center" vertical="center" textRotation="255"/>
    </xf>
    <xf numFmtId="0" fontId="86" fillId="0" borderId="12" xfId="0" applyFont="1" applyBorder="1" applyAlignment="1">
      <alignment horizontal="center" vertical="center" textRotation="255"/>
    </xf>
    <xf numFmtId="0" fontId="86" fillId="0" borderId="10" xfId="0" applyFont="1" applyBorder="1" applyAlignment="1">
      <alignment horizontal="center" vertical="center" textRotation="255"/>
    </xf>
    <xf numFmtId="0" fontId="86" fillId="0" borderId="2" xfId="0" applyFont="1" applyBorder="1" applyAlignment="1">
      <alignment horizontal="left" vertical="center"/>
    </xf>
    <xf numFmtId="0" fontId="86" fillId="0" borderId="3" xfId="0" applyFont="1" applyBorder="1" applyAlignment="1">
      <alignment horizontal="left" vertical="center"/>
    </xf>
    <xf numFmtId="0" fontId="86" fillId="0" borderId="0" xfId="0" applyFont="1" applyAlignment="1">
      <alignment horizontal="left" vertical="center"/>
    </xf>
    <xf numFmtId="0" fontId="86" fillId="0" borderId="5" xfId="0" applyFont="1" applyBorder="1" applyAlignment="1">
      <alignment horizontal="left" vertical="center"/>
    </xf>
    <xf numFmtId="0" fontId="86" fillId="0" borderId="7" xfId="0" applyFont="1" applyBorder="1" applyAlignment="1">
      <alignment horizontal="left" vertical="center"/>
    </xf>
    <xf numFmtId="0" fontId="86" fillId="0" borderId="8" xfId="0" applyFont="1" applyBorder="1" applyAlignment="1">
      <alignment horizontal="left" vertical="center"/>
    </xf>
    <xf numFmtId="0" fontId="86" fillId="0" borderId="9" xfId="0" applyFont="1" applyBorder="1" applyAlignment="1">
      <alignment horizontal="center" vertical="center" wrapText="1"/>
    </xf>
    <xf numFmtId="0" fontId="86" fillId="0" borderId="12" xfId="0" applyFont="1" applyBorder="1" applyAlignment="1">
      <alignment horizontal="center" vertical="center" wrapText="1"/>
    </xf>
    <xf numFmtId="0" fontId="86" fillId="0" borderId="10" xfId="0" applyFont="1" applyBorder="1" applyAlignment="1">
      <alignment horizontal="center" vertical="center" wrapText="1"/>
    </xf>
    <xf numFmtId="0" fontId="86" fillId="0" borderId="12" xfId="0" applyFont="1" applyBorder="1" applyAlignment="1">
      <alignment horizontal="center" vertical="center"/>
    </xf>
    <xf numFmtId="0" fontId="86" fillId="0" borderId="10" xfId="0" applyFont="1" applyBorder="1" applyAlignment="1">
      <alignment horizontal="center" vertical="center"/>
    </xf>
    <xf numFmtId="0" fontId="86" fillId="0" borderId="9" xfId="0" applyFont="1" applyBorder="1" applyAlignment="1">
      <alignment horizontal="center" vertical="center"/>
    </xf>
    <xf numFmtId="0" fontId="86"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6" fillId="0" borderId="11"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1" xfId="0" applyBorder="1" applyAlignment="1">
      <alignment horizontal="left" vertical="center" wrapText="1"/>
    </xf>
    <xf numFmtId="0" fontId="6" fillId="0" borderId="195" xfId="0" applyFont="1" applyBorder="1" applyAlignment="1">
      <alignment horizontal="left" vertical="center"/>
    </xf>
    <xf numFmtId="0" fontId="87" fillId="0" borderId="2" xfId="0" applyFont="1" applyBorder="1" applyAlignment="1">
      <alignment vertical="center" wrapText="1"/>
    </xf>
    <xf numFmtId="0" fontId="83" fillId="0" borderId="2" xfId="0" applyFont="1" applyBorder="1" applyAlignment="1">
      <alignment vertical="center" wrapText="1"/>
    </xf>
    <xf numFmtId="0" fontId="83" fillId="0" borderId="0" xfId="0" applyFont="1" applyAlignment="1">
      <alignment vertical="center" wrapText="1"/>
    </xf>
    <xf numFmtId="0" fontId="0" fillId="0" borderId="13" xfId="0" applyBorder="1" applyAlignment="1">
      <alignment horizontal="left" vertical="center"/>
    </xf>
    <xf numFmtId="0" fontId="0" fillId="0" borderId="11" xfId="0" applyBorder="1" applyAlignment="1">
      <alignment horizontal="left" vertical="center"/>
    </xf>
    <xf numFmtId="0" fontId="37" fillId="0" borderId="24" xfId="0" applyFont="1" applyBorder="1" applyAlignment="1">
      <alignment horizontal="left" vertical="center" wrapText="1"/>
    </xf>
    <xf numFmtId="0" fontId="6" fillId="0" borderId="24" xfId="0" applyFont="1" applyBorder="1" applyAlignment="1">
      <alignment horizontal="left" vertical="center" shrinkToFi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86" fillId="0" borderId="1" xfId="0" applyFont="1" applyBorder="1" applyAlignment="1">
      <alignment vertical="center" wrapText="1"/>
    </xf>
    <xf numFmtId="0" fontId="86" fillId="0" borderId="2" xfId="0" applyFont="1" applyBorder="1" applyAlignment="1">
      <alignment vertical="center" wrapText="1"/>
    </xf>
    <xf numFmtId="0" fontId="86" fillId="0" borderId="3" xfId="0" applyFont="1" applyBorder="1" applyAlignment="1">
      <alignment vertical="center" wrapText="1"/>
    </xf>
    <xf numFmtId="0" fontId="86" fillId="0" borderId="4" xfId="0" applyFont="1" applyBorder="1" applyAlignment="1">
      <alignment vertical="center" wrapText="1"/>
    </xf>
    <xf numFmtId="0" fontId="86" fillId="0" borderId="0" xfId="0" applyFont="1" applyAlignment="1">
      <alignment vertical="center" wrapText="1"/>
    </xf>
    <xf numFmtId="0" fontId="86" fillId="0" borderId="5" xfId="0" applyFont="1" applyBorder="1" applyAlignment="1">
      <alignment vertical="center" wrapText="1"/>
    </xf>
    <xf numFmtId="0" fontId="86" fillId="0" borderId="6" xfId="0" applyFont="1" applyBorder="1" applyAlignment="1">
      <alignment vertical="center" wrapText="1"/>
    </xf>
    <xf numFmtId="0" fontId="86" fillId="0" borderId="7" xfId="0" applyFont="1" applyBorder="1" applyAlignment="1">
      <alignment vertical="center" wrapText="1"/>
    </xf>
    <xf numFmtId="0" fontId="86" fillId="0" borderId="8" xfId="0" applyFont="1" applyBorder="1" applyAlignment="1">
      <alignment vertical="center" wrapText="1"/>
    </xf>
    <xf numFmtId="0" fontId="86" fillId="0" borderId="1" xfId="0" applyFont="1" applyBorder="1" applyAlignment="1">
      <alignment horizontal="center" vertical="center"/>
    </xf>
    <xf numFmtId="0" fontId="86" fillId="0" borderId="2" xfId="0" applyFont="1" applyBorder="1" applyAlignment="1">
      <alignment horizontal="center" vertical="center"/>
    </xf>
    <xf numFmtId="0" fontId="86" fillId="0" borderId="3" xfId="0" applyFont="1" applyBorder="1" applyAlignment="1">
      <alignment horizontal="center" vertical="center"/>
    </xf>
    <xf numFmtId="0" fontId="86" fillId="0" borderId="4" xfId="0" applyFont="1" applyBorder="1" applyAlignment="1">
      <alignment horizontal="center" vertical="center"/>
    </xf>
    <xf numFmtId="0" fontId="86" fillId="0" borderId="0" xfId="0" applyFont="1" applyAlignment="1">
      <alignment horizontal="center" vertical="center"/>
    </xf>
    <xf numFmtId="0" fontId="86" fillId="0" borderId="5" xfId="0" applyFont="1" applyBorder="1" applyAlignment="1">
      <alignment horizontal="center" vertical="center"/>
    </xf>
    <xf numFmtId="0" fontId="86" fillId="0" borderId="6" xfId="0" applyFont="1" applyBorder="1" applyAlignment="1">
      <alignment horizontal="center" vertical="center"/>
    </xf>
    <xf numFmtId="0" fontId="86" fillId="0" borderId="7" xfId="0" applyFont="1" applyBorder="1" applyAlignment="1">
      <alignment horizontal="center" vertical="center"/>
    </xf>
    <xf numFmtId="0" fontId="86" fillId="0" borderId="8" xfId="0" applyFont="1" applyBorder="1" applyAlignment="1">
      <alignment horizontal="center" vertical="center"/>
    </xf>
    <xf numFmtId="0" fontId="86" fillId="0" borderId="11" xfId="0" applyFont="1" applyBorder="1" applyAlignment="1">
      <alignment horizontal="center" vertical="top" wrapText="1"/>
    </xf>
    <xf numFmtId="0" fontId="86" fillId="0" borderId="13" xfId="0" applyFont="1" applyBorder="1" applyAlignment="1">
      <alignment horizontal="center" vertical="top" wrapText="1"/>
    </xf>
    <xf numFmtId="0" fontId="86" fillId="0" borderId="14" xfId="0" applyFont="1" applyBorder="1" applyAlignment="1">
      <alignment horizontal="center" vertical="top" wrapText="1"/>
    </xf>
    <xf numFmtId="0" fontId="6" fillId="3" borderId="24" xfId="0" applyFont="1" applyFill="1" applyBorder="1" applyAlignment="1">
      <alignment vertical="top" wrapText="1"/>
    </xf>
    <xf numFmtId="0" fontId="86" fillId="0" borderId="0" xfId="0" applyFont="1" applyAlignment="1">
      <alignment vertical="top"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86" fillId="2" borderId="1" xfId="0" applyFont="1" applyFill="1" applyBorder="1" applyAlignment="1">
      <alignment vertical="center" wrapText="1"/>
    </xf>
    <xf numFmtId="0" fontId="86" fillId="2" borderId="2" xfId="0" applyFont="1" applyFill="1" applyBorder="1" applyAlignment="1">
      <alignment vertical="center" wrapText="1"/>
    </xf>
    <xf numFmtId="0" fontId="86" fillId="2" borderId="3" xfId="0" applyFont="1" applyFill="1" applyBorder="1" applyAlignment="1">
      <alignment vertical="center" wrapText="1"/>
    </xf>
    <xf numFmtId="0" fontId="86" fillId="2" borderId="4" xfId="0" applyFont="1" applyFill="1" applyBorder="1" applyAlignment="1">
      <alignment vertical="center" wrapText="1"/>
    </xf>
    <xf numFmtId="0" fontId="86" fillId="2" borderId="0" xfId="0" applyFont="1" applyFill="1" applyAlignment="1">
      <alignment vertical="center" wrapText="1"/>
    </xf>
    <xf numFmtId="0" fontId="86" fillId="2" borderId="5" xfId="0" applyFont="1" applyFill="1" applyBorder="1" applyAlignment="1">
      <alignment vertical="center" wrapText="1"/>
    </xf>
    <xf numFmtId="0" fontId="86" fillId="2" borderId="6" xfId="0" applyFont="1" applyFill="1" applyBorder="1" applyAlignment="1">
      <alignment vertical="center" wrapText="1"/>
    </xf>
    <xf numFmtId="0" fontId="86" fillId="2" borderId="7" xfId="0" applyFont="1" applyFill="1" applyBorder="1" applyAlignment="1">
      <alignment vertical="center" wrapText="1"/>
    </xf>
    <xf numFmtId="0" fontId="86" fillId="2" borderId="8" xfId="0" applyFont="1" applyFill="1" applyBorder="1" applyAlignment="1">
      <alignment vertical="center" wrapText="1"/>
    </xf>
    <xf numFmtId="0" fontId="6" fillId="0" borderId="24" xfId="0" applyFont="1" applyBorder="1" applyAlignment="1">
      <alignment horizontal="center" vertical="center" textRotation="255"/>
    </xf>
    <xf numFmtId="0" fontId="6" fillId="0" borderId="24" xfId="0" applyFont="1" applyBorder="1" applyAlignment="1">
      <alignment horizontal="center" vertical="center" wrapText="1"/>
    </xf>
    <xf numFmtId="0" fontId="86" fillId="0" borderId="24" xfId="0" applyFont="1" applyBorder="1" applyAlignment="1">
      <alignment horizontal="center" vertical="top"/>
    </xf>
    <xf numFmtId="0" fontId="6" fillId="25" borderId="24" xfId="0" applyFont="1" applyFill="1" applyBorder="1" applyAlignment="1">
      <alignment vertical="center" wrapText="1"/>
    </xf>
    <xf numFmtId="0" fontId="6" fillId="6" borderId="7" xfId="0" applyFont="1" applyFill="1" applyBorder="1">
      <alignment vertical="center"/>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176" fontId="6" fillId="3" borderId="6" xfId="0" applyNumberFormat="1" applyFont="1" applyFill="1" applyBorder="1" applyAlignment="1">
      <alignment horizontal="center" vertical="center" shrinkToFit="1"/>
    </xf>
    <xf numFmtId="176" fontId="6" fillId="3" borderId="7" xfId="0" applyNumberFormat="1" applyFont="1" applyFill="1" applyBorder="1" applyAlignment="1">
      <alignment horizontal="center" vertical="center" shrinkToFit="1"/>
    </xf>
    <xf numFmtId="176" fontId="6" fillId="3" borderId="8" xfId="0" applyNumberFormat="1" applyFont="1" applyFill="1" applyBorder="1" applyAlignment="1">
      <alignment horizontal="center" vertical="center" shrinkToFit="1"/>
    </xf>
    <xf numFmtId="0" fontId="45" fillId="3" borderId="1"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45" fillId="3" borderId="3" xfId="0" applyFont="1" applyFill="1" applyBorder="1" applyAlignment="1">
      <alignment horizontal="center" vertical="center" wrapText="1"/>
    </xf>
    <xf numFmtId="0" fontId="45" fillId="3" borderId="6" xfId="0" applyFont="1" applyFill="1" applyBorder="1" applyAlignment="1">
      <alignment horizontal="center" vertical="center" wrapText="1"/>
    </xf>
    <xf numFmtId="0" fontId="45" fillId="3" borderId="7" xfId="0" applyFont="1" applyFill="1" applyBorder="1" applyAlignment="1">
      <alignment horizontal="center" vertical="center" wrapText="1"/>
    </xf>
    <xf numFmtId="0" fontId="45" fillId="3" borderId="8"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8" borderId="9" xfId="0" applyFont="1" applyFill="1" applyBorder="1" applyAlignment="1">
      <alignment horizontal="left" vertical="center" wrapText="1"/>
    </xf>
    <xf numFmtId="0" fontId="86" fillId="2" borderId="0" xfId="0" applyFont="1" applyFill="1" applyAlignment="1">
      <alignment vertical="top" wrapText="1"/>
    </xf>
    <xf numFmtId="0" fontId="6" fillId="0" borderId="24" xfId="0" applyFont="1" applyBorder="1" applyAlignment="1">
      <alignment horizontal="center" vertical="center" shrinkToFit="1"/>
    </xf>
    <xf numFmtId="0" fontId="37" fillId="0" borderId="11" xfId="0" applyFont="1" applyBorder="1" applyAlignment="1">
      <alignment horizontal="center" vertical="center" shrinkToFit="1"/>
    </xf>
    <xf numFmtId="0" fontId="37" fillId="0" borderId="13" xfId="0" applyFont="1" applyBorder="1" applyAlignment="1">
      <alignment horizontal="center" vertical="center" shrinkToFit="1"/>
    </xf>
    <xf numFmtId="0" fontId="37" fillId="0" borderId="14" xfId="0" applyFont="1" applyBorder="1" applyAlignment="1">
      <alignment horizontal="center" vertical="center" shrinkToFit="1"/>
    </xf>
    <xf numFmtId="0" fontId="45" fillId="3" borderId="1" xfId="0" applyFont="1" applyFill="1" applyBorder="1" applyAlignment="1">
      <alignment horizontal="left" vertical="center" wrapText="1"/>
    </xf>
    <xf numFmtId="0" fontId="45" fillId="3" borderId="2" xfId="0" applyFont="1" applyFill="1" applyBorder="1" applyAlignment="1">
      <alignment horizontal="left" vertical="center" wrapText="1"/>
    </xf>
    <xf numFmtId="0" fontId="45" fillId="3" borderId="3" xfId="0" applyFont="1" applyFill="1" applyBorder="1" applyAlignment="1">
      <alignment horizontal="left" vertical="center" wrapText="1"/>
    </xf>
    <xf numFmtId="0" fontId="45" fillId="3" borderId="6" xfId="0" applyFont="1" applyFill="1" applyBorder="1" applyAlignment="1">
      <alignment horizontal="left" vertical="center" wrapText="1"/>
    </xf>
    <xf numFmtId="0" fontId="45" fillId="3" borderId="7" xfId="0" applyFont="1" applyFill="1" applyBorder="1" applyAlignment="1">
      <alignment horizontal="left" vertical="center" wrapText="1"/>
    </xf>
    <xf numFmtId="0" fontId="45" fillId="3" borderId="8" xfId="0" applyFont="1" applyFill="1" applyBorder="1" applyAlignment="1">
      <alignment horizontal="left" vertical="center" wrapText="1"/>
    </xf>
    <xf numFmtId="0" fontId="6" fillId="3" borderId="0" xfId="0" applyFont="1" applyFill="1" applyAlignment="1">
      <alignment horizontal="left" vertical="center"/>
    </xf>
    <xf numFmtId="0" fontId="6" fillId="0" borderId="0" xfId="0" applyFont="1" applyAlignment="1">
      <alignment vertical="top"/>
    </xf>
    <xf numFmtId="0" fontId="6" fillId="3" borderId="0" xfId="0" applyFont="1" applyFill="1" applyAlignment="1">
      <alignment horizontal="right" vertical="center"/>
    </xf>
    <xf numFmtId="0" fontId="6" fillId="3" borderId="0" xfId="0" applyFont="1" applyFill="1" applyAlignment="1">
      <alignment horizontal="left" vertical="top"/>
    </xf>
    <xf numFmtId="0" fontId="6" fillId="8" borderId="0" xfId="0" applyFont="1" applyFill="1" applyAlignment="1">
      <alignment horizontal="left" vertical="top"/>
    </xf>
    <xf numFmtId="176" fontId="6" fillId="3" borderId="24" xfId="0" applyNumberFormat="1" applyFont="1" applyFill="1" applyBorder="1" applyAlignment="1">
      <alignment horizontal="center" vertical="center" wrapText="1"/>
    </xf>
    <xf numFmtId="176" fontId="6" fillId="3" borderId="11" xfId="0" applyNumberFormat="1" applyFont="1" applyFill="1" applyBorder="1" applyAlignment="1">
      <alignment horizontal="center" vertical="center" wrapText="1"/>
    </xf>
    <xf numFmtId="176" fontId="6" fillId="3" borderId="13" xfId="0" applyNumberFormat="1" applyFont="1" applyFill="1" applyBorder="1" applyAlignment="1">
      <alignment horizontal="center" vertical="center" wrapText="1"/>
    </xf>
    <xf numFmtId="176" fontId="6" fillId="3" borderId="14" xfId="0" applyNumberFormat="1" applyFont="1" applyFill="1" applyBorder="1" applyAlignment="1">
      <alignment horizontal="center" vertical="center" wrapText="1"/>
    </xf>
    <xf numFmtId="0" fontId="6" fillId="0" borderId="12" xfId="0" applyFont="1" applyBorder="1" applyAlignment="1">
      <alignment horizontal="center" vertical="center"/>
    </xf>
    <xf numFmtId="0" fontId="6" fillId="3" borderId="24" xfId="0" applyFont="1" applyFill="1" applyBorder="1" applyAlignment="1">
      <alignment horizontal="center" vertical="center" wrapText="1"/>
    </xf>
    <xf numFmtId="0" fontId="6" fillId="0" borderId="7" xfId="0" applyFont="1" applyBorder="1" applyAlignment="1">
      <alignment horizontal="center" vertical="top"/>
    </xf>
    <xf numFmtId="0" fontId="75" fillId="2" borderId="0" xfId="0" applyFont="1" applyFill="1" applyAlignment="1">
      <alignment horizontal="left" vertical="top" wrapText="1"/>
    </xf>
    <xf numFmtId="0" fontId="6" fillId="3" borderId="24" xfId="0" applyFont="1" applyFill="1" applyBorder="1" applyAlignment="1">
      <alignment horizontal="left" vertical="center" wrapText="1"/>
    </xf>
    <xf numFmtId="195" fontId="6" fillId="9" borderId="1" xfId="0" applyNumberFormat="1" applyFont="1" applyFill="1" applyBorder="1" applyAlignment="1">
      <alignment horizontal="right" vertical="center"/>
    </xf>
    <xf numFmtId="195" fontId="6" fillId="9" borderId="53" xfId="0" applyNumberFormat="1" applyFont="1" applyFill="1" applyBorder="1" applyAlignment="1">
      <alignment horizontal="right" vertical="center"/>
    </xf>
    <xf numFmtId="195" fontId="6" fillId="9" borderId="6" xfId="0" applyNumberFormat="1" applyFont="1" applyFill="1" applyBorder="1" applyAlignment="1">
      <alignment horizontal="right" vertical="center"/>
    </xf>
    <xf numFmtId="195" fontId="6" fillId="9" borderId="54" xfId="0" applyNumberFormat="1" applyFont="1" applyFill="1" applyBorder="1" applyAlignment="1">
      <alignment horizontal="right" vertical="center"/>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6" fillId="9" borderId="1" xfId="0" applyFont="1" applyFill="1" applyBorder="1" applyAlignment="1">
      <alignment horizontal="right" vertical="center"/>
    </xf>
    <xf numFmtId="0" fontId="6" fillId="9" borderId="53" xfId="0" applyFont="1" applyFill="1" applyBorder="1" applyAlignment="1">
      <alignment horizontal="right" vertical="center"/>
    </xf>
    <xf numFmtId="0" fontId="6" fillId="9" borderId="6" xfId="0" applyFont="1" applyFill="1" applyBorder="1" applyAlignment="1">
      <alignment horizontal="right" vertical="center"/>
    </xf>
    <xf numFmtId="0" fontId="6" fillId="9" borderId="54" xfId="0" applyFont="1" applyFill="1" applyBorder="1" applyAlignment="1">
      <alignment horizontal="right" vertical="center"/>
    </xf>
    <xf numFmtId="0" fontId="6" fillId="6" borderId="0" xfId="0" applyFont="1" applyFill="1" applyAlignment="1">
      <alignment horizontal="right" vertical="center"/>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3" borderId="53" xfId="0" applyFont="1" applyFill="1" applyBorder="1" applyAlignment="1">
      <alignment horizontal="center" vertical="center"/>
    </xf>
    <xf numFmtId="0" fontId="6" fillId="0" borderId="2" xfId="0" applyFont="1" applyBorder="1" applyAlignment="1">
      <alignment horizontal="left" vertical="top"/>
    </xf>
    <xf numFmtId="0" fontId="6" fillId="3" borderId="11"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6" fillId="3" borderId="11" xfId="0" applyFont="1" applyFill="1" applyBorder="1" applyAlignment="1">
      <alignment horizontal="center" vertical="center"/>
    </xf>
    <xf numFmtId="0" fontId="6" fillId="3" borderId="78" xfId="0" applyFont="1" applyFill="1" applyBorder="1" applyAlignment="1">
      <alignment horizontal="center" vertical="center"/>
    </xf>
    <xf numFmtId="0" fontId="6" fillId="3" borderId="1" xfId="0" applyFont="1" applyFill="1" applyBorder="1" applyAlignment="1">
      <alignment horizontal="left" vertical="center" shrinkToFit="1"/>
    </xf>
    <xf numFmtId="0" fontId="6" fillId="3" borderId="1" xfId="0" applyFont="1" applyFill="1" applyBorder="1" applyAlignment="1">
      <alignment vertical="center" shrinkToFit="1"/>
    </xf>
    <xf numFmtId="0" fontId="6" fillId="3" borderId="2" xfId="0" applyFont="1" applyFill="1" applyBorder="1" applyAlignment="1">
      <alignment vertical="center" shrinkToFit="1"/>
    </xf>
    <xf numFmtId="0" fontId="6" fillId="3" borderId="3" xfId="0" applyFont="1" applyFill="1" applyBorder="1" applyAlignment="1">
      <alignment vertical="center" shrinkToFit="1"/>
    </xf>
    <xf numFmtId="0" fontId="6" fillId="7" borderId="11"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7" borderId="14" xfId="0" applyFont="1" applyFill="1" applyBorder="1" applyAlignment="1">
      <alignment horizontal="left" vertical="center" shrinkToFit="1"/>
    </xf>
    <xf numFmtId="0" fontId="6" fillId="7" borderId="25" xfId="0" applyFont="1" applyFill="1" applyBorder="1" applyAlignment="1">
      <alignment horizontal="left" vertical="center" shrinkToFit="1"/>
    </xf>
    <xf numFmtId="0" fontId="6" fillId="7" borderId="26" xfId="0" applyFont="1" applyFill="1" applyBorder="1" applyAlignment="1">
      <alignment horizontal="left" vertical="center" shrinkToFit="1"/>
    </xf>
    <xf numFmtId="0" fontId="6" fillId="7" borderId="27" xfId="0" applyFont="1" applyFill="1" applyBorder="1" applyAlignment="1">
      <alignment horizontal="left" vertical="center" shrinkToFit="1"/>
    </xf>
    <xf numFmtId="0" fontId="6" fillId="7" borderId="36" xfId="0" applyFont="1" applyFill="1" applyBorder="1" applyAlignment="1">
      <alignment horizontal="left" vertical="center" shrinkToFit="1"/>
    </xf>
    <xf numFmtId="0" fontId="6" fillId="7" borderId="37" xfId="0" applyFont="1" applyFill="1" applyBorder="1" applyAlignment="1">
      <alignment horizontal="left" vertical="center" shrinkToFit="1"/>
    </xf>
    <xf numFmtId="0" fontId="6" fillId="7" borderId="38" xfId="0" applyFont="1" applyFill="1" applyBorder="1" applyAlignment="1">
      <alignment horizontal="left" vertical="center" shrinkToFit="1"/>
    </xf>
    <xf numFmtId="0" fontId="6" fillId="7" borderId="33" xfId="0" applyFont="1" applyFill="1" applyBorder="1" applyAlignment="1">
      <alignment horizontal="left" vertical="center" shrinkToFit="1"/>
    </xf>
    <xf numFmtId="0" fontId="6" fillId="7" borderId="34" xfId="0" applyFont="1" applyFill="1" applyBorder="1" applyAlignment="1">
      <alignment horizontal="left" vertical="center" shrinkToFit="1"/>
    </xf>
    <xf numFmtId="0" fontId="6" fillId="7" borderId="35" xfId="0" applyFont="1" applyFill="1" applyBorder="1" applyAlignment="1">
      <alignment horizontal="left" vertical="center" shrinkToFit="1"/>
    </xf>
    <xf numFmtId="0" fontId="6" fillId="7" borderId="24" xfId="0" applyFont="1" applyFill="1" applyBorder="1" applyAlignment="1">
      <alignment horizontal="left" vertical="center" wrapText="1"/>
    </xf>
    <xf numFmtId="0" fontId="37" fillId="0" borderId="24" xfId="0" applyFont="1" applyBorder="1" applyAlignment="1">
      <alignment horizontal="center" vertical="center"/>
    </xf>
    <xf numFmtId="0" fontId="6" fillId="25" borderId="24" xfId="0" applyFont="1" applyFill="1" applyBorder="1" applyAlignment="1">
      <alignment horizontal="left" vertical="center" wrapText="1"/>
    </xf>
    <xf numFmtId="0" fontId="6" fillId="3" borderId="11" xfId="0" applyFont="1" applyFill="1" applyBorder="1" applyAlignment="1">
      <alignment horizontal="left" vertical="center" shrinkToFit="1"/>
    </xf>
    <xf numFmtId="0" fontId="6" fillId="3" borderId="13" xfId="0" applyFont="1" applyFill="1" applyBorder="1" applyAlignment="1">
      <alignment horizontal="left" vertical="center" shrinkToFit="1"/>
    </xf>
    <xf numFmtId="0" fontId="6" fillId="0" borderId="11" xfId="0" applyFont="1" applyBorder="1" applyAlignment="1">
      <alignment horizontal="center" vertical="center" wrapText="1"/>
    </xf>
    <xf numFmtId="0" fontId="6" fillId="3" borderId="13" xfId="0" applyFont="1" applyFill="1" applyBorder="1" applyAlignment="1">
      <alignment horizontal="center" vertical="center"/>
    </xf>
    <xf numFmtId="0" fontId="6" fillId="0" borderId="4" xfId="0" applyFont="1" applyBorder="1" applyAlignment="1">
      <alignment vertical="center" textRotation="255"/>
    </xf>
    <xf numFmtId="0" fontId="86" fillId="0" borderId="24" xfId="0" applyFont="1" applyBorder="1" applyAlignment="1">
      <alignment horizontal="center" vertical="center" shrinkToFit="1"/>
    </xf>
    <xf numFmtId="0" fontId="6" fillId="8" borderId="0" xfId="0" applyFont="1" applyFill="1" applyAlignment="1">
      <alignment horizontal="center" vertical="center"/>
    </xf>
    <xf numFmtId="0" fontId="6" fillId="6" borderId="63" xfId="0" applyFont="1" applyFill="1" applyBorder="1" applyAlignment="1">
      <alignment horizontal="left" vertical="center"/>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6" fillId="0" borderId="13" xfId="0" applyFont="1" applyBorder="1" applyAlignment="1">
      <alignment horizontal="center" vertical="center" shrinkToFit="1"/>
    </xf>
    <xf numFmtId="0" fontId="86" fillId="0" borderId="11" xfId="0" applyFont="1" applyBorder="1" applyAlignment="1">
      <alignment horizontal="left" vertical="center" shrinkToFit="1"/>
    </xf>
    <xf numFmtId="0" fontId="86" fillId="0" borderId="13" xfId="0" applyFont="1" applyBorder="1" applyAlignment="1">
      <alignment horizontal="left" vertical="center" shrinkToFit="1"/>
    </xf>
    <xf numFmtId="0" fontId="86" fillId="0" borderId="11" xfId="0" applyFont="1" applyBorder="1" applyAlignment="1">
      <alignment vertical="center" shrinkToFit="1"/>
    </xf>
    <xf numFmtId="0" fontId="86" fillId="0" borderId="11" xfId="0" applyFont="1" applyBorder="1">
      <alignment vertical="center"/>
    </xf>
    <xf numFmtId="0" fontId="86" fillId="0" borderId="14" xfId="0" applyFont="1" applyBorder="1">
      <alignment vertical="center"/>
    </xf>
    <xf numFmtId="0" fontId="86" fillId="0" borderId="11" xfId="0" applyFont="1" applyBorder="1" applyAlignment="1">
      <alignment horizontal="center" vertical="center" wrapText="1"/>
    </xf>
    <xf numFmtId="0" fontId="6" fillId="7" borderId="7" xfId="0" applyFont="1" applyFill="1" applyBorder="1" applyAlignment="1">
      <alignment horizontal="left" vertical="center"/>
    </xf>
    <xf numFmtId="0" fontId="6" fillId="0" borderId="9" xfId="0" applyFont="1" applyBorder="1" applyAlignment="1">
      <alignment vertical="center" textRotation="255"/>
    </xf>
    <xf numFmtId="0" fontId="6" fillId="0" borderId="12" xfId="0" applyFont="1" applyBorder="1" applyAlignment="1">
      <alignment vertical="center" textRotation="255"/>
    </xf>
    <xf numFmtId="0" fontId="6" fillId="0" borderId="10" xfId="0" applyFont="1" applyBorder="1" applyAlignment="1">
      <alignment vertical="center" textRotation="255"/>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0" borderId="2" xfId="0" applyFont="1" applyBorder="1" applyAlignment="1">
      <alignment vertical="top" wrapText="1"/>
    </xf>
    <xf numFmtId="0" fontId="86" fillId="0" borderId="1" xfId="0" applyFont="1" applyBorder="1" applyAlignment="1">
      <alignment horizontal="left" vertical="center"/>
    </xf>
    <xf numFmtId="0" fontId="86" fillId="0" borderId="4" xfId="0" applyFont="1" applyBorder="1" applyAlignment="1">
      <alignment horizontal="left" vertical="center"/>
    </xf>
    <xf numFmtId="0" fontId="86" fillId="0" borderId="6" xfId="0" applyFont="1" applyBorder="1" applyAlignment="1">
      <alignment horizontal="left" vertical="center"/>
    </xf>
    <xf numFmtId="0" fontId="6" fillId="0" borderId="7" xfId="0" applyFont="1" applyBorder="1" applyAlignment="1">
      <alignment horizontal="right" vertical="center" shrinkToFit="1"/>
    </xf>
    <xf numFmtId="0" fontId="6" fillId="6" borderId="1" xfId="0" applyFont="1" applyFill="1" applyBorder="1" applyAlignment="1">
      <alignment horizontal="center" vertical="center" shrinkToFit="1"/>
    </xf>
    <xf numFmtId="0" fontId="6" fillId="6" borderId="2" xfId="0" applyFont="1" applyFill="1" applyBorder="1" applyAlignment="1">
      <alignment horizontal="center" vertical="center" shrinkToFit="1"/>
    </xf>
    <xf numFmtId="0" fontId="6" fillId="6" borderId="3" xfId="0" applyFont="1" applyFill="1" applyBorder="1" applyAlignment="1">
      <alignment horizontal="center" vertical="center" shrinkToFit="1"/>
    </xf>
    <xf numFmtId="0" fontId="6" fillId="6" borderId="6" xfId="0" applyFont="1" applyFill="1" applyBorder="1" applyAlignment="1">
      <alignment horizontal="center" vertical="center" shrinkToFit="1"/>
    </xf>
    <xf numFmtId="0" fontId="6" fillId="6" borderId="7" xfId="0" applyFont="1" applyFill="1" applyBorder="1" applyAlignment="1">
      <alignment horizontal="center" vertical="center" shrinkToFit="1"/>
    </xf>
    <xf numFmtId="0" fontId="6" fillId="6" borderId="8" xfId="0" applyFont="1" applyFill="1" applyBorder="1" applyAlignment="1">
      <alignment horizontal="center" vertical="center" shrinkToFit="1"/>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87" fillId="8" borderId="0" xfId="0" applyFont="1" applyFill="1" applyAlignment="1">
      <alignment vertical="top" wrapText="1"/>
    </xf>
    <xf numFmtId="0" fontId="59" fillId="0" borderId="182" xfId="0" applyFont="1" applyBorder="1" applyAlignment="1">
      <alignment vertical="top"/>
    </xf>
    <xf numFmtId="0" fontId="10" fillId="0" borderId="184" xfId="0" applyFont="1" applyBorder="1" applyAlignment="1">
      <alignment vertical="top"/>
    </xf>
    <xf numFmtId="186" fontId="6" fillId="3" borderId="11" xfId="0" applyNumberFormat="1" applyFont="1" applyFill="1" applyBorder="1" applyAlignment="1">
      <alignment horizontal="center" vertical="center"/>
    </xf>
    <xf numFmtId="186" fontId="6" fillId="3" borderId="14" xfId="0" applyNumberFormat="1" applyFont="1" applyFill="1" applyBorder="1" applyAlignment="1">
      <alignment horizontal="center" vertical="center"/>
    </xf>
    <xf numFmtId="0" fontId="82" fillId="2" borderId="0" xfId="0" applyFont="1" applyFill="1" applyAlignment="1">
      <alignment horizontal="left" vertical="center" wrapText="1"/>
    </xf>
    <xf numFmtId="0" fontId="6" fillId="2" borderId="0" xfId="0" applyFont="1" applyFill="1" applyAlignment="1">
      <alignment horizontal="left" vertical="top"/>
    </xf>
    <xf numFmtId="0" fontId="37" fillId="0" borderId="24" xfId="0" applyFont="1" applyBorder="1" applyAlignment="1">
      <alignment horizontal="center" vertical="center" shrinkToFit="1"/>
    </xf>
    <xf numFmtId="0" fontId="39" fillId="0" borderId="24" xfId="0" applyFont="1" applyBorder="1" applyAlignment="1">
      <alignment horizontal="center" vertical="center" shrinkToFit="1"/>
    </xf>
    <xf numFmtId="0" fontId="37" fillId="0" borderId="1" xfId="0" applyFont="1" applyBorder="1" applyAlignment="1">
      <alignment horizontal="center" vertical="center" wrapText="1" shrinkToFit="1"/>
    </xf>
    <xf numFmtId="0" fontId="37" fillId="0" borderId="3" xfId="0" applyFont="1" applyBorder="1" applyAlignment="1">
      <alignment horizontal="center" vertical="center" wrapText="1" shrinkToFit="1"/>
    </xf>
    <xf numFmtId="0" fontId="37" fillId="0" borderId="6" xfId="0" applyFont="1" applyBorder="1" applyAlignment="1">
      <alignment horizontal="center" vertical="center" wrapText="1" shrinkToFit="1"/>
    </xf>
    <xf numFmtId="0" fontId="37" fillId="0" borderId="8" xfId="0" applyFont="1" applyBorder="1" applyAlignment="1">
      <alignment horizontal="center" vertical="center" wrapText="1" shrinkToFit="1"/>
    </xf>
    <xf numFmtId="186" fontId="6" fillId="3" borderId="13" xfId="0" applyNumberFormat="1" applyFont="1" applyFill="1" applyBorder="1" applyAlignment="1">
      <alignment horizontal="center" vertical="center"/>
    </xf>
    <xf numFmtId="186" fontId="6" fillId="3" borderId="24" xfId="0" applyNumberFormat="1" applyFont="1" applyFill="1" applyBorder="1" applyAlignment="1">
      <alignment horizontal="center" vertical="center"/>
    </xf>
    <xf numFmtId="0" fontId="37" fillId="0" borderId="24" xfId="0" applyFont="1" applyBorder="1" applyAlignment="1">
      <alignment horizontal="center" vertical="center" wrapText="1" shrinkToFit="1"/>
    </xf>
    <xf numFmtId="176" fontId="6" fillId="3" borderId="24" xfId="0" applyNumberFormat="1" applyFont="1" applyFill="1" applyBorder="1" applyAlignment="1">
      <alignment horizontal="center" vertical="center" shrinkToFit="1"/>
    </xf>
    <xf numFmtId="176" fontId="6" fillId="3" borderId="11" xfId="0" applyNumberFormat="1" applyFont="1" applyFill="1" applyBorder="1" applyAlignment="1">
      <alignment horizontal="center" vertical="center" shrinkToFit="1"/>
    </xf>
    <xf numFmtId="176" fontId="6" fillId="3" borderId="14" xfId="0" applyNumberFormat="1" applyFont="1" applyFill="1" applyBorder="1" applyAlignment="1">
      <alignment horizontal="center" vertical="center" shrinkToFi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2" borderId="0" xfId="0" applyFont="1" applyFill="1" applyAlignment="1">
      <alignment vertical="top" wrapText="1"/>
    </xf>
    <xf numFmtId="0" fontId="37" fillId="0" borderId="11" xfId="0" applyFont="1" applyBorder="1" applyAlignment="1">
      <alignment horizontal="center" vertical="center" wrapText="1" shrinkToFit="1"/>
    </xf>
    <xf numFmtId="0" fontId="37" fillId="0" borderId="14" xfId="0" applyFont="1" applyBorder="1" applyAlignment="1">
      <alignment horizontal="center" vertical="center" wrapText="1" shrinkToFit="1"/>
    </xf>
    <xf numFmtId="0" fontId="37" fillId="0" borderId="1" xfId="0" applyFont="1" applyBorder="1" applyAlignment="1">
      <alignment horizontal="center" vertical="center"/>
    </xf>
    <xf numFmtId="0" fontId="37" fillId="0" borderId="6" xfId="0" applyFont="1" applyBorder="1" applyAlignment="1">
      <alignment horizontal="center" vertical="center"/>
    </xf>
    <xf numFmtId="0" fontId="37" fillId="3" borderId="1" xfId="0" applyFont="1" applyFill="1" applyBorder="1" applyAlignment="1">
      <alignment horizontal="center" vertical="center"/>
    </xf>
    <xf numFmtId="0" fontId="37" fillId="3" borderId="2" xfId="0" applyFont="1" applyFill="1" applyBorder="1" applyAlignment="1">
      <alignment horizontal="center" vertical="center"/>
    </xf>
    <xf numFmtId="0" fontId="37" fillId="3" borderId="6" xfId="0" applyFont="1" applyFill="1" applyBorder="1" applyAlignment="1">
      <alignment horizontal="center" vertical="center"/>
    </xf>
    <xf numFmtId="0" fontId="37" fillId="3" borderId="7" xfId="0" applyFont="1" applyFill="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9" fillId="0" borderId="6" xfId="0" applyFont="1" applyBorder="1" applyAlignment="1">
      <alignment horizontal="center" vertical="center"/>
    </xf>
    <xf numFmtId="0" fontId="39" fillId="0" borderId="7" xfId="0" applyFont="1" applyBorder="1" applyAlignment="1">
      <alignment horizontal="center" vertical="center"/>
    </xf>
    <xf numFmtId="0" fontId="39" fillId="0" borderId="8" xfId="0" applyFont="1" applyBorder="1" applyAlignment="1">
      <alignment horizontal="center" vertical="center"/>
    </xf>
    <xf numFmtId="0" fontId="39" fillId="0" borderId="0" xfId="0" applyFont="1" applyAlignment="1">
      <alignment vertical="top" wrapText="1"/>
    </xf>
    <xf numFmtId="0" fontId="37" fillId="3" borderId="11" xfId="0" applyFont="1" applyFill="1" applyBorder="1" applyAlignment="1">
      <alignment horizontal="center" vertical="center"/>
    </xf>
    <xf numFmtId="0" fontId="37" fillId="3" borderId="13" xfId="0" applyFont="1" applyFill="1" applyBorder="1" applyAlignment="1">
      <alignment horizontal="center" vertical="center"/>
    </xf>
    <xf numFmtId="0" fontId="37" fillId="3" borderId="14" xfId="0" applyFont="1" applyFill="1" applyBorder="1" applyAlignment="1">
      <alignment horizontal="center" vertical="center"/>
    </xf>
    <xf numFmtId="0" fontId="37" fillId="6" borderId="7" xfId="0" applyFont="1" applyFill="1" applyBorder="1" applyAlignment="1">
      <alignment horizontal="right" vertical="center" wrapText="1"/>
    </xf>
    <xf numFmtId="0" fontId="39" fillId="8" borderId="0" xfId="0" applyFont="1" applyFill="1" applyAlignment="1">
      <alignment horizontal="left" vertical="top"/>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102" fillId="0" borderId="6" xfId="0" applyFont="1" applyBorder="1" applyAlignment="1">
      <alignment horizontal="center" vertical="center"/>
    </xf>
    <xf numFmtId="0" fontId="102" fillId="0" borderId="7" xfId="0" applyFont="1" applyBorder="1" applyAlignment="1">
      <alignment horizontal="center" vertical="center"/>
    </xf>
    <xf numFmtId="0" fontId="102" fillId="0" borderId="8" xfId="0" applyFont="1" applyBorder="1" applyAlignment="1">
      <alignment horizontal="center" vertical="center"/>
    </xf>
    <xf numFmtId="0" fontId="37" fillId="14" borderId="11" xfId="0" applyFont="1" applyFill="1" applyBorder="1" applyAlignment="1">
      <alignment horizontal="center" vertical="center"/>
    </xf>
    <xf numFmtId="0" fontId="37" fillId="14" borderId="13" xfId="0" applyFont="1" applyFill="1" applyBorder="1" applyAlignment="1">
      <alignment horizontal="center" vertical="center"/>
    </xf>
    <xf numFmtId="0" fontId="37" fillId="14" borderId="14" xfId="0" applyFont="1" applyFill="1" applyBorder="1" applyAlignment="1">
      <alignment horizontal="center" vertical="center"/>
    </xf>
    <xf numFmtId="0" fontId="37" fillId="0" borderId="1" xfId="0" applyFont="1" applyBorder="1" applyAlignment="1">
      <alignment horizontal="left" vertical="center"/>
    </xf>
    <xf numFmtId="0" fontId="37" fillId="0" borderId="2" xfId="0" applyFont="1" applyBorder="1" applyAlignment="1">
      <alignment horizontal="left" vertical="center"/>
    </xf>
    <xf numFmtId="0" fontId="37" fillId="0" borderId="3" xfId="0" applyFont="1" applyBorder="1" applyAlignment="1">
      <alignment horizontal="left" vertical="center"/>
    </xf>
    <xf numFmtId="195" fontId="37" fillId="3" borderId="1" xfId="0" applyNumberFormat="1" applyFont="1" applyFill="1" applyBorder="1" applyAlignment="1">
      <alignment horizontal="center" vertical="center"/>
    </xf>
    <xf numFmtId="195" fontId="37" fillId="3" borderId="2" xfId="0" applyNumberFormat="1" applyFont="1" applyFill="1" applyBorder="1" applyAlignment="1">
      <alignment horizontal="center" vertical="center"/>
    </xf>
    <xf numFmtId="0" fontId="37" fillId="0" borderId="4" xfId="0" applyFont="1" applyBorder="1" applyAlignment="1">
      <alignment horizontal="center" vertical="center"/>
    </xf>
    <xf numFmtId="0" fontId="37" fillId="3" borderId="4" xfId="0" applyFont="1" applyFill="1" applyBorder="1" applyAlignment="1">
      <alignment horizontal="center" vertical="center"/>
    </xf>
    <xf numFmtId="0" fontId="37" fillId="3" borderId="0" xfId="0" applyFont="1" applyFill="1" applyAlignment="1">
      <alignment horizontal="center" vertical="center"/>
    </xf>
    <xf numFmtId="0" fontId="37" fillId="0" borderId="57" xfId="0" applyFont="1" applyBorder="1" applyAlignment="1">
      <alignment horizontal="center" vertical="center"/>
    </xf>
    <xf numFmtId="0" fontId="37" fillId="0" borderId="4" xfId="0" applyFont="1" applyBorder="1" applyAlignment="1">
      <alignment horizontal="right" vertical="center"/>
    </xf>
    <xf numFmtId="0" fontId="37" fillId="0" borderId="0" xfId="0" applyFont="1" applyAlignment="1">
      <alignment horizontal="right" vertical="center"/>
    </xf>
    <xf numFmtId="0" fontId="37" fillId="0" borderId="5" xfId="0" applyFont="1" applyBorder="1" applyAlignment="1">
      <alignment horizontal="right" vertical="center"/>
    </xf>
    <xf numFmtId="0" fontId="37" fillId="0" borderId="4" xfId="0" applyFont="1" applyBorder="1" applyAlignment="1">
      <alignment horizontal="left" vertical="center"/>
    </xf>
    <xf numFmtId="0" fontId="37" fillId="0" borderId="5" xfId="0" applyFont="1" applyBorder="1" applyAlignment="1">
      <alignment horizontal="left" vertical="center"/>
    </xf>
    <xf numFmtId="0" fontId="37" fillId="3" borderId="53" xfId="0" applyFont="1" applyFill="1" applyBorder="1" applyAlignment="1">
      <alignment horizontal="center" vertical="center"/>
    </xf>
    <xf numFmtId="0" fontId="37" fillId="0" borderId="11" xfId="0" applyFont="1" applyBorder="1" applyAlignment="1">
      <alignment horizontal="left" vertical="center"/>
    </xf>
    <xf numFmtId="0" fontId="37" fillId="0" borderId="13" xfId="0" applyFont="1" applyBorder="1" applyAlignment="1">
      <alignment horizontal="left" vertical="center"/>
    </xf>
    <xf numFmtId="0" fontId="37" fillId="0" borderId="14" xfId="0" applyFont="1" applyBorder="1" applyAlignment="1">
      <alignment horizontal="left" vertical="center"/>
    </xf>
    <xf numFmtId="195" fontId="37" fillId="3" borderId="11" xfId="0" applyNumberFormat="1" applyFont="1" applyFill="1" applyBorder="1" applyAlignment="1">
      <alignment horizontal="center" vertical="center"/>
    </xf>
    <xf numFmtId="195" fontId="37" fillId="3" borderId="13" xfId="0" applyNumberFormat="1" applyFont="1" applyFill="1" applyBorder="1" applyAlignment="1">
      <alignment horizontal="center" vertical="center"/>
    </xf>
    <xf numFmtId="0" fontId="6" fillId="7" borderId="0" xfId="0" applyFont="1" applyFill="1" applyAlignment="1">
      <alignment horizontal="left" vertical="center"/>
    </xf>
    <xf numFmtId="0" fontId="37" fillId="0" borderId="24" xfId="0" applyFont="1" applyBorder="1" applyAlignment="1">
      <alignment horizontal="left" vertical="center"/>
    </xf>
    <xf numFmtId="0" fontId="37" fillId="0" borderId="0" xfId="0" applyFont="1" applyAlignment="1">
      <alignment horizontal="left" vertical="top" wrapText="1"/>
    </xf>
    <xf numFmtId="0" fontId="37" fillId="8" borderId="0" xfId="0" applyFont="1" applyFill="1" applyAlignment="1">
      <alignment horizontal="left" vertical="top" wrapText="1"/>
    </xf>
    <xf numFmtId="0" fontId="37" fillId="7" borderId="0" xfId="0" applyFont="1" applyFill="1" applyAlignment="1">
      <alignment horizontal="left" vertical="top" wrapText="1"/>
    </xf>
    <xf numFmtId="0" fontId="6" fillId="0" borderId="57" xfId="0" applyFont="1" applyBorder="1" applyAlignment="1">
      <alignment horizontal="center" vertical="center" shrinkToFit="1"/>
    </xf>
    <xf numFmtId="0" fontId="6" fillId="0" borderId="49" xfId="0" applyFont="1" applyBorder="1" applyAlignment="1">
      <alignment horizontal="center" vertical="center" shrinkToFit="1"/>
    </xf>
    <xf numFmtId="0" fontId="6" fillId="3" borderId="6" xfId="0" applyFont="1" applyFill="1" applyBorder="1" applyAlignment="1">
      <alignment horizontal="center" vertical="center" shrinkToFit="1"/>
    </xf>
    <xf numFmtId="0" fontId="6" fillId="3" borderId="7" xfId="0" applyFont="1" applyFill="1" applyBorder="1" applyAlignment="1">
      <alignment horizontal="center" vertical="center" shrinkToFit="1"/>
    </xf>
    <xf numFmtId="176" fontId="6" fillId="3" borderId="4" xfId="0" applyNumberFormat="1" applyFont="1" applyFill="1" applyBorder="1" applyAlignment="1">
      <alignment horizontal="right" vertical="center" shrinkToFit="1"/>
    </xf>
    <xf numFmtId="176" fontId="6" fillId="3" borderId="0" xfId="0" applyNumberFormat="1" applyFont="1" applyFill="1" applyAlignment="1">
      <alignment horizontal="right" vertical="center" shrinkToFit="1"/>
    </xf>
    <xf numFmtId="176" fontId="6" fillId="3" borderId="185" xfId="0" applyNumberFormat="1" applyFont="1" applyFill="1" applyBorder="1" applyAlignment="1">
      <alignment horizontal="right" vertical="center" shrinkToFit="1"/>
    </xf>
    <xf numFmtId="176" fontId="6" fillId="3" borderId="6" xfId="0" applyNumberFormat="1" applyFont="1" applyFill="1" applyBorder="1" applyAlignment="1">
      <alignment horizontal="right" vertical="center" shrinkToFit="1"/>
    </xf>
    <xf numFmtId="176" fontId="6" fillId="3" borderId="7" xfId="0" applyNumberFormat="1" applyFont="1" applyFill="1" applyBorder="1" applyAlignment="1">
      <alignment horizontal="right" vertical="center" shrinkToFit="1"/>
    </xf>
    <xf numFmtId="176" fontId="6" fillId="3" borderId="54" xfId="0" applyNumberFormat="1" applyFont="1" applyFill="1" applyBorder="1" applyAlignment="1">
      <alignment horizontal="right" vertical="center" shrinkToFit="1"/>
    </xf>
    <xf numFmtId="0" fontId="39" fillId="0" borderId="1" xfId="0" applyFont="1" applyBorder="1" applyAlignment="1">
      <alignment horizontal="left" vertical="center" wrapText="1"/>
    </xf>
    <xf numFmtId="0" fontId="39" fillId="0" borderId="2" xfId="0" applyFont="1" applyBorder="1" applyAlignment="1">
      <alignment horizontal="left" vertical="center" wrapText="1"/>
    </xf>
    <xf numFmtId="0" fontId="39" fillId="0" borderId="3" xfId="0" applyFont="1" applyBorder="1" applyAlignment="1">
      <alignment horizontal="left" vertical="center" wrapText="1"/>
    </xf>
    <xf numFmtId="0" fontId="39" fillId="0" borderId="4" xfId="0" applyFont="1" applyBorder="1" applyAlignment="1">
      <alignment horizontal="left" vertical="center" wrapText="1"/>
    </xf>
    <xf numFmtId="0" fontId="39" fillId="0" borderId="0" xfId="0" applyFont="1" applyAlignment="1">
      <alignment horizontal="left" vertical="center" wrapText="1"/>
    </xf>
    <xf numFmtId="0" fontId="39" fillId="0" borderId="5" xfId="0" applyFont="1" applyBorder="1" applyAlignment="1">
      <alignment horizontal="left" vertical="center" wrapText="1"/>
    </xf>
    <xf numFmtId="0" fontId="37" fillId="0" borderId="1" xfId="0" applyFont="1" applyBorder="1" applyAlignment="1">
      <alignment horizontal="left" vertical="center" wrapText="1"/>
    </xf>
    <xf numFmtId="0" fontId="37" fillId="0" borderId="2" xfId="0" applyFont="1" applyBorder="1" applyAlignment="1">
      <alignment horizontal="left" vertical="center" wrapText="1"/>
    </xf>
    <xf numFmtId="0" fontId="37" fillId="0" borderId="3" xfId="0" applyFont="1" applyBorder="1" applyAlignment="1">
      <alignment horizontal="left"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53" fillId="0" borderId="104" xfId="0" applyFont="1" applyBorder="1" applyAlignment="1">
      <alignment vertical="center" wrapText="1"/>
    </xf>
    <xf numFmtId="0" fontId="13" fillId="0" borderId="104" xfId="0" applyFont="1" applyBorder="1">
      <alignment vertical="center"/>
    </xf>
    <xf numFmtId="0" fontId="13" fillId="0" borderId="0" xfId="0" applyFont="1">
      <alignment vertical="center"/>
    </xf>
    <xf numFmtId="0" fontId="34" fillId="11" borderId="1" xfId="0" applyFont="1" applyFill="1" applyBorder="1" applyAlignment="1" applyProtection="1">
      <alignment horizontal="center" vertical="center" wrapText="1"/>
      <protection locked="0"/>
    </xf>
    <xf numFmtId="0" fontId="13" fillId="0" borderId="6" xfId="0" applyFont="1" applyBorder="1" applyAlignment="1">
      <alignment horizontal="center" vertical="center" wrapText="1"/>
    </xf>
    <xf numFmtId="0" fontId="39" fillId="0" borderId="75" xfId="0" applyFont="1" applyBorder="1" applyAlignment="1">
      <alignment horizontal="left" vertical="center" wrapText="1"/>
    </xf>
    <xf numFmtId="0" fontId="39" fillId="0" borderId="34" xfId="0" applyFont="1" applyBorder="1" applyAlignment="1">
      <alignment horizontal="left" vertical="center" wrapText="1"/>
    </xf>
    <xf numFmtId="0" fontId="39" fillId="0" borderId="100" xfId="0" applyFont="1" applyBorder="1" applyAlignment="1">
      <alignment horizontal="left" vertical="center" wrapText="1"/>
    </xf>
    <xf numFmtId="187" fontId="40" fillId="8" borderId="0" xfId="0" applyNumberFormat="1" applyFont="1" applyFill="1" applyAlignment="1">
      <alignment horizontal="left" vertical="center" shrinkToFit="1"/>
    </xf>
    <xf numFmtId="0" fontId="30" fillId="8" borderId="0" xfId="0" applyFont="1" applyFill="1" applyAlignment="1">
      <alignment horizontal="left" vertical="center" shrinkToFit="1"/>
    </xf>
    <xf numFmtId="0" fontId="33" fillId="6" borderId="0" xfId="0" applyFont="1" applyFill="1" applyAlignment="1" applyProtection="1">
      <alignment horizontal="left" vertical="center" shrinkToFit="1"/>
      <protection locked="0"/>
    </xf>
    <xf numFmtId="187" fontId="26" fillId="0" borderId="0" xfId="0" applyNumberFormat="1" applyFont="1" applyAlignment="1">
      <alignment vertical="top" wrapText="1"/>
    </xf>
    <xf numFmtId="0" fontId="13" fillId="0" borderId="0" xfId="0" applyFont="1" applyAlignment="1">
      <alignment vertical="top" wrapText="1"/>
    </xf>
    <xf numFmtId="0" fontId="13" fillId="0" borderId="0" xfId="0" applyFont="1" applyAlignment="1">
      <alignment vertical="top"/>
    </xf>
    <xf numFmtId="0" fontId="33" fillId="0" borderId="0" xfId="0" applyFont="1" applyAlignment="1">
      <alignment horizontal="left" vertical="top" wrapText="1"/>
    </xf>
    <xf numFmtId="0" fontId="34"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4" fillId="11" borderId="7" xfId="0" applyFont="1" applyFill="1" applyBorder="1" applyAlignment="1" applyProtection="1">
      <alignment horizontal="left" vertical="top" wrapText="1"/>
      <protection locked="0"/>
    </xf>
    <xf numFmtId="0" fontId="34" fillId="0" borderId="7" xfId="0" applyFont="1" applyBorder="1" applyAlignment="1">
      <alignment horizontal="left" vertical="top" wrapText="1"/>
    </xf>
    <xf numFmtId="0" fontId="34" fillId="0" borderId="8" xfId="0" applyFont="1" applyBorder="1" applyAlignment="1">
      <alignment horizontal="left" vertical="top" wrapText="1"/>
    </xf>
    <xf numFmtId="189" fontId="48" fillId="0" borderId="11" xfId="0" applyNumberFormat="1" applyFont="1" applyBorder="1" applyAlignment="1">
      <alignment horizontal="center" vertical="center"/>
    </xf>
    <xf numFmtId="0" fontId="0" fillId="0" borderId="14" xfId="0" applyBorder="1">
      <alignment vertical="center"/>
    </xf>
    <xf numFmtId="191" fontId="48" fillId="0" borderId="101" xfId="0" applyNumberFormat="1" applyFont="1" applyBorder="1" applyAlignment="1">
      <alignment horizontal="center" vertical="center"/>
    </xf>
    <xf numFmtId="0" fontId="25" fillId="0" borderId="102" xfId="0" applyFont="1" applyBorder="1">
      <alignment vertical="center"/>
    </xf>
    <xf numFmtId="0" fontId="25" fillId="0" borderId="4" xfId="0" applyFont="1" applyBorder="1">
      <alignment vertical="center"/>
    </xf>
    <xf numFmtId="0" fontId="25" fillId="0" borderId="6" xfId="0" applyFont="1" applyBorder="1">
      <alignment vertical="center"/>
    </xf>
    <xf numFmtId="0" fontId="34" fillId="11" borderId="7" xfId="0" applyFont="1" applyFill="1" applyBorder="1" applyAlignment="1" applyProtection="1">
      <alignment horizontal="left" vertical="center" wrapText="1"/>
      <protection locked="0"/>
    </xf>
    <xf numFmtId="0" fontId="25" fillId="0" borderId="7" xfId="0" applyFont="1" applyBorder="1" applyAlignment="1">
      <alignment vertical="center" wrapText="1"/>
    </xf>
    <xf numFmtId="0" fontId="25" fillId="0" borderId="8" xfId="0" applyFont="1" applyBorder="1" applyAlignment="1">
      <alignment vertical="center" wrapText="1"/>
    </xf>
    <xf numFmtId="0" fontId="43" fillId="0" borderId="0" xfId="0" applyFont="1" applyAlignment="1">
      <alignment horizontal="left" vertical="center" wrapText="1"/>
    </xf>
    <xf numFmtId="0" fontId="44" fillId="0" borderId="0" xfId="0" applyFont="1" applyAlignment="1">
      <alignment horizontal="left" vertical="center" wrapText="1"/>
    </xf>
    <xf numFmtId="0" fontId="34" fillId="11" borderId="4" xfId="0" applyFont="1" applyFill="1" applyBorder="1" applyAlignment="1" applyProtection="1">
      <alignment horizontal="center" vertical="center" wrapText="1"/>
      <protection locked="0"/>
    </xf>
    <xf numFmtId="0" fontId="34" fillId="11" borderId="230" xfId="0" applyFont="1" applyFill="1" applyBorder="1" applyAlignment="1" applyProtection="1">
      <alignment horizontal="center" vertical="center" wrapText="1"/>
      <protection locked="0"/>
    </xf>
    <xf numFmtId="0" fontId="93" fillId="0" borderId="233" xfId="0" applyFont="1" applyBorder="1" applyAlignment="1">
      <alignment horizontal="center" vertical="center" wrapText="1"/>
    </xf>
    <xf numFmtId="0" fontId="93" fillId="0" borderId="232" xfId="0" applyFont="1" applyBorder="1" applyAlignment="1">
      <alignment vertical="center" wrapText="1"/>
    </xf>
    <xf numFmtId="0" fontId="93" fillId="0" borderId="231" xfId="0" applyFont="1" applyBorder="1" applyAlignment="1">
      <alignment vertical="center" wrapText="1"/>
    </xf>
    <xf numFmtId="0" fontId="34" fillId="11" borderId="235" xfId="0" applyFont="1" applyFill="1" applyBorder="1" applyAlignment="1" applyProtection="1">
      <alignment vertical="center" wrapText="1"/>
      <protection locked="0"/>
    </xf>
    <xf numFmtId="0" fontId="34" fillId="11" borderId="234" xfId="0" applyFont="1" applyFill="1" applyBorder="1" applyAlignment="1" applyProtection="1">
      <alignment vertical="center" wrapText="1"/>
      <protection locked="0"/>
    </xf>
    <xf numFmtId="0" fontId="93" fillId="11" borderId="2" xfId="0" applyFont="1" applyFill="1" applyBorder="1" applyAlignment="1" applyProtection="1">
      <alignment horizontal="left" vertical="center"/>
      <protection locked="0"/>
    </xf>
    <xf numFmtId="0" fontId="13" fillId="11" borderId="2" xfId="0" applyFont="1" applyFill="1" applyBorder="1" applyAlignment="1" applyProtection="1">
      <alignment horizontal="left" vertical="center"/>
      <protection locked="0"/>
    </xf>
    <xf numFmtId="0" fontId="13" fillId="11" borderId="3" xfId="0" applyFont="1" applyFill="1" applyBorder="1" applyAlignment="1" applyProtection="1">
      <alignment horizontal="left" vertical="center"/>
      <protection locked="0"/>
    </xf>
    <xf numFmtId="0" fontId="33" fillId="0" borderId="0" xfId="0" applyFont="1" applyAlignment="1">
      <alignment horizontal="left" vertical="center" wrapText="1"/>
    </xf>
    <xf numFmtId="0" fontId="13" fillId="0" borderId="4" xfId="0" applyFont="1" applyBorder="1" applyAlignment="1">
      <alignment vertical="center" wrapText="1"/>
    </xf>
    <xf numFmtId="0" fontId="13" fillId="0" borderId="6" xfId="0" applyFont="1" applyBorder="1" applyAlignment="1">
      <alignment vertical="center" wrapText="1"/>
    </xf>
    <xf numFmtId="0" fontId="34" fillId="0" borderId="3" xfId="0" applyFont="1" applyBorder="1" applyAlignment="1">
      <alignment horizontal="left" vertical="center" wrapText="1"/>
    </xf>
    <xf numFmtId="0" fontId="43" fillId="0" borderId="0" xfId="0" applyFont="1" applyAlignment="1">
      <alignment horizontal="left" vertical="top" wrapText="1"/>
    </xf>
    <xf numFmtId="0" fontId="29" fillId="0" borderId="11" xfId="0" applyFont="1" applyBorder="1" applyAlignment="1">
      <alignment horizontal="left"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10" fillId="0" borderId="0" xfId="0" applyFont="1" applyAlignment="1">
      <alignment horizontal="right" vertical="center" shrinkToFit="1"/>
    </xf>
    <xf numFmtId="0" fontId="9" fillId="0" borderId="0" xfId="0" applyFont="1" applyAlignment="1">
      <alignment horizontal="right" vertical="center" shrinkToFit="1"/>
    </xf>
    <xf numFmtId="0" fontId="0" fillId="6" borderId="0" xfId="0" applyFill="1" applyAlignment="1">
      <alignment horizontal="right" vertical="center" shrinkToFit="1"/>
    </xf>
    <xf numFmtId="187" fontId="27" fillId="0" borderId="0" xfId="0" applyNumberFormat="1" applyFont="1" applyAlignment="1">
      <alignment horizontal="center" vertical="center" wrapText="1" shrinkToFit="1"/>
    </xf>
    <xf numFmtId="187" fontId="27" fillId="0" borderId="0" xfId="0" applyNumberFormat="1" applyFont="1" applyAlignment="1">
      <alignment horizontal="center" vertical="center" shrinkToFit="1"/>
    </xf>
    <xf numFmtId="0" fontId="34" fillId="11" borderId="233" xfId="0" applyFont="1" applyFill="1" applyBorder="1" applyAlignment="1" applyProtection="1">
      <alignment horizontal="center" vertical="center" wrapText="1"/>
      <protection locked="0"/>
    </xf>
    <xf numFmtId="0" fontId="34" fillId="11" borderId="6" xfId="0" applyFont="1" applyFill="1" applyBorder="1" applyAlignment="1" applyProtection="1">
      <alignment horizontal="center" vertical="center" wrapText="1"/>
      <protection locked="0"/>
    </xf>
    <xf numFmtId="0" fontId="93" fillId="11" borderId="3" xfId="0" applyFont="1" applyFill="1" applyBorder="1" applyAlignment="1" applyProtection="1">
      <alignment horizontal="left" vertical="center"/>
      <protection locked="0"/>
    </xf>
    <xf numFmtId="0" fontId="34" fillId="0" borderId="5" xfId="0" applyFont="1" applyBorder="1" applyAlignment="1">
      <alignment horizontal="left" vertical="center" wrapText="1"/>
    </xf>
    <xf numFmtId="0" fontId="34" fillId="0" borderId="8" xfId="0" applyFont="1" applyBorder="1" applyAlignment="1">
      <alignment horizontal="left" vertical="center" wrapText="1"/>
    </xf>
    <xf numFmtId="0" fontId="6" fillId="3" borderId="24" xfId="0" applyFont="1" applyFill="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176" fontId="6" fillId="3" borderId="11" xfId="0" applyNumberFormat="1" applyFont="1" applyFill="1" applyBorder="1" applyAlignment="1">
      <alignment horizontal="center" vertical="center"/>
    </xf>
    <xf numFmtId="176" fontId="6" fillId="3" borderId="13" xfId="0" applyNumberFormat="1" applyFont="1" applyFill="1" applyBorder="1" applyAlignment="1">
      <alignment horizontal="center" vertical="center"/>
    </xf>
    <xf numFmtId="176" fontId="6" fillId="3" borderId="14" xfId="0" applyNumberFormat="1" applyFont="1" applyFill="1" applyBorder="1" applyAlignment="1">
      <alignment horizontal="center" vertical="center"/>
    </xf>
    <xf numFmtId="0" fontId="6" fillId="3" borderId="14" xfId="0" applyFont="1" applyFill="1" applyBorder="1" applyAlignment="1">
      <alignment horizontal="center" vertical="center"/>
    </xf>
    <xf numFmtId="0" fontId="59" fillId="0" borderId="24" xfId="0" applyFont="1" applyBorder="1" applyAlignment="1">
      <alignment horizontal="center" vertical="center" shrinkToFit="1"/>
    </xf>
    <xf numFmtId="196" fontId="59" fillId="0" borderId="24" xfId="0" applyNumberFormat="1" applyFont="1" applyBorder="1" applyAlignment="1">
      <alignment horizontal="center" vertical="center" shrinkToFit="1"/>
    </xf>
    <xf numFmtId="0" fontId="39" fillId="0" borderId="6" xfId="0" applyFont="1" applyBorder="1" applyAlignment="1">
      <alignment horizontal="left" vertical="center" wrapText="1"/>
    </xf>
    <xf numFmtId="0" fontId="39" fillId="0" borderId="7" xfId="0" applyFont="1" applyBorder="1" applyAlignment="1">
      <alignment horizontal="left" vertical="center" wrapText="1"/>
    </xf>
    <xf numFmtId="0" fontId="39" fillId="0" borderId="8" xfId="0" applyFont="1" applyBorder="1" applyAlignment="1">
      <alignment horizontal="left" vertical="center" wrapText="1"/>
    </xf>
    <xf numFmtId="0" fontId="6" fillId="0" borderId="0" xfId="0" applyFont="1" applyAlignment="1">
      <alignment horizontal="left" vertical="center" shrinkToFit="1"/>
    </xf>
    <xf numFmtId="176" fontId="6" fillId="3" borderId="24" xfId="0" applyNumberFormat="1" applyFont="1" applyFill="1" applyBorder="1" applyAlignment="1">
      <alignment horizontal="center" vertical="top" shrinkToFit="1"/>
    </xf>
    <xf numFmtId="0" fontId="86" fillId="0" borderId="0" xfId="0" applyFont="1" applyAlignment="1">
      <alignment vertical="top" shrinkToFit="1"/>
    </xf>
    <xf numFmtId="0" fontId="6" fillId="3" borderId="24"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109" fillId="0" borderId="0" xfId="1" applyFont="1" applyAlignment="1">
      <alignment horizontal="left" vertical="top" wrapText="1"/>
    </xf>
    <xf numFmtId="0" fontId="6" fillId="8" borderId="7" xfId="0" applyFont="1" applyFill="1" applyBorder="1" applyAlignment="1">
      <alignment horizontal="left" vertical="center"/>
    </xf>
    <xf numFmtId="176" fontId="6" fillId="3" borderId="1" xfId="0" applyNumberFormat="1" applyFont="1" applyFill="1" applyBorder="1" applyAlignment="1">
      <alignment horizontal="center" vertical="center"/>
    </xf>
    <xf numFmtId="176" fontId="6" fillId="3" borderId="2" xfId="0" applyNumberFormat="1" applyFont="1" applyFill="1" applyBorder="1" applyAlignment="1">
      <alignment horizontal="center" vertical="center"/>
    </xf>
    <xf numFmtId="176" fontId="6" fillId="3" borderId="3" xfId="0" applyNumberFormat="1" applyFont="1" applyFill="1" applyBorder="1" applyAlignment="1">
      <alignment horizontal="center" vertical="center"/>
    </xf>
    <xf numFmtId="0" fontId="6" fillId="0" borderId="0" xfId="0" applyFont="1" applyAlignment="1">
      <alignment horizontal="justify" vertical="top"/>
    </xf>
    <xf numFmtId="0" fontId="0" fillId="0" borderId="0" xfId="0" applyAlignment="1">
      <alignment vertical="top"/>
    </xf>
    <xf numFmtId="0" fontId="3" fillId="0" borderId="0" xfId="0" applyFont="1" applyAlignment="1">
      <alignment vertical="top"/>
    </xf>
    <xf numFmtId="0" fontId="6" fillId="8" borderId="0" xfId="0" applyFont="1" applyFill="1">
      <alignment vertical="center"/>
    </xf>
    <xf numFmtId="0" fontId="0" fillId="8" borderId="0" xfId="0" applyFill="1">
      <alignment vertical="center"/>
    </xf>
    <xf numFmtId="0" fontId="6" fillId="8" borderId="0" xfId="0" applyFont="1" applyFill="1" applyAlignment="1">
      <alignment vertical="top" wrapText="1"/>
    </xf>
    <xf numFmtId="0" fontId="0" fillId="8" borderId="0" xfId="0" applyFill="1" applyAlignment="1">
      <alignment vertical="top" wrapText="1"/>
    </xf>
    <xf numFmtId="0" fontId="6" fillId="6" borderId="0" xfId="0" applyFont="1" applyFill="1" applyAlignment="1">
      <alignment horizontal="left" vertical="center" shrinkToFit="1"/>
    </xf>
    <xf numFmtId="0" fontId="0" fillId="0" borderId="0" xfId="0" applyAlignment="1">
      <alignment horizontal="left" vertical="center" shrinkToFit="1"/>
    </xf>
    <xf numFmtId="0" fontId="6" fillId="0" borderId="0" xfId="0" applyFont="1" applyAlignment="1">
      <alignment horizontal="left" vertical="center" wrapText="1"/>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39" fillId="0" borderId="0" xfId="0" applyFont="1" applyAlignment="1">
      <alignment horizontal="left" vertical="top" wrapText="1"/>
    </xf>
    <xf numFmtId="0" fontId="38" fillId="0" borderId="0" xfId="0" applyFont="1" applyAlignment="1">
      <alignment vertical="top" wrapText="1"/>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6" fillId="0" borderId="24" xfId="0" applyFont="1" applyBorder="1" applyAlignment="1">
      <alignment horizontal="center" vertical="center" wrapText="1" shrinkToFi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59" fillId="0" borderId="2" xfId="0" applyFont="1" applyBorder="1" applyAlignment="1">
      <alignment horizontal="left" vertical="top" wrapText="1"/>
    </xf>
    <xf numFmtId="0" fontId="59" fillId="0" borderId="0" xfId="0" applyFont="1" applyAlignment="1">
      <alignment horizontal="left" vertical="top" wrapText="1"/>
    </xf>
    <xf numFmtId="0" fontId="6" fillId="2" borderId="7" xfId="0" applyFont="1" applyFill="1" applyBorder="1" applyAlignment="1">
      <alignment vertical="top" wrapText="1"/>
    </xf>
    <xf numFmtId="0" fontId="6" fillId="2" borderId="1" xfId="0" applyFont="1" applyFill="1" applyBorder="1" applyAlignment="1">
      <alignment horizontal="left" vertical="center" wrapText="1"/>
    </xf>
    <xf numFmtId="0" fontId="6" fillId="3" borderId="24" xfId="0" applyFont="1" applyFill="1" applyBorder="1" applyAlignment="1">
      <alignment vertical="center" wrapText="1"/>
    </xf>
    <xf numFmtId="0" fontId="86" fillId="0" borderId="0" xfId="0" applyFont="1" applyAlignment="1">
      <alignment horizontal="left" vertical="top" shrinkToFit="1"/>
    </xf>
    <xf numFmtId="0" fontId="86" fillId="0" borderId="13" xfId="0" applyFont="1" applyBorder="1">
      <alignment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7" xfId="0" applyFont="1" applyBorder="1" applyAlignment="1">
      <alignment horizontal="left" vertical="center"/>
    </xf>
    <xf numFmtId="0" fontId="86" fillId="0" borderId="2" xfId="0" applyFont="1" applyBorder="1" applyAlignment="1">
      <alignment horizontal="left" vertical="center" wrapText="1"/>
    </xf>
    <xf numFmtId="0" fontId="86" fillId="0" borderId="3" xfId="0" applyFont="1" applyBorder="1" applyAlignment="1">
      <alignment horizontal="left" vertical="center" wrapText="1"/>
    </xf>
    <xf numFmtId="0" fontId="86" fillId="0" borderId="6" xfId="0" applyFont="1" applyBorder="1" applyAlignment="1">
      <alignment horizontal="left" vertical="center" wrapText="1"/>
    </xf>
    <xf numFmtId="0" fontId="86" fillId="0" borderId="7" xfId="0" applyFont="1" applyBorder="1" applyAlignment="1">
      <alignment horizontal="left" vertical="center" wrapText="1"/>
    </xf>
    <xf numFmtId="0" fontId="86" fillId="0" borderId="8" xfId="0" applyFont="1" applyBorder="1" applyAlignment="1">
      <alignment horizontal="left" vertical="center" wrapText="1"/>
    </xf>
    <xf numFmtId="0" fontId="86" fillId="0" borderId="4" xfId="0" applyFont="1" applyBorder="1" applyAlignment="1">
      <alignment horizontal="left" vertical="center" wrapText="1"/>
    </xf>
    <xf numFmtId="0" fontId="86" fillId="0" borderId="0" xfId="0" applyFont="1" applyAlignment="1">
      <alignment horizontal="left" vertical="center" wrapText="1"/>
    </xf>
    <xf numFmtId="0" fontId="86" fillId="0" borderId="5" xfId="0" applyFont="1" applyBorder="1" applyAlignment="1">
      <alignment horizontal="left" vertical="center" wrapText="1"/>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86" fillId="0" borderId="36" xfId="0" applyFont="1" applyBorder="1" applyAlignment="1">
      <alignment horizontal="left" vertical="center"/>
    </xf>
    <xf numFmtId="0" fontId="86" fillId="0" borderId="37" xfId="0" applyFont="1" applyBorder="1" applyAlignment="1">
      <alignment horizontal="left" vertical="center"/>
    </xf>
    <xf numFmtId="0" fontId="86" fillId="0" borderId="38" xfId="0" applyFont="1" applyBorder="1" applyAlignment="1">
      <alignment horizontal="left" vertical="center"/>
    </xf>
    <xf numFmtId="0" fontId="86" fillId="0" borderId="25" xfId="0" applyFont="1" applyBorder="1" applyAlignment="1">
      <alignment horizontal="left" vertical="center"/>
    </xf>
    <xf numFmtId="0" fontId="86" fillId="0" borderId="26" xfId="0" applyFont="1" applyBorder="1" applyAlignment="1">
      <alignment horizontal="left" vertical="center"/>
    </xf>
    <xf numFmtId="0" fontId="86" fillId="0" borderId="27" xfId="0" applyFont="1" applyBorder="1" applyAlignment="1">
      <alignment horizontal="left" vertical="center"/>
    </xf>
    <xf numFmtId="0" fontId="86" fillId="0" borderId="33" xfId="0" applyFont="1" applyBorder="1" applyAlignment="1">
      <alignment horizontal="left" vertical="center"/>
    </xf>
    <xf numFmtId="0" fontId="86" fillId="0" borderId="34" xfId="0" applyFont="1" applyBorder="1" applyAlignment="1">
      <alignment horizontal="left" vertical="center"/>
    </xf>
    <xf numFmtId="0" fontId="86" fillId="0" borderId="35" xfId="0" applyFont="1" applyBorder="1" applyAlignment="1">
      <alignment horizontal="left" vertical="center"/>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3" borderId="18"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22" xfId="0" applyFont="1" applyFill="1" applyBorder="1" applyAlignment="1">
      <alignment horizontal="left" vertical="top" wrapText="1"/>
    </xf>
    <xf numFmtId="0" fontId="6" fillId="3" borderId="23" xfId="0" applyFont="1" applyFill="1" applyBorder="1" applyAlignment="1">
      <alignment horizontal="left" vertical="top" wrapText="1"/>
    </xf>
    <xf numFmtId="0" fontId="6" fillId="3" borderId="21" xfId="0" applyFont="1" applyFill="1" applyBorder="1" applyAlignment="1">
      <alignment horizontal="left" vertical="top" wrapText="1"/>
    </xf>
    <xf numFmtId="0" fontId="6" fillId="3" borderId="21" xfId="0" applyFont="1" applyFill="1" applyBorder="1" applyAlignment="1">
      <alignment horizontal="center" vertical="top" wrapText="1"/>
    </xf>
    <xf numFmtId="0" fontId="6" fillId="3" borderId="22" xfId="0" applyFont="1" applyFill="1" applyBorder="1" applyAlignment="1">
      <alignment horizontal="center" vertical="top" wrapText="1"/>
    </xf>
    <xf numFmtId="0" fontId="6" fillId="3" borderId="23"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2" borderId="0" xfId="0" applyFont="1" applyFill="1" applyAlignment="1">
      <alignment horizontal="center" vertical="center"/>
    </xf>
    <xf numFmtId="176" fontId="6" fillId="8" borderId="1" xfId="0" applyNumberFormat="1" applyFont="1" applyFill="1" applyBorder="1" applyAlignment="1">
      <alignment horizontal="left" vertical="center"/>
    </xf>
    <xf numFmtId="176" fontId="6" fillId="8" borderId="2" xfId="0" applyNumberFormat="1" applyFont="1" applyFill="1" applyBorder="1" applyAlignment="1">
      <alignment horizontal="left" vertical="center"/>
    </xf>
    <xf numFmtId="176" fontId="6" fillId="8" borderId="3" xfId="0" applyNumberFormat="1" applyFont="1" applyFill="1" applyBorder="1" applyAlignment="1">
      <alignment horizontal="left" vertical="center"/>
    </xf>
    <xf numFmtId="176" fontId="6" fillId="8" borderId="6" xfId="0" applyNumberFormat="1" applyFont="1" applyFill="1" applyBorder="1" applyAlignment="1">
      <alignment horizontal="left" vertical="center"/>
    </xf>
    <xf numFmtId="176" fontId="6" fillId="8" borderId="7" xfId="0" applyNumberFormat="1" applyFont="1" applyFill="1" applyBorder="1" applyAlignment="1">
      <alignment horizontal="left" vertical="center"/>
    </xf>
    <xf numFmtId="176" fontId="6" fillId="8" borderId="8" xfId="0" applyNumberFormat="1" applyFont="1" applyFill="1" applyBorder="1" applyAlignment="1">
      <alignment horizontal="left" vertical="center"/>
    </xf>
    <xf numFmtId="0" fontId="6" fillId="8" borderId="4" xfId="0" applyFont="1" applyFill="1" applyBorder="1" applyAlignment="1">
      <alignment horizontal="left" vertical="center"/>
    </xf>
    <xf numFmtId="0" fontId="6" fillId="8" borderId="5" xfId="0" applyFont="1" applyFill="1" applyBorder="1" applyAlignment="1">
      <alignment horizontal="left" vertical="center"/>
    </xf>
    <xf numFmtId="0" fontId="6" fillId="0" borderId="0" xfId="0" applyFont="1" applyAlignment="1">
      <alignment vertical="center" wrapText="1"/>
    </xf>
    <xf numFmtId="0" fontId="6" fillId="2" borderId="22" xfId="0" applyFont="1" applyFill="1" applyBorder="1" applyAlignment="1">
      <alignment horizontal="left" vertical="top" wrapText="1"/>
    </xf>
    <xf numFmtId="0" fontId="6" fillId="2" borderId="23" xfId="0" applyFont="1" applyFill="1" applyBorder="1" applyAlignment="1">
      <alignment horizontal="left" vertical="top" wrapText="1"/>
    </xf>
    <xf numFmtId="0" fontId="6" fillId="2" borderId="21"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0" xfId="0" applyFont="1" applyFill="1" applyAlignment="1">
      <alignment vertical="center" wrapTex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49" fontId="59" fillId="0" borderId="0" xfId="0" applyNumberFormat="1" applyFont="1" applyAlignment="1">
      <alignment horizontal="right" vertical="top"/>
    </xf>
    <xf numFmtId="0" fontId="59" fillId="0" borderId="10" xfId="0" applyFont="1" applyBorder="1" applyAlignment="1">
      <alignment horizontal="center" vertical="center" wrapText="1"/>
    </xf>
    <xf numFmtId="0" fontId="59" fillId="0" borderId="6" xfId="0" applyFont="1" applyBorder="1" applyAlignment="1">
      <alignment horizontal="center" vertical="center" wrapText="1"/>
    </xf>
    <xf numFmtId="0" fontId="59" fillId="0" borderId="11" xfId="0" applyFont="1" applyBorder="1" applyAlignment="1">
      <alignment horizontal="center" vertical="center"/>
    </xf>
    <xf numFmtId="0" fontId="86" fillId="0" borderId="14" xfId="0" applyFont="1" applyBorder="1" applyAlignment="1">
      <alignment horizontal="center" vertical="center" wrapText="1"/>
    </xf>
    <xf numFmtId="0" fontId="62" fillId="0" borderId="24" xfId="0" applyFont="1" applyBorder="1" applyAlignment="1">
      <alignment horizontal="left" vertical="center" wrapText="1"/>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9" xfId="0" applyFont="1" applyBorder="1" applyAlignment="1">
      <alignment horizontal="center" vertical="center" wrapText="1"/>
    </xf>
    <xf numFmtId="0" fontId="59" fillId="0" borderId="1" xfId="0" applyFont="1" applyBorder="1" applyAlignment="1">
      <alignment horizontal="center" vertical="center"/>
    </xf>
    <xf numFmtId="0" fontId="6" fillId="0" borderId="3" xfId="0" applyFont="1" applyBorder="1" applyAlignment="1">
      <alignment horizontal="center" vertical="center" wrapText="1"/>
    </xf>
    <xf numFmtId="0" fontId="6" fillId="0" borderId="4"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12" xfId="0" applyFont="1" applyBorder="1" applyAlignment="1">
      <alignment horizontal="center" vertical="center" wrapText="1"/>
    </xf>
    <xf numFmtId="0" fontId="59" fillId="0" borderId="4"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10" xfId="0" applyFont="1" applyBorder="1" applyAlignment="1">
      <alignment horizontal="center" vertical="center" wrapText="1"/>
    </xf>
    <xf numFmtId="0" fontId="59"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14" xfId="0" applyFont="1" applyBorder="1" applyAlignment="1">
      <alignment horizontal="left" vertical="center" shrinkToFit="1"/>
    </xf>
    <xf numFmtId="0" fontId="62" fillId="0" borderId="1" xfId="0" applyFont="1" applyBorder="1" applyAlignment="1">
      <alignment horizontal="center" vertical="center" wrapText="1"/>
    </xf>
    <xf numFmtId="0" fontId="62" fillId="0" borderId="3" xfId="0" applyFont="1" applyBorder="1" applyAlignment="1">
      <alignment horizontal="center" vertical="center" wrapText="1"/>
    </xf>
    <xf numFmtId="0" fontId="62" fillId="0" borderId="6" xfId="0" applyFont="1" applyBorder="1" applyAlignment="1">
      <alignment horizontal="center" vertical="center" wrapText="1"/>
    </xf>
    <xf numFmtId="0" fontId="62" fillId="0" borderId="8" xfId="0" applyFont="1" applyBorder="1" applyAlignment="1">
      <alignment horizontal="center" vertical="center" wrapText="1"/>
    </xf>
    <xf numFmtId="0" fontId="59" fillId="0" borderId="9" xfId="0" applyFont="1" applyBorder="1" applyAlignment="1">
      <alignment horizontal="center" vertical="center"/>
    </xf>
    <xf numFmtId="0" fontId="59" fillId="0" borderId="10" xfId="0" applyFont="1" applyBorder="1" applyAlignment="1">
      <alignment horizontal="center" vertical="center"/>
    </xf>
    <xf numFmtId="0" fontId="6" fillId="0" borderId="11" xfId="0" applyFont="1" applyBorder="1" applyAlignment="1">
      <alignment vertical="center" shrinkToFit="1"/>
    </xf>
    <xf numFmtId="0" fontId="6" fillId="0" borderId="13" xfId="0" applyFont="1" applyBorder="1" applyAlignment="1">
      <alignment vertical="center" shrinkToFit="1"/>
    </xf>
    <xf numFmtId="0" fontId="6" fillId="0" borderId="14" xfId="0" applyFont="1" applyBorder="1" applyAlignment="1">
      <alignment vertical="center" shrinkToFit="1"/>
    </xf>
    <xf numFmtId="0" fontId="59" fillId="0" borderId="24" xfId="0" applyFont="1" applyBorder="1" applyAlignment="1">
      <alignment horizontal="center" vertical="center"/>
    </xf>
    <xf numFmtId="0" fontId="36" fillId="0" borderId="1"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8" xfId="0" applyFont="1" applyBorder="1" applyAlignment="1">
      <alignment horizontal="center" vertical="center" wrapText="1"/>
    </xf>
    <xf numFmtId="0" fontId="86" fillId="0" borderId="4" xfId="0" applyFont="1" applyBorder="1" applyAlignment="1">
      <alignment horizontal="center" vertical="center" wrapText="1"/>
    </xf>
    <xf numFmtId="0" fontId="86" fillId="0" borderId="5" xfId="0" applyFont="1" applyBorder="1" applyAlignment="1">
      <alignment horizontal="center" vertical="center" wrapText="1"/>
    </xf>
    <xf numFmtId="0" fontId="86" fillId="0" borderId="13" xfId="0" applyFont="1" applyBorder="1" applyAlignment="1">
      <alignment horizontal="center" vertical="center" wrapText="1"/>
    </xf>
    <xf numFmtId="0" fontId="59" fillId="0" borderId="1" xfId="0" applyFont="1" applyBorder="1" applyAlignment="1">
      <alignment horizontal="left" vertical="center" wrapText="1"/>
    </xf>
    <xf numFmtId="0" fontId="59" fillId="0" borderId="2" xfId="0" applyFont="1" applyBorder="1" applyAlignment="1">
      <alignment horizontal="left" vertical="center" wrapText="1"/>
    </xf>
    <xf numFmtId="0" fontId="59" fillId="0" borderId="3" xfId="0" applyFont="1" applyBorder="1" applyAlignment="1">
      <alignment horizontal="left" vertical="center" wrapText="1"/>
    </xf>
    <xf numFmtId="0" fontId="59" fillId="0" borderId="9" xfId="0" applyFont="1" applyBorder="1" applyAlignment="1">
      <alignment horizontal="left" vertical="center"/>
    </xf>
    <xf numFmtId="0" fontId="59" fillId="0" borderId="4" xfId="0" applyFont="1" applyBorder="1" applyAlignment="1">
      <alignment horizontal="left" vertical="center" wrapText="1"/>
    </xf>
    <xf numFmtId="0" fontId="59" fillId="0" borderId="0" xfId="0" applyFont="1" applyAlignment="1">
      <alignment horizontal="left" vertical="center" wrapText="1"/>
    </xf>
    <xf numFmtId="0" fontId="59" fillId="0" borderId="5" xfId="0" applyFont="1" applyBorder="1" applyAlignment="1">
      <alignment horizontal="left" vertical="center" wrapText="1"/>
    </xf>
    <xf numFmtId="0" fontId="59" fillId="0" borderId="32" xfId="0" applyFont="1" applyBorder="1" applyAlignment="1">
      <alignment horizontal="left"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6" fillId="0" borderId="36" xfId="0" applyFont="1"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6" fillId="0" borderId="25"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cellXfs>
  <cellStyles count="4">
    <cellStyle name="ハイパーリンク" xfId="1" builtinId="8"/>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1.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4.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2.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25400</xdr:colOff>
      <xdr:row>95</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94</xdr:row>
      <xdr:rowOff>127000</xdr:rowOff>
    </xdr:from>
    <xdr:to>
      <xdr:col>2</xdr:col>
      <xdr:colOff>863600</xdr:colOff>
      <xdr:row>94</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93</xdr:row>
      <xdr:rowOff>165100</xdr:rowOff>
    </xdr:from>
    <xdr:to>
      <xdr:col>2</xdr:col>
      <xdr:colOff>1244600</xdr:colOff>
      <xdr:row>95</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93</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97</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94</xdr:row>
      <xdr:rowOff>139700</xdr:rowOff>
    </xdr:from>
    <xdr:to>
      <xdr:col>6</xdr:col>
      <xdr:colOff>101600</xdr:colOff>
      <xdr:row>94</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94</xdr:row>
      <xdr:rowOff>25400</xdr:rowOff>
    </xdr:from>
    <xdr:to>
      <xdr:col>6</xdr:col>
      <xdr:colOff>393700</xdr:colOff>
      <xdr:row>95</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92</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95</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97</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94</xdr:row>
      <xdr:rowOff>127000</xdr:rowOff>
    </xdr:from>
    <xdr:to>
      <xdr:col>7</xdr:col>
      <xdr:colOff>965200</xdr:colOff>
      <xdr:row>94</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94</xdr:row>
      <xdr:rowOff>12700</xdr:rowOff>
    </xdr:from>
    <xdr:to>
      <xdr:col>8</xdr:col>
      <xdr:colOff>406400</xdr:colOff>
      <xdr:row>95</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91</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95</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97</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94</xdr:row>
      <xdr:rowOff>127000</xdr:rowOff>
    </xdr:from>
    <xdr:to>
      <xdr:col>9</xdr:col>
      <xdr:colOff>914400</xdr:colOff>
      <xdr:row>94</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94</xdr:row>
      <xdr:rowOff>12700</xdr:rowOff>
    </xdr:from>
    <xdr:to>
      <xdr:col>9</xdr:col>
      <xdr:colOff>1219200</xdr:colOff>
      <xdr:row>95</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92</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97</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95</xdr:row>
      <xdr:rowOff>38100</xdr:rowOff>
    </xdr:from>
    <xdr:to>
      <xdr:col>9</xdr:col>
      <xdr:colOff>812800</xdr:colOff>
      <xdr:row>97</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96</xdr:row>
      <xdr:rowOff>76200</xdr:rowOff>
    </xdr:from>
    <xdr:to>
      <xdr:col>9</xdr:col>
      <xdr:colOff>1219200</xdr:colOff>
      <xdr:row>97</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95</xdr:row>
      <xdr:rowOff>101600</xdr:rowOff>
    </xdr:from>
    <xdr:to>
      <xdr:col>2</xdr:col>
      <xdr:colOff>1358900</xdr:colOff>
      <xdr:row>96</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95</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72</xdr:row>
      <xdr:rowOff>57150</xdr:rowOff>
    </xdr:from>
    <xdr:to>
      <xdr:col>2</xdr:col>
      <xdr:colOff>2238375</xdr:colOff>
      <xdr:row>73</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62</xdr:row>
      <xdr:rowOff>142875</xdr:rowOff>
    </xdr:from>
    <xdr:to>
      <xdr:col>5</xdr:col>
      <xdr:colOff>19050</xdr:colOff>
      <xdr:row>63</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95250</xdr:colOff>
      <xdr:row>48</xdr:row>
      <xdr:rowOff>9525</xdr:rowOff>
    </xdr:from>
    <xdr:to>
      <xdr:col>7</xdr:col>
      <xdr:colOff>247650</xdr:colOff>
      <xdr:row>56</xdr:row>
      <xdr:rowOff>171450</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267575" y="9391650"/>
          <a:ext cx="152400" cy="15430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380999</xdr:colOff>
      <xdr:row>51</xdr:row>
      <xdr:rowOff>76742</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553324" y="9982742"/>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oneCellAnchor>
    <xdr:from>
      <xdr:col>7</xdr:col>
      <xdr:colOff>200025</xdr:colOff>
      <xdr:row>36</xdr:row>
      <xdr:rowOff>57150</xdr:rowOff>
    </xdr:from>
    <xdr:ext cx="2295525" cy="1089026"/>
    <xdr:sp macro="" textlink="">
      <xdr:nvSpPr>
        <xdr:cNvPr id="41" name="四角形吹き出し 40">
          <a:extLst>
            <a:ext uri="{FF2B5EF4-FFF2-40B4-BE49-F238E27FC236}">
              <a16:creationId xmlns:a16="http://schemas.microsoft.com/office/drawing/2014/main" id="{00000000-0008-0000-0000-000029000000}"/>
            </a:ext>
          </a:extLst>
        </xdr:cNvPr>
        <xdr:cNvSpPr/>
      </xdr:nvSpPr>
      <xdr:spPr>
        <a:xfrm>
          <a:off x="7372350" y="7305675"/>
          <a:ext cx="2295525" cy="1089026"/>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endParaRPr kumimoji="1" lang="en-US" altLang="ja-JP" sz="1100">
            <a:solidFill>
              <a:schemeClr val="tx1"/>
            </a:solidFill>
          </a:endParaRPr>
        </a:p>
        <a:p>
          <a:pPr algn="l"/>
          <a:r>
            <a:rPr kumimoji="1" lang="ja-JP" altLang="en-US" sz="1100">
              <a:solidFill>
                <a:schemeClr val="tx1"/>
              </a:solidFill>
            </a:rPr>
            <a:t>その際、</a:t>
          </a:r>
          <a:r>
            <a:rPr kumimoji="1" lang="ja-JP" altLang="en-US" sz="1100">
              <a:solidFill>
                <a:srgbClr val="FF0000"/>
              </a:solidFill>
            </a:rPr>
            <a:t>様式番号</a:t>
          </a:r>
          <a:r>
            <a:rPr kumimoji="1" lang="ja-JP" altLang="en-US" sz="1100">
              <a:solidFill>
                <a:schemeClr val="tx1"/>
              </a:solidFill>
            </a:rPr>
            <a:t>は、</a:t>
          </a:r>
          <a:r>
            <a:rPr kumimoji="1" lang="ja-JP" altLang="en-US" sz="1100">
              <a:solidFill>
                <a:srgbClr val="FF0000"/>
              </a:solidFill>
            </a:rPr>
            <a:t>違う番号</a:t>
          </a:r>
          <a:r>
            <a:rPr kumimoji="1" lang="ja-JP" altLang="en-US" sz="1100">
              <a:solidFill>
                <a:schemeClr val="tx1"/>
              </a:solidFill>
            </a:rPr>
            <a:t>にしてください。</a:t>
          </a:r>
          <a:endParaRPr kumimoji="1" lang="en-US" altLang="ja-JP" sz="1100">
            <a:solidFill>
              <a:schemeClr val="tx1"/>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47998</xdr:colOff>
      <xdr:row>27</xdr:row>
      <xdr:rowOff>145676</xdr:rowOff>
    </xdr:from>
    <xdr:to>
      <xdr:col>10</xdr:col>
      <xdr:colOff>204881</xdr:colOff>
      <xdr:row>42</xdr:row>
      <xdr:rowOff>78441</xdr:rowOff>
    </xdr:to>
    <xdr:sp macro="" textlink="">
      <xdr:nvSpPr>
        <xdr:cNvPr id="2" name="右大かっこ 1">
          <a:extLst>
            <a:ext uri="{FF2B5EF4-FFF2-40B4-BE49-F238E27FC236}">
              <a16:creationId xmlns:a16="http://schemas.microsoft.com/office/drawing/2014/main" id="{DCBA56F0-763D-4F1B-98A5-E0380350B994}"/>
            </a:ext>
          </a:extLst>
        </xdr:cNvPr>
        <xdr:cNvSpPr/>
      </xdr:nvSpPr>
      <xdr:spPr>
        <a:xfrm>
          <a:off x="8658598" y="5136776"/>
          <a:ext cx="156883" cy="264421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312270</xdr:colOff>
      <xdr:row>31</xdr:row>
      <xdr:rowOff>107203</xdr:rowOff>
    </xdr:from>
    <xdr:to>
      <xdr:col>15</xdr:col>
      <xdr:colOff>414618</xdr:colOff>
      <xdr:row>36</xdr:row>
      <xdr:rowOff>97679</xdr:rowOff>
    </xdr:to>
    <xdr:sp macro="" textlink="">
      <xdr:nvSpPr>
        <xdr:cNvPr id="3" name="テキスト ボックス 2">
          <a:extLst>
            <a:ext uri="{FF2B5EF4-FFF2-40B4-BE49-F238E27FC236}">
              <a16:creationId xmlns:a16="http://schemas.microsoft.com/office/drawing/2014/main" id="{CA1F8108-3879-42D2-BF98-94E0E95E5844}"/>
            </a:ext>
          </a:extLst>
        </xdr:cNvPr>
        <xdr:cNvSpPr txBox="1"/>
      </xdr:nvSpPr>
      <xdr:spPr>
        <a:xfrm>
          <a:off x="8922870" y="5980953"/>
          <a:ext cx="3150348" cy="8223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twoCellAnchor>
    <xdr:from>
      <xdr:col>10</xdr:col>
      <xdr:colOff>47998</xdr:colOff>
      <xdr:row>56</xdr:row>
      <xdr:rowOff>145676</xdr:rowOff>
    </xdr:from>
    <xdr:to>
      <xdr:col>10</xdr:col>
      <xdr:colOff>204881</xdr:colOff>
      <xdr:row>71</xdr:row>
      <xdr:rowOff>78441</xdr:rowOff>
    </xdr:to>
    <xdr:sp macro="" textlink="">
      <xdr:nvSpPr>
        <xdr:cNvPr id="4" name="右大かっこ 3">
          <a:extLst>
            <a:ext uri="{FF2B5EF4-FFF2-40B4-BE49-F238E27FC236}">
              <a16:creationId xmlns:a16="http://schemas.microsoft.com/office/drawing/2014/main" id="{EAF35849-A1C5-444E-BCDB-212819E3E081}"/>
            </a:ext>
          </a:extLst>
        </xdr:cNvPr>
        <xdr:cNvSpPr/>
      </xdr:nvSpPr>
      <xdr:spPr>
        <a:xfrm>
          <a:off x="8658598" y="10635876"/>
          <a:ext cx="156883" cy="264421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312270</xdr:colOff>
      <xdr:row>60</xdr:row>
      <xdr:rowOff>107203</xdr:rowOff>
    </xdr:from>
    <xdr:to>
      <xdr:col>15</xdr:col>
      <xdr:colOff>414618</xdr:colOff>
      <xdr:row>65</xdr:row>
      <xdr:rowOff>97679</xdr:rowOff>
    </xdr:to>
    <xdr:sp macro="" textlink="">
      <xdr:nvSpPr>
        <xdr:cNvPr id="5" name="テキスト ボックス 4">
          <a:extLst>
            <a:ext uri="{FF2B5EF4-FFF2-40B4-BE49-F238E27FC236}">
              <a16:creationId xmlns:a16="http://schemas.microsoft.com/office/drawing/2014/main" id="{1BE11173-103C-48B6-86EA-1972ECBB7EFA}"/>
            </a:ext>
          </a:extLst>
        </xdr:cNvPr>
        <xdr:cNvSpPr txBox="1"/>
      </xdr:nvSpPr>
      <xdr:spPr>
        <a:xfrm>
          <a:off x="8922870" y="11480053"/>
          <a:ext cx="3150348" cy="8223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twoCellAnchor>
    <xdr:from>
      <xdr:col>10</xdr:col>
      <xdr:colOff>49696</xdr:colOff>
      <xdr:row>85</xdr:row>
      <xdr:rowOff>91109</xdr:rowOff>
    </xdr:from>
    <xdr:to>
      <xdr:col>10</xdr:col>
      <xdr:colOff>209754</xdr:colOff>
      <xdr:row>101</xdr:row>
      <xdr:rowOff>20560</xdr:rowOff>
    </xdr:to>
    <xdr:sp macro="" textlink="">
      <xdr:nvSpPr>
        <xdr:cNvPr id="6" name="右大かっこ 5">
          <a:extLst>
            <a:ext uri="{FF2B5EF4-FFF2-40B4-BE49-F238E27FC236}">
              <a16:creationId xmlns:a16="http://schemas.microsoft.com/office/drawing/2014/main" id="{163A08C1-F8A3-4C24-BD68-F446F164033B}"/>
            </a:ext>
          </a:extLst>
        </xdr:cNvPr>
        <xdr:cNvSpPr/>
      </xdr:nvSpPr>
      <xdr:spPr>
        <a:xfrm>
          <a:off x="8680174" y="15596152"/>
          <a:ext cx="160058" cy="2637865"/>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317143</xdr:colOff>
      <xdr:row>90</xdr:row>
      <xdr:rowOff>9704</xdr:rowOff>
    </xdr:from>
    <xdr:to>
      <xdr:col>15</xdr:col>
      <xdr:colOff>399751</xdr:colOff>
      <xdr:row>95</xdr:row>
      <xdr:rowOff>6944</xdr:rowOff>
    </xdr:to>
    <xdr:sp macro="" textlink="">
      <xdr:nvSpPr>
        <xdr:cNvPr id="7" name="テキスト ボックス 6">
          <a:extLst>
            <a:ext uri="{FF2B5EF4-FFF2-40B4-BE49-F238E27FC236}">
              <a16:creationId xmlns:a16="http://schemas.microsoft.com/office/drawing/2014/main" id="{0023BA23-C795-4CFD-9423-559E62924C59}"/>
            </a:ext>
          </a:extLst>
        </xdr:cNvPr>
        <xdr:cNvSpPr txBox="1"/>
      </xdr:nvSpPr>
      <xdr:spPr>
        <a:xfrm>
          <a:off x="8947621" y="16392704"/>
          <a:ext cx="3147173" cy="82550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209550</xdr:colOff>
      <xdr:row>31</xdr:row>
      <xdr:rowOff>149225</xdr:rowOff>
    </xdr:from>
    <xdr:to>
      <xdr:col>22</xdr:col>
      <xdr:colOff>285750</xdr:colOff>
      <xdr:row>35</xdr:row>
      <xdr:rowOff>38100</xdr:rowOff>
    </xdr:to>
    <xdr:sp macro="" textlink="">
      <xdr:nvSpPr>
        <xdr:cNvPr id="3" name="四角形吹き出し 2">
          <a:extLst>
            <a:ext uri="{FF2B5EF4-FFF2-40B4-BE49-F238E27FC236}">
              <a16:creationId xmlns:a16="http://schemas.microsoft.com/office/drawing/2014/main" id="{00000000-0008-0000-0600-000003000000}"/>
            </a:ext>
          </a:extLst>
        </xdr:cNvPr>
        <xdr:cNvSpPr/>
      </xdr:nvSpPr>
      <xdr:spPr>
        <a:xfrm>
          <a:off x="6829425" y="5778500"/>
          <a:ext cx="2590800" cy="536575"/>
        </a:xfrm>
        <a:prstGeom prst="wedgeRectCallout">
          <a:avLst>
            <a:gd name="adj1" fmla="val -86036"/>
            <a:gd name="adj2" fmla="val 1451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276225</xdr:colOff>
      <xdr:row>13</xdr:row>
      <xdr:rowOff>180975</xdr:rowOff>
    </xdr:from>
    <xdr:to>
      <xdr:col>22</xdr:col>
      <xdr:colOff>66675</xdr:colOff>
      <xdr:row>26</xdr:row>
      <xdr:rowOff>161925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264275" y="2778125"/>
          <a:ext cx="2933700" cy="1393825"/>
          <a:chOff x="6915150" y="2381250"/>
          <a:chExt cx="3219450" cy="2466975"/>
        </a:xfrm>
      </xdr:grpSpPr>
      <xdr:pic>
        <xdr:nvPicPr>
          <xdr:cNvPr id="7" name="図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44450</xdr:colOff>
      <xdr:row>30</xdr:row>
      <xdr:rowOff>6350</xdr:rowOff>
    </xdr:from>
    <xdr:to>
      <xdr:col>17</xdr:col>
      <xdr:colOff>123825</xdr:colOff>
      <xdr:row>48</xdr:row>
      <xdr:rowOff>38100</xdr:rowOff>
    </xdr:to>
    <xdr:sp macro="" textlink="">
      <xdr:nvSpPr>
        <xdr:cNvPr id="2" name="右大かっこ 1">
          <a:extLst>
            <a:ext uri="{FF2B5EF4-FFF2-40B4-BE49-F238E27FC236}">
              <a16:creationId xmlns:a16="http://schemas.microsoft.com/office/drawing/2014/main" id="{6E63D48A-7BC5-442D-ADC2-2198D06F26D6}"/>
            </a:ext>
          </a:extLst>
        </xdr:cNvPr>
        <xdr:cNvSpPr/>
      </xdr:nvSpPr>
      <xdr:spPr>
        <a:xfrm>
          <a:off x="6035675" y="5473700"/>
          <a:ext cx="79375" cy="2946400"/>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34925</xdr:colOff>
      <xdr:row>49</xdr:row>
      <xdr:rowOff>9525</xdr:rowOff>
    </xdr:from>
    <xdr:to>
      <xdr:col>17</xdr:col>
      <xdr:colOff>95250</xdr:colOff>
      <xdr:row>76</xdr:row>
      <xdr:rowOff>0</xdr:rowOff>
    </xdr:to>
    <xdr:sp macro="" textlink="">
      <xdr:nvSpPr>
        <xdr:cNvPr id="8" name="右大かっこ 7">
          <a:extLst>
            <a:ext uri="{FF2B5EF4-FFF2-40B4-BE49-F238E27FC236}">
              <a16:creationId xmlns:a16="http://schemas.microsoft.com/office/drawing/2014/main" id="{E326E2BF-73F8-44FF-B939-94A7CE910DD7}"/>
            </a:ext>
          </a:extLst>
        </xdr:cNvPr>
        <xdr:cNvSpPr/>
      </xdr:nvSpPr>
      <xdr:spPr>
        <a:xfrm>
          <a:off x="6026150" y="8553450"/>
          <a:ext cx="60325" cy="436245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139700</xdr:colOff>
      <xdr:row>59</xdr:row>
      <xdr:rowOff>143498</xdr:rowOff>
    </xdr:from>
    <xdr:to>
      <xdr:col>23</xdr:col>
      <xdr:colOff>231401</xdr:colOff>
      <xdr:row>63</xdr:row>
      <xdr:rowOff>88028</xdr:rowOff>
    </xdr:to>
    <xdr:sp macro="" textlink="">
      <xdr:nvSpPr>
        <xdr:cNvPr id="9" name="吹き出し: 左矢印 8">
          <a:extLst>
            <a:ext uri="{FF2B5EF4-FFF2-40B4-BE49-F238E27FC236}">
              <a16:creationId xmlns:a16="http://schemas.microsoft.com/office/drawing/2014/main" id="{CA577306-4C6B-40C6-985C-C27626F3A1F0}"/>
            </a:ext>
          </a:extLst>
        </xdr:cNvPr>
        <xdr:cNvSpPr/>
      </xdr:nvSpPr>
      <xdr:spPr>
        <a:xfrm>
          <a:off x="6130925" y="10306673"/>
          <a:ext cx="3863601" cy="59223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twoCellAnchor>
    <xdr:from>
      <xdr:col>17</xdr:col>
      <xdr:colOff>158750</xdr:colOff>
      <xdr:row>39</xdr:row>
      <xdr:rowOff>19050</xdr:rowOff>
    </xdr:from>
    <xdr:to>
      <xdr:col>22</xdr:col>
      <xdr:colOff>334105</xdr:colOff>
      <xdr:row>42</xdr:row>
      <xdr:rowOff>96307</xdr:rowOff>
    </xdr:to>
    <xdr:sp macro="" textlink="">
      <xdr:nvSpPr>
        <xdr:cNvPr id="10" name="吹き出し: 左矢印 9">
          <a:extLst>
            <a:ext uri="{FF2B5EF4-FFF2-40B4-BE49-F238E27FC236}">
              <a16:creationId xmlns:a16="http://schemas.microsoft.com/office/drawing/2014/main" id="{9882C77A-5485-4EE4-A872-431A1772447A}"/>
            </a:ext>
          </a:extLst>
        </xdr:cNvPr>
        <xdr:cNvSpPr/>
      </xdr:nvSpPr>
      <xdr:spPr>
        <a:xfrm>
          <a:off x="6149975" y="6943725"/>
          <a:ext cx="3318605" cy="563032"/>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全ての</a:t>
          </a:r>
          <a:r>
            <a:rPr kumimoji="1" lang="en-US" altLang="ja-JP" sz="1100">
              <a:solidFill>
                <a:sysClr val="windowText" lastClr="000000"/>
              </a:solidFill>
              <a:effectLst/>
              <a:latin typeface="+mn-lt"/>
              <a:ea typeface="+mn-ea"/>
              <a:cs typeface="+mn-cs"/>
            </a:rPr>
            <a:t>JV</a:t>
          </a:r>
          <a:r>
            <a:rPr kumimoji="1" lang="ja-JP" altLang="en-US" sz="1100">
              <a:solidFill>
                <a:sysClr val="windowText" lastClr="000000"/>
              </a:solidFill>
              <a:effectLst/>
              <a:latin typeface="+mn-lt"/>
              <a:ea typeface="+mn-ea"/>
              <a:cs typeface="+mn-cs"/>
            </a:rPr>
            <a:t>構成員（３社）が</a:t>
          </a: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123825</xdr:colOff>
      <xdr:row>0</xdr:row>
      <xdr:rowOff>38100</xdr:rowOff>
    </xdr:from>
    <xdr:to>
      <xdr:col>17</xdr:col>
      <xdr:colOff>342900</xdr:colOff>
      <xdr:row>18</xdr:row>
      <xdr:rowOff>142875</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6276975"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4</xdr:row>
      <xdr:rowOff>66675</xdr:rowOff>
    </xdr:from>
    <xdr:to>
      <xdr:col>19</xdr:col>
      <xdr:colOff>542925</xdr:colOff>
      <xdr:row>12</xdr:row>
      <xdr:rowOff>133350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6677025" y="762000"/>
          <a:ext cx="10096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47625</xdr:rowOff>
    </xdr:from>
    <xdr:to>
      <xdr:col>26</xdr:col>
      <xdr:colOff>447675</xdr:colOff>
      <xdr:row>34</xdr:row>
      <xdr:rowOff>142874</xdr:rowOff>
    </xdr:to>
    <xdr:sp macro="" textlink="">
      <xdr:nvSpPr>
        <xdr:cNvPr id="4" name="Text Box 12">
          <a:extLst>
            <a:ext uri="{FF2B5EF4-FFF2-40B4-BE49-F238E27FC236}">
              <a16:creationId xmlns:a16="http://schemas.microsoft.com/office/drawing/2014/main" id="{00000000-0008-0000-0700-000004000000}"/>
            </a:ext>
          </a:extLst>
        </xdr:cNvPr>
        <xdr:cNvSpPr txBox="1">
          <a:spLocks noChangeArrowheads="1"/>
        </xdr:cNvSpPr>
      </xdr:nvSpPr>
      <xdr:spPr bwMode="auto">
        <a:xfrm>
          <a:off x="8401050" y="5372100"/>
          <a:ext cx="45624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6238875" y="666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0</xdr:rowOff>
    </xdr:from>
    <xdr:to>
      <xdr:col>26</xdr:col>
      <xdr:colOff>447675</xdr:colOff>
      <xdr:row>34</xdr:row>
      <xdr:rowOff>95249</xdr:rowOff>
    </xdr:to>
    <xdr:sp macro="" textlink="">
      <xdr:nvSpPr>
        <xdr:cNvPr id="4" name="Text Box 12">
          <a:extLst>
            <a:ext uri="{FF2B5EF4-FFF2-40B4-BE49-F238E27FC236}">
              <a16:creationId xmlns:a16="http://schemas.microsoft.com/office/drawing/2014/main" id="{00000000-0008-0000-0800-000004000000}"/>
            </a:ext>
          </a:extLst>
        </xdr:cNvPr>
        <xdr:cNvSpPr txBox="1">
          <a:spLocks noChangeArrowheads="1"/>
        </xdr:cNvSpPr>
      </xdr:nvSpPr>
      <xdr:spPr bwMode="auto">
        <a:xfrm>
          <a:off x="8401050" y="5324475"/>
          <a:ext cx="45624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6238875" y="66675"/>
          <a:ext cx="219075" cy="32194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0</xdr:rowOff>
    </xdr:from>
    <xdr:to>
      <xdr:col>26</xdr:col>
      <xdr:colOff>447675</xdr:colOff>
      <xdr:row>34</xdr:row>
      <xdr:rowOff>95249</xdr:rowOff>
    </xdr:to>
    <xdr:sp macro="" textlink="">
      <xdr:nvSpPr>
        <xdr:cNvPr id="4" name="Text Box 12">
          <a:extLst>
            <a:ext uri="{FF2B5EF4-FFF2-40B4-BE49-F238E27FC236}">
              <a16:creationId xmlns:a16="http://schemas.microsoft.com/office/drawing/2014/main" id="{00000000-0008-0000-0900-000004000000}"/>
            </a:ext>
          </a:extLst>
        </xdr:cNvPr>
        <xdr:cNvSpPr txBox="1">
          <a:spLocks noChangeArrowheads="1"/>
        </xdr:cNvSpPr>
      </xdr:nvSpPr>
      <xdr:spPr bwMode="auto">
        <a:xfrm>
          <a:off x="7772400" y="532447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A00-000002000000}"/>
            </a:ext>
          </a:extLst>
        </xdr:cNvPr>
        <xdr:cNvSpPr/>
      </xdr:nvSpPr>
      <xdr:spPr>
        <a:xfrm>
          <a:off x="6238875" y="66675"/>
          <a:ext cx="219075" cy="32194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31</xdr:row>
      <xdr:rowOff>0</xdr:rowOff>
    </xdr:from>
    <xdr:to>
      <xdr:col>26</xdr:col>
      <xdr:colOff>447675</xdr:colOff>
      <xdr:row>34</xdr:row>
      <xdr:rowOff>95249</xdr:rowOff>
    </xdr:to>
    <xdr:sp macro="" textlink="">
      <xdr:nvSpPr>
        <xdr:cNvPr id="4" name="Text Box 12">
          <a:extLst>
            <a:ext uri="{FF2B5EF4-FFF2-40B4-BE49-F238E27FC236}">
              <a16:creationId xmlns:a16="http://schemas.microsoft.com/office/drawing/2014/main" id="{00000000-0008-0000-0A00-000004000000}"/>
            </a:ext>
          </a:extLst>
        </xdr:cNvPr>
        <xdr:cNvSpPr txBox="1">
          <a:spLocks noChangeArrowheads="1"/>
        </xdr:cNvSpPr>
      </xdr:nvSpPr>
      <xdr:spPr bwMode="auto">
        <a:xfrm>
          <a:off x="7772400" y="532447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190500</xdr:colOff>
      <xdr:row>0</xdr:row>
      <xdr:rowOff>47625</xdr:rowOff>
    </xdr:from>
    <xdr:to>
      <xdr:col>18</xdr:col>
      <xdr:colOff>9525</xdr:colOff>
      <xdr:row>18</xdr:row>
      <xdr:rowOff>152400</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6353175" y="47625"/>
          <a:ext cx="190500" cy="33718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76200</xdr:rowOff>
    </xdr:from>
    <xdr:to>
      <xdr:col>19</xdr:col>
      <xdr:colOff>342900</xdr:colOff>
      <xdr:row>12</xdr:row>
      <xdr:rowOff>142875</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181850" y="857250"/>
          <a:ext cx="895350" cy="15240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B00-000004000000}"/>
            </a:ext>
          </a:extLst>
        </xdr:cNvPr>
        <xdr:cNvSpPr txBox="1">
          <a:spLocks noChangeArrowheads="1"/>
        </xdr:cNvSpPr>
      </xdr:nvSpPr>
      <xdr:spPr bwMode="auto">
        <a:xfrm>
          <a:off x="779145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17</xdr:col>
      <xdr:colOff>66675</xdr:colOff>
      <xdr:row>0</xdr:row>
      <xdr:rowOff>57150</xdr:rowOff>
    </xdr:from>
    <xdr:to>
      <xdr:col>17</xdr:col>
      <xdr:colOff>285750</xdr:colOff>
      <xdr:row>18</xdr:row>
      <xdr:rowOff>161925</xdr:rowOff>
    </xdr:to>
    <xdr:sp macro="" textlink="">
      <xdr:nvSpPr>
        <xdr:cNvPr id="2" name="右中かっこ 1">
          <a:extLst>
            <a:ext uri="{FF2B5EF4-FFF2-40B4-BE49-F238E27FC236}">
              <a16:creationId xmlns:a16="http://schemas.microsoft.com/office/drawing/2014/main" id="{00000000-0008-0000-0C00-000002000000}"/>
            </a:ext>
          </a:extLst>
        </xdr:cNvPr>
        <xdr:cNvSpPr/>
      </xdr:nvSpPr>
      <xdr:spPr>
        <a:xfrm>
          <a:off x="6229350" y="5715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xdr:row>
      <xdr:rowOff>85725</xdr:rowOff>
    </xdr:from>
    <xdr:to>
      <xdr:col>19</xdr:col>
      <xdr:colOff>304800</xdr:colOff>
      <xdr:row>12</xdr:row>
      <xdr:rowOff>152400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572250" y="781050"/>
          <a:ext cx="8953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6" name="Text Box 12">
          <a:extLst>
            <a:ext uri="{FF2B5EF4-FFF2-40B4-BE49-F238E27FC236}">
              <a16:creationId xmlns:a16="http://schemas.microsoft.com/office/drawing/2014/main" id="{00000000-0008-0000-0C00-000006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114300</xdr:colOff>
      <xdr:row>0</xdr:row>
      <xdr:rowOff>38100</xdr:rowOff>
    </xdr:from>
    <xdr:to>
      <xdr:col>17</xdr:col>
      <xdr:colOff>333375</xdr:colOff>
      <xdr:row>18</xdr:row>
      <xdr:rowOff>142875</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6762750"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4</xdr:row>
      <xdr:rowOff>66675</xdr:rowOff>
    </xdr:from>
    <xdr:to>
      <xdr:col>19</xdr:col>
      <xdr:colOff>352425</xdr:colOff>
      <xdr:row>12</xdr:row>
      <xdr:rowOff>133350</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7134225" y="762000"/>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9525</xdr:rowOff>
    </xdr:from>
    <xdr:to>
      <xdr:col>26</xdr:col>
      <xdr:colOff>104775</xdr:colOff>
      <xdr:row>35</xdr:row>
      <xdr:rowOff>104774</xdr:rowOff>
    </xdr:to>
    <xdr:sp macro="" textlink="">
      <xdr:nvSpPr>
        <xdr:cNvPr id="6" name="Text Box 12">
          <a:extLst>
            <a:ext uri="{FF2B5EF4-FFF2-40B4-BE49-F238E27FC236}">
              <a16:creationId xmlns:a16="http://schemas.microsoft.com/office/drawing/2014/main" id="{00000000-0008-0000-0D00-000006000000}"/>
            </a:ext>
          </a:extLst>
        </xdr:cNvPr>
        <xdr:cNvSpPr txBox="1">
          <a:spLocks noChangeArrowheads="1"/>
        </xdr:cNvSpPr>
      </xdr:nvSpPr>
      <xdr:spPr bwMode="auto">
        <a:xfrm>
          <a:off x="8420100" y="5505450"/>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9</xdr:col>
      <xdr:colOff>26459</xdr:colOff>
      <xdr:row>6</xdr:row>
      <xdr:rowOff>36898</xdr:rowOff>
    </xdr:from>
    <xdr:ext cx="2986074" cy="659155"/>
    <xdr:sp macro="" textlink="">
      <xdr:nvSpPr>
        <xdr:cNvPr id="2" name="テキスト ボックス 1">
          <a:extLst>
            <a:ext uri="{FF2B5EF4-FFF2-40B4-BE49-F238E27FC236}">
              <a16:creationId xmlns:a16="http://schemas.microsoft.com/office/drawing/2014/main" id="{00000000-0008-0000-2200-000002000000}"/>
            </a:ext>
          </a:extLst>
        </xdr:cNvPr>
        <xdr:cNvSpPr txBox="1"/>
      </xdr:nvSpPr>
      <xdr:spPr>
        <a:xfrm>
          <a:off x="8630709" y="1687898"/>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2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2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26459</xdr:colOff>
      <xdr:row>8</xdr:row>
      <xdr:rowOff>158574</xdr:rowOff>
    </xdr:from>
    <xdr:ext cx="2983702" cy="559127"/>
    <xdr:sp macro="" textlink="">
      <xdr:nvSpPr>
        <xdr:cNvPr id="5" name="テキスト ボックス 4">
          <a:extLst>
            <a:ext uri="{FF2B5EF4-FFF2-40B4-BE49-F238E27FC236}">
              <a16:creationId xmlns:a16="http://schemas.microsoft.com/office/drawing/2014/main" id="{00000000-0008-0000-2200-000005000000}"/>
            </a:ext>
          </a:extLst>
        </xdr:cNvPr>
        <xdr:cNvSpPr txBox="1"/>
      </xdr:nvSpPr>
      <xdr:spPr>
        <a:xfrm>
          <a:off x="8630709" y="2624491"/>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2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22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9</xdr:col>
      <xdr:colOff>47625</xdr:colOff>
      <xdr:row>6</xdr:row>
      <xdr:rowOff>26315</xdr:rowOff>
    </xdr:from>
    <xdr:ext cx="2986074" cy="659155"/>
    <xdr:sp macro="" textlink="">
      <xdr:nvSpPr>
        <xdr:cNvPr id="2" name="テキスト ボックス 1">
          <a:extLst>
            <a:ext uri="{FF2B5EF4-FFF2-40B4-BE49-F238E27FC236}">
              <a16:creationId xmlns:a16="http://schemas.microsoft.com/office/drawing/2014/main" id="{00000000-0008-0000-2300-000002000000}"/>
            </a:ext>
          </a:extLst>
        </xdr:cNvPr>
        <xdr:cNvSpPr txBox="1"/>
      </xdr:nvSpPr>
      <xdr:spPr>
        <a:xfrm>
          <a:off x="8651875" y="1677315"/>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3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3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47625</xdr:colOff>
      <xdr:row>8</xdr:row>
      <xdr:rowOff>169157</xdr:rowOff>
    </xdr:from>
    <xdr:ext cx="2983702" cy="559127"/>
    <xdr:sp macro="" textlink="">
      <xdr:nvSpPr>
        <xdr:cNvPr id="5" name="テキスト ボックス 4">
          <a:extLst>
            <a:ext uri="{FF2B5EF4-FFF2-40B4-BE49-F238E27FC236}">
              <a16:creationId xmlns:a16="http://schemas.microsoft.com/office/drawing/2014/main" id="{00000000-0008-0000-2300-000005000000}"/>
            </a:ext>
          </a:extLst>
        </xdr:cNvPr>
        <xdr:cNvSpPr txBox="1"/>
      </xdr:nvSpPr>
      <xdr:spPr>
        <a:xfrm>
          <a:off x="8651875" y="2635074"/>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3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23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9</xdr:col>
      <xdr:colOff>15875</xdr:colOff>
      <xdr:row>6</xdr:row>
      <xdr:rowOff>5149</xdr:rowOff>
    </xdr:from>
    <xdr:ext cx="2986074" cy="659155"/>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8620125" y="1656149"/>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400-000003000000}"/>
            </a:ext>
          </a:extLst>
        </xdr:cNvPr>
        <xdr:cNvSpPr txBox="1"/>
      </xdr:nvSpPr>
      <xdr:spPr>
        <a:xfrm>
          <a:off x="3133725" y="42538650"/>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400-000004000000}"/>
            </a:ext>
          </a:extLst>
        </xdr:cNvPr>
        <xdr:cNvSpPr txBox="1"/>
      </xdr:nvSpPr>
      <xdr:spPr>
        <a:xfrm>
          <a:off x="2819400" y="43424475"/>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26458</xdr:colOff>
      <xdr:row>8</xdr:row>
      <xdr:rowOff>158573</xdr:rowOff>
    </xdr:from>
    <xdr:ext cx="2983702" cy="559127"/>
    <xdr:sp macro="" textlink="">
      <xdr:nvSpPr>
        <xdr:cNvPr id="5" name="テキスト ボックス 4">
          <a:extLst>
            <a:ext uri="{FF2B5EF4-FFF2-40B4-BE49-F238E27FC236}">
              <a16:creationId xmlns:a16="http://schemas.microsoft.com/office/drawing/2014/main" id="{00000000-0008-0000-2400-000005000000}"/>
            </a:ext>
          </a:extLst>
        </xdr:cNvPr>
        <xdr:cNvSpPr txBox="1"/>
      </xdr:nvSpPr>
      <xdr:spPr>
        <a:xfrm>
          <a:off x="8630708" y="2624490"/>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4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1914525</xdr:colOff>
      <xdr:row>101</xdr:row>
      <xdr:rowOff>390525</xdr:rowOff>
    </xdr:from>
    <xdr:ext cx="2856616" cy="275717"/>
    <xdr:sp macro="" textlink="">
      <xdr:nvSpPr>
        <xdr:cNvPr id="7" name="テキスト ボックス 6">
          <a:extLst>
            <a:ext uri="{FF2B5EF4-FFF2-40B4-BE49-F238E27FC236}">
              <a16:creationId xmlns:a16="http://schemas.microsoft.com/office/drawing/2014/main" id="{00000000-0008-0000-2400-000007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4.xml><?xml version="1.0" encoding="utf-8"?>
<xdr:wsDr xmlns:xdr="http://schemas.openxmlformats.org/drawingml/2006/spreadsheetDrawing" xmlns:a="http://schemas.openxmlformats.org/drawingml/2006/main">
  <xdr:twoCellAnchor editAs="oneCell">
    <xdr:from>
      <xdr:col>18</xdr:col>
      <xdr:colOff>514350</xdr:colOff>
      <xdr:row>14</xdr:row>
      <xdr:rowOff>57150</xdr:rowOff>
    </xdr:from>
    <xdr:to>
      <xdr:col>25</xdr:col>
      <xdr:colOff>142501</xdr:colOff>
      <xdr:row>47</xdr:row>
      <xdr:rowOff>8105</xdr:rowOff>
    </xdr:to>
    <xdr:pic>
      <xdr:nvPicPr>
        <xdr:cNvPr id="4" name="図 3">
          <a:extLst>
            <a:ext uri="{FF2B5EF4-FFF2-40B4-BE49-F238E27FC236}">
              <a16:creationId xmlns:a16="http://schemas.microsoft.com/office/drawing/2014/main" id="{C0693738-96EB-485F-BCDC-29D5F300F780}"/>
            </a:ext>
          </a:extLst>
        </xdr:cNvPr>
        <xdr:cNvPicPr>
          <a:picLocks noChangeAspect="1"/>
        </xdr:cNvPicPr>
      </xdr:nvPicPr>
      <xdr:blipFill>
        <a:blip xmlns:r="http://schemas.openxmlformats.org/officeDocument/2006/relationships" r:embed="rId1"/>
        <a:stretch>
          <a:fillRect/>
        </a:stretch>
      </xdr:blipFill>
      <xdr:spPr>
        <a:xfrm>
          <a:off x="6896100" y="2857500"/>
          <a:ext cx="4028701" cy="6647030"/>
        </a:xfrm>
        <a:prstGeom prst="rect">
          <a:avLst/>
        </a:prstGeom>
      </xdr:spPr>
    </xdr:pic>
    <xdr:clientData/>
  </xdr:twoCellAnchor>
  <xdr:twoCellAnchor editAs="oneCell">
    <xdr:from>
      <xdr:col>21</xdr:col>
      <xdr:colOff>48329</xdr:colOff>
      <xdr:row>36</xdr:row>
      <xdr:rowOff>131314</xdr:rowOff>
    </xdr:from>
    <xdr:to>
      <xdr:col>24</xdr:col>
      <xdr:colOff>342670</xdr:colOff>
      <xdr:row>40</xdr:row>
      <xdr:rowOff>77332</xdr:rowOff>
    </xdr:to>
    <xdr:pic>
      <xdr:nvPicPr>
        <xdr:cNvPr id="5" name="図 4">
          <a:extLst>
            <a:ext uri="{FF2B5EF4-FFF2-40B4-BE49-F238E27FC236}">
              <a16:creationId xmlns:a16="http://schemas.microsoft.com/office/drawing/2014/main" id="{6BD16796-5749-4C3D-AAEE-61C0A9CEF8CD}"/>
            </a:ext>
          </a:extLst>
        </xdr:cNvPr>
        <xdr:cNvPicPr>
          <a:picLocks noChangeAspect="1"/>
        </xdr:cNvPicPr>
      </xdr:nvPicPr>
      <xdr:blipFill>
        <a:blip xmlns:r="http://schemas.openxmlformats.org/officeDocument/2006/relationships" r:embed="rId2"/>
        <a:stretch>
          <a:fillRect/>
        </a:stretch>
      </xdr:blipFill>
      <xdr:spPr>
        <a:xfrm>
          <a:off x="8316029" y="7427464"/>
          <a:ext cx="2180291" cy="746118"/>
        </a:xfrm>
        <a:prstGeom prst="rect">
          <a:avLst/>
        </a:prstGeom>
      </xdr:spPr>
    </xdr:pic>
    <xdr:clientData/>
  </xdr:twoCellAnchor>
  <xdr:oneCellAnchor>
    <xdr:from>
      <xdr:col>18</xdr:col>
      <xdr:colOff>53975</xdr:colOff>
      <xdr:row>28</xdr:row>
      <xdr:rowOff>25400</xdr:rowOff>
    </xdr:from>
    <xdr:ext cx="4981575" cy="267381"/>
    <xdr:sp macro="" textlink="">
      <xdr:nvSpPr>
        <xdr:cNvPr id="3" name="テキスト ボックス 2">
          <a:extLst>
            <a:ext uri="{FF2B5EF4-FFF2-40B4-BE49-F238E27FC236}">
              <a16:creationId xmlns:a16="http://schemas.microsoft.com/office/drawing/2014/main" id="{00000000-0008-0000-2C00-000004000000}"/>
            </a:ext>
          </a:extLst>
        </xdr:cNvPr>
        <xdr:cNvSpPr txBox="1"/>
      </xdr:nvSpPr>
      <xdr:spPr>
        <a:xfrm>
          <a:off x="6492875" y="563880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20</xdr:col>
      <xdr:colOff>200025</xdr:colOff>
      <xdr:row>32</xdr:row>
      <xdr:rowOff>219075</xdr:rowOff>
    </xdr:from>
    <xdr:to>
      <xdr:col>23</xdr:col>
      <xdr:colOff>495301</xdr:colOff>
      <xdr:row>36</xdr:row>
      <xdr:rowOff>66675</xdr:rowOff>
    </xdr:to>
    <xdr:sp macro="" textlink="">
      <xdr:nvSpPr>
        <xdr:cNvPr id="2" name="四角形吹き出し 1">
          <a:extLst>
            <a:ext uri="{FF2B5EF4-FFF2-40B4-BE49-F238E27FC236}">
              <a16:creationId xmlns:a16="http://schemas.microsoft.com/office/drawing/2014/main" id="{2D00056E-4777-42D5-9CAE-D63EFA5E4A4F}"/>
            </a:ext>
          </a:extLst>
        </xdr:cNvPr>
        <xdr:cNvSpPr/>
      </xdr:nvSpPr>
      <xdr:spPr>
        <a:xfrm>
          <a:off x="7181850" y="7086600"/>
          <a:ext cx="2409826" cy="904875"/>
        </a:xfrm>
        <a:prstGeom prst="wedgeRectCallout">
          <a:avLst>
            <a:gd name="adj1" fmla="val -70409"/>
            <a:gd name="adj2" fmla="val -29742"/>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 ＊入札説明書に「工事成績評定点が７０点未満の場合のものは施工実績として認めない」と条件をつけること</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R04/060%20&#20837;&#26413;&#26989;&#21209;/01%20&#26412;&#24193;&#22519;&#34892;&#65288;&#24037;&#20107;&#65289;/030%20&#20844;&#23433;&#22996;&#21729;&#20250;&#65288;10&#24180;&#65289;/0101%20&#27161;&#28310;&#22411;&#32207;&#21512;&#35413;&#20385;/01%20&#20986;&#38642;&#35686;&#23519;&#32626;&#24193;&#33294;&#26032;&#31689;&#65288;&#24314;&#31689;&#65289;&#24037;&#20107;/05%20&#20837;&#26413;&#20844;&#21578;/PPI&#25522;&#36617;/02%20&#12304;&#27161;&#28310;&#22411;&#12305;(&#24314;&#31689;&#38306;&#36899;)(3&#31038;JV)&#27096;&#24335;&#32207;&#21512;&#35413;&#20385;&#25216;&#34899;&#36039;&#26009;&#65288;R4.08.01_Ver1.0&#65289;&#65288;&#20986;&#38642;&#35686;&#23519;&#32626;&#24193;&#33294;&#26032;&#31689;&#65288;&#24314;&#31689;&#65289;&#24037;&#20107;&#65289;.xlsx" TargetMode="External"/><Relationship Id="rId1" Type="http://schemas.openxmlformats.org/officeDocument/2006/relationships/externalLinkPath" Target="/&#21942;&#32341;&#35506;/R04/060%20&#20837;&#26413;&#26989;&#21209;/01%20&#26412;&#24193;&#22519;&#34892;&#65288;&#24037;&#20107;&#65289;/030%20&#20844;&#23433;&#22996;&#21729;&#20250;&#65288;10&#24180;&#65289;/0101%20&#27161;&#28310;&#22411;&#32207;&#21512;&#35413;&#20385;/01%20&#20986;&#38642;&#35686;&#23519;&#32626;&#24193;&#33294;&#26032;&#31689;&#65288;&#24314;&#31689;&#65289;&#24037;&#20107;/05%20&#20837;&#26413;&#20844;&#21578;/PPI&#25522;&#36617;/02%20&#12304;&#27161;&#28310;&#22411;&#12305;(&#24314;&#31689;&#38306;&#36899;)(3&#31038;JV)&#27096;&#24335;&#32207;&#21512;&#35413;&#20385;&#25216;&#34899;&#36039;&#26009;&#65288;R4.08.01_Ver1.0&#65289;&#65288;&#20986;&#38642;&#35686;&#23519;&#32626;&#24193;&#33294;&#26032;&#31689;&#65288;&#24314;&#31689;&#65289;&#24037;&#20107;&#65289;.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12304;&#38651;&#27671;&#24037;&#20107;&#12305;02%20&#12304;&#29305;&#21029;&#31777;&#26131;&#22411;&#12305;(&#24314;&#31689;&#38306;&#36899;&#29992;)&#27096;&#24335;&#32207;&#21512;&#35413;&#20385;&#25216;&#34899;&#36039;&#26009;&#65288;R7.08.01_Ver1.7&#65289;&#27996;&#30000;&#39178;&#35703;&#23398;&#26657;&#25972;&#20633;&#65288;&#38651;&#27671;&#65289;&#24037;&#20107;.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 Id="rId2" Type="http://schemas.openxmlformats.org/officeDocument/2006/relationships/externalLinkPath" Target="file:///\\fs.ad.pref.shimane.jp\&#32207;&#21209;&#37096;\&#21942;&#32341;&#35506;\R08\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 Id="rId1" Type="http://schemas.openxmlformats.org/officeDocument/2006/relationships/externalLinkPath" Target="/&#21942;&#32341;&#35506;/R08/010%20&#21942;&#32341;&#35201;&#38936;/08%20&#21942;&#32341;&#26360;&#24335;/040%20&#20837;&#26413;&#26360;&#24335;&#65288;&#24120;&#29992;&#65289;/&#21942;&#32341;&#35506;&#29992;/R8.8.1&#65374;/&#9733;&#25216;&#34899;&#36039;&#26009;&#27096;&#24335;&#65288;&#20316;&#25104;&#20013;&#65289;/&#24460;&#12391;&#28040;&#12377;&#65288;&#20104;&#20633;&#65289;/&#9312;&#12304;&#29305;&#21029;&#31777;&#26131;&#22411;&#12305;&#27096;&#24335;&#32207;&#21512;&#35413;&#20385;&#25216;&#34899;&#36039;&#26009;&#65288;R8.08.01_Ver.1.1&#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ad.pref.shimane.jp\&#22303;&#26408;&#37096;\&#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file:///C:\Users\10411574\AppData\Local\Temp\22ea7ec2-ffbb-440a-ab64-7f03bdf93239_09-2&#65288;R7.10.1&#20197;&#38477;&#65289;_&#12304;&#27161;&#28310;&#22411;&#65291;&#26045;&#24037;&#20307;&#21046;&#30906;&#35469;&#22411;&#12305;&#27096;&#24335;&#32207;&#21512;&#35413;&#20385;&#25216;&#34899;&#36039;&#26009;(R7.08.01_ver.1.6)%20(1).zip.239\09-2&#65288;R7.10.1&#20197;&#38477;&#65289;_&#12304;&#27161;&#28310;&#22411;&#65291;&#26045;&#24037;&#20307;&#21046;&#30906;&#35469;&#22411;&#12305;&#27096;&#24335;&#32207;&#21512;&#35413;&#20385;&#25216;&#34899;&#36039;&#26009;(R7.08.01_ver.1.6)\&#9316;&#12304;&#27161;&#28310;&#22411;&#12305;(2&#31038;JV)&#27096;&#24335;&#32207;&#21512;&#35413;&#20385;&#25216;&#34899;&#36039;&#26009;&#65288;R7.08.01_Ver.1.6&#65289;.xlsx" TargetMode="External"/><Relationship Id="rId2" Type="http://schemas.microsoft.com/office/2019/04/relationships/externalLinkLongPath" Target="file:///C:\Users\10411574\AppData\Local\Temp\22ea7ec2-ffbb-440a-ab64-7f03bdf93239_09-2&#65288;R7.10.1&#20197;&#38477;&#65289;_&#12304;&#27161;&#28310;&#22411;&#65291;&#26045;&#24037;&#20307;&#21046;&#30906;&#35469;&#22411;&#12305;&#27096;&#24335;&#32207;&#21512;&#35413;&#20385;&#25216;&#34899;&#36039;&#26009;(R7.08.01_ver.1.6)%20(1).zip.239\09-2&#65288;R7.10.1&#20197;&#38477;&#65289;_&#12304;&#27161;&#28310;&#22411;&#65291;&#26045;&#24037;&#20307;&#21046;&#30906;&#35469;&#22411;&#12305;&#27096;&#24335;&#32207;&#21512;&#35413;&#20385;&#25216;&#34899;&#36039;&#26009;(R7.08.01_ver.1.6)\&#9316;&#12304;&#27161;&#28310;&#22411;&#12305;(2&#31038;JV)&#27096;&#24335;&#32207;&#21512;&#35413;&#20385;&#25216;&#34899;&#36039;&#26009;&#65288;R7.08.01_Ver.1.6&#65289;.xlsx?C26A4CE0" TargetMode="External"/><Relationship Id="rId1" Type="http://schemas.openxmlformats.org/officeDocument/2006/relationships/externalLinkPath" Target="file:///\\C26A4CE0\&#9316;&#12304;&#27161;&#28310;&#22411;&#12305;(2&#31038;JV)&#27096;&#24335;&#32207;&#21512;&#35413;&#20385;&#25216;&#34899;&#36039;&#26009;&#65288;R7.08.01_Ver.1.6&#65289;.xlsx" TargetMode="External"/></Relationships>
</file>

<file path=xl/externalLinks/_rels/externalLink6.xml.rels><?xml version="1.0" encoding="UTF-8" standalone="yes"?>
<Relationships xmlns="http://schemas.openxmlformats.org/package/2006/relationships"><Relationship Id="rId3" Type="http://schemas.openxmlformats.org/officeDocument/2006/relationships/externalLinkPath" Target="../../../0101%20&#27161;&#28310;&#22411;&#32207;&#21512;&#35413;&#20385;/01%20&#30476;&#24193;&#35696;&#20250;&#26847;&#65288;&#31354;&#35519;&#25913;&#20462;&#12288;&#27231;&#26800;&#35373;&#20633;&#65289;&#24037;&#20107;/05%20&#20837;&#26413;&#20844;&#21578;/PPI&#25522;&#36617;/02_&#12304;&#27161;&#28310;&#22411;&#12305;(&#24314;&#31689;&#38306;&#36899;)(2&#31038;JV)&#27096;&#24335;&#32207;&#21512;&#35413;&#20385;&#25216;&#34899;&#36039;&#26009;&#65288;&#30476;&#24193;&#35696;&#20250;&#26847;&#65288;&#31354;&#35519;&#25913;&#20462;&#12288;&#27231;&#26800;&#35373;&#20633;&#65289;&#24037;&#20107;&#65289;.xlsx" TargetMode="External"/><Relationship Id="rId2" Type="http://schemas.openxmlformats.org/officeDocument/2006/relationships/externalLinkPath" Target="file:///\\fs.ad.pref.shimane.jp\&#32207;&#21209;&#37096;\&#21942;&#32341;&#35506;\R08\060%20&#20837;&#26413;&#26989;&#21209;\01%20&#26412;&#24193;&#22519;&#34892;&#65288;&#24037;&#20107;&#65289;\010%20&#30693;&#20107;&#37096;&#23616;&#65288;10&#24180;&#65289;\0101%20&#27161;&#28310;&#22411;&#32207;&#21512;&#35413;&#20385;\01%20&#30476;&#24193;&#35696;&#20250;&#26847;&#65288;&#31354;&#35519;&#25913;&#20462;&#12288;&#27231;&#26800;&#35373;&#20633;&#65289;&#24037;&#20107;\05%20&#20837;&#26413;&#20844;&#21578;\PPI&#25522;&#36617;\02_&#12304;&#27161;&#28310;&#22411;&#12305;(&#24314;&#31689;&#38306;&#36899;)(2&#31038;JV)&#27096;&#24335;&#32207;&#21512;&#35413;&#20385;&#25216;&#34899;&#36039;&#26009;&#65288;&#30476;&#24193;&#35696;&#20250;&#26847;&#65288;&#31354;&#35519;&#25913;&#20462;&#12288;&#27231;&#26800;&#35373;&#20633;&#65289;&#24037;&#20107;&#65289;.xlsx" TargetMode="External"/><Relationship Id="rId1" Type="http://schemas.openxmlformats.org/officeDocument/2006/relationships/externalLinkPath" Target="/&#21942;&#32341;&#35506;/R08/060%20&#20837;&#26413;&#26989;&#21209;/01%20&#26412;&#24193;&#22519;&#34892;&#65288;&#24037;&#20107;&#65289;/010%20&#30693;&#20107;&#37096;&#23616;&#65288;10&#24180;&#65289;/0101%20&#27161;&#28310;&#22411;&#32207;&#21512;&#35413;&#20385;/01%20&#30476;&#24193;&#35696;&#20250;&#26847;&#65288;&#31354;&#35519;&#25913;&#20462;&#12288;&#27231;&#26800;&#35373;&#20633;&#65289;&#24037;&#20107;/05%20&#20837;&#26413;&#20844;&#21578;/PPI&#25522;&#36617;/02_&#12304;&#27161;&#28310;&#22411;&#12305;(&#24314;&#31689;&#38306;&#36899;)(2&#31038;JV)&#27096;&#24335;&#32207;&#21512;&#35413;&#20385;&#25216;&#34899;&#36039;&#26009;&#65288;&#30476;&#24193;&#35696;&#20250;&#26847;&#65288;&#31354;&#35519;&#25913;&#20462;&#12288;&#27231;&#26800;&#35373;&#20633;&#65289;&#24037;&#2010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発注者入力シート"/>
      <sheetName val="企業入力シート"/>
      <sheetName val="ファイル使用上の注意事項"/>
      <sheetName val="発注者設定内容確認シート"/>
      <sheetName val="発注者審査作業用シート (技術提案)"/>
      <sheetName val="発注者審査作業用シート（提案以外）"/>
      <sheetName val="表紙"/>
      <sheetName val="技術提案ｂ①"/>
      <sheetName val="技術提案ｂ②"/>
      <sheetName val="技術提案ｂ③"/>
      <sheetName val="技術提案ｂ④"/>
      <sheetName val="技術提案①"/>
      <sheetName val="技術提案②"/>
      <sheetName val="技術提案③"/>
      <sheetName val="【建築】技術提案（技能士活用）"/>
      <sheetName val="企業成績評定点 (JV用) "/>
      <sheetName val="評定点一覧(第1G用) "/>
      <sheetName val="評定点一覧(第2G用)  "/>
      <sheetName val="評定点一覧(第3G用) "/>
      <sheetName val="同種工事施工実績"/>
      <sheetName val="優良工事表彰"/>
      <sheetName val="優良工事表彰（JV）"/>
      <sheetName val="【建築】継続能力開発（CPD）制度"/>
      <sheetName val="【建築】技術者成績評定点 (JV第1G用) "/>
      <sheetName val="【建築】技術者評定点一覧表 (JV第1G用)"/>
      <sheetName val="【建築】技術者成績評定点 (JV第2G用)"/>
      <sheetName val="【建築】技術者評定一覧表(JV第2G用) "/>
      <sheetName val="【建築】技術者成績評定点 (JV第3G用) "/>
      <sheetName val="【建築】技術者評定一覧表(JV第3G用) "/>
      <sheetName val="同種工事施工経験"/>
      <sheetName val="ボランティア (JV)"/>
      <sheetName val="高齢者雇用 (JV)"/>
      <sheetName val="障がい者雇用 (JV)"/>
      <sheetName val="育児・介護休業 (JV) "/>
      <sheetName val="育児介護チェック表（第1G用）"/>
      <sheetName val="育児介護チェック表（第2G用）"/>
      <sheetName val="育児介護チェック表（第3G用）"/>
      <sheetName val="若手技術者・従業員新規雇用（JV)"/>
      <sheetName val="消防団"/>
      <sheetName val="若手・中堅技術者の配置"/>
      <sheetName val="【建築】応急危険度判定士"/>
      <sheetName val="建設キャリアアップシステム(CCUS)"/>
      <sheetName val="登録基幹技能者"/>
      <sheetName val="会社所在地"/>
      <sheetName val="【建築】応急復旧相談員"/>
      <sheetName val="質問書"/>
      <sheetName val="回答書"/>
      <sheetName val="採否通知"/>
      <sheetName val="不採用説明要求書"/>
      <sheetName val="不採用理由回答書"/>
      <sheetName val="評価内容説明要求"/>
      <sheetName val="評価内容回答"/>
      <sheetName val="改善要請"/>
      <sheetName val="改善提案"/>
    </sheetNames>
    <sheetDataSet>
      <sheetData sheetId="0">
        <row r="6">
          <cell r="L6" t="str">
            <v>工事成績</v>
          </cell>
          <cell r="M6" t="str">
            <v>保有資格</v>
          </cell>
          <cell r="N6" t="str">
            <v>防災協定</v>
          </cell>
          <cell r="O6" t="str">
            <v>近隣施工実績</v>
          </cell>
          <cell r="P6" t="str">
            <v>２</v>
          </cell>
          <cell r="Q6" t="str">
            <v>（１）</v>
          </cell>
          <cell r="R6" t="str">
            <v>①</v>
          </cell>
          <cell r="T6" t="str">
            <v>一般建築工事</v>
          </cell>
          <cell r="U6" t="str">
            <v>建築一式工事</v>
          </cell>
          <cell r="V6" t="str">
            <v>有</v>
          </cell>
          <cell r="W6" t="str">
            <v>国局長</v>
          </cell>
          <cell r="Y6" t="str">
            <v>契約工事名</v>
          </cell>
          <cell r="Z6" t="str">
            <v>単体</v>
          </cell>
          <cell r="AA6" t="str">
            <v>監理技術者</v>
          </cell>
          <cell r="AB6" t="str">
            <v>本店</v>
          </cell>
          <cell r="AE6" t="str">
            <v>第1ｸﾞﾙｰﾌﾟ</v>
          </cell>
          <cell r="AG6" t="str">
            <v>国局長</v>
          </cell>
        </row>
        <row r="7">
          <cell r="L7" t="str">
            <v>同種工事実績</v>
          </cell>
          <cell r="M7" t="str">
            <v>同種工事経験</v>
          </cell>
          <cell r="N7" t="str">
            <v>家畜伝染病防疫協定</v>
          </cell>
          <cell r="O7" t="str">
            <v>会社所在地</v>
          </cell>
          <cell r="P7" t="str">
            <v>３</v>
          </cell>
          <cell r="Q7" t="str">
            <v>（２）</v>
          </cell>
          <cell r="R7" t="str">
            <v>②</v>
          </cell>
          <cell r="T7" t="str">
            <v>電気工事</v>
          </cell>
          <cell r="U7" t="str">
            <v>とび・土工・コンクリート工事</v>
          </cell>
          <cell r="V7" t="str">
            <v>無</v>
          </cell>
          <cell r="W7" t="str">
            <v>国事務所長</v>
          </cell>
          <cell r="Y7" t="str">
            <v>表彰状記載工事名</v>
          </cell>
          <cell r="Z7" t="str">
            <v>特別（特定）JV</v>
          </cell>
          <cell r="AA7" t="str">
            <v>主任技術者</v>
          </cell>
          <cell r="AB7" t="str">
            <v>支店</v>
          </cell>
          <cell r="AE7" t="str">
            <v>第2ｸﾞﾙｰﾌﾟ</v>
          </cell>
          <cell r="AG7" t="str">
            <v>国部長</v>
          </cell>
        </row>
        <row r="8">
          <cell r="L8" t="str">
            <v>優良工事表彰</v>
          </cell>
          <cell r="M8" t="str">
            <v>技術者の表彰</v>
          </cell>
          <cell r="N8" t="str">
            <v>維持管理業務</v>
          </cell>
          <cell r="O8" t="str">
            <v>工場・会社所在地</v>
          </cell>
          <cell r="P8" t="str">
            <v>４</v>
          </cell>
          <cell r="Q8" t="str">
            <v>（３）</v>
          </cell>
          <cell r="R8" t="str">
            <v>③</v>
          </cell>
          <cell r="T8" t="str">
            <v>冷暖房衛生設備工事</v>
          </cell>
          <cell r="U8" t="str">
            <v>防水工事</v>
          </cell>
          <cell r="V8"/>
          <cell r="W8" t="str">
            <v>知事</v>
          </cell>
          <cell r="Y8"/>
          <cell r="Z8" t="str">
            <v>一般（経常）JV</v>
          </cell>
          <cell r="AA8" t="str">
            <v>特例監理技術者</v>
          </cell>
          <cell r="AB8" t="str">
            <v>営業所</v>
          </cell>
          <cell r="AE8" t="str">
            <v>第3ｸﾞﾙｰﾌﾟ</v>
          </cell>
          <cell r="AG8" t="str">
            <v>国事務所長</v>
          </cell>
        </row>
        <row r="9">
          <cell r="L9" t="str">
            <v>プラント保有</v>
          </cell>
          <cell r="M9" t="str">
            <v>継続学習</v>
          </cell>
          <cell r="N9" t="str">
            <v>除雪業務</v>
          </cell>
          <cell r="O9" t="str">
            <v>サポート拠点</v>
          </cell>
          <cell r="P9" t="str">
            <v>５</v>
          </cell>
          <cell r="Q9" t="str">
            <v>（４）</v>
          </cell>
          <cell r="R9" t="str">
            <v>④</v>
          </cell>
          <cell r="T9" t="str">
            <v>塗装工事</v>
          </cell>
          <cell r="U9" t="str">
            <v>電気工事</v>
          </cell>
          <cell r="W9" t="str">
            <v>県課長</v>
          </cell>
          <cell r="Z9"/>
          <cell r="AA9" t="str">
            <v>監理技術者補佐</v>
          </cell>
          <cell r="AB9"/>
          <cell r="AE9"/>
          <cell r="AG9" t="str">
            <v>知事</v>
          </cell>
        </row>
        <row r="10">
          <cell r="L10" t="str">
            <v>法面機械保有</v>
          </cell>
          <cell r="M10" t="str">
            <v>技術者の成績</v>
          </cell>
          <cell r="N10" t="str">
            <v>ボランティア活動</v>
          </cell>
          <cell r="O10" t="str">
            <v>-</v>
          </cell>
          <cell r="P10" t="str">
            <v>６</v>
          </cell>
          <cell r="Q10" t="str">
            <v>（５）</v>
          </cell>
          <cell r="R10" t="str">
            <v>⑤</v>
          </cell>
          <cell r="T10"/>
          <cell r="U10" t="str">
            <v>管工事</v>
          </cell>
          <cell r="W10" t="str">
            <v>県事務所長</v>
          </cell>
          <cell r="AA10"/>
        </row>
        <row r="11">
          <cell r="L11" t="str">
            <v>CPD制度参加登録</v>
          </cell>
          <cell r="M11" t="str">
            <v>-</v>
          </cell>
          <cell r="N11" t="str">
            <v>労働福祉（高齢者雇用）</v>
          </cell>
          <cell r="O11"/>
          <cell r="P11" t="str">
            <v>７</v>
          </cell>
          <cell r="Q11" t="str">
            <v>（６）</v>
          </cell>
          <cell r="R11" t="str">
            <v>⑥</v>
          </cell>
          <cell r="T11"/>
          <cell r="U11" t="str">
            <v>塗装工事</v>
          </cell>
          <cell r="W11"/>
        </row>
        <row r="12">
          <cell r="L12" t="str">
            <v>-</v>
          </cell>
          <cell r="M12"/>
          <cell r="N12" t="str">
            <v>労働福祉（障がい者雇用）</v>
          </cell>
          <cell r="P12" t="str">
            <v>８</v>
          </cell>
          <cell r="Q12"/>
          <cell r="R12" t="str">
            <v>⑦</v>
          </cell>
          <cell r="U12"/>
        </row>
        <row r="13">
          <cell r="L13"/>
          <cell r="N13" t="str">
            <v>労働福祉（育児介護制度）</v>
          </cell>
          <cell r="P13" t="str">
            <v>９</v>
          </cell>
          <cell r="R13" t="str">
            <v>⑧</v>
          </cell>
          <cell r="U13"/>
        </row>
        <row r="14">
          <cell r="N14" t="str">
            <v>育児介護チェック表</v>
          </cell>
          <cell r="P14" t="str">
            <v>１０</v>
          </cell>
          <cell r="R14" t="str">
            <v>⑨</v>
          </cell>
        </row>
        <row r="15">
          <cell r="N15" t="str">
            <v>若手技術者・従業員の新規雇用</v>
          </cell>
          <cell r="P15" t="str">
            <v>１１</v>
          </cell>
          <cell r="R15" t="str">
            <v>⑩</v>
          </cell>
        </row>
        <row r="16">
          <cell r="N16" t="str">
            <v>消防団協力事業所</v>
          </cell>
          <cell r="P16" t="str">
            <v>１２</v>
          </cell>
          <cell r="R16"/>
        </row>
        <row r="17">
          <cell r="N17" t="str">
            <v>海上援助活動</v>
          </cell>
          <cell r="P17" t="str">
            <v>１３</v>
          </cell>
        </row>
        <row r="18">
          <cell r="N18" t="str">
            <v>応急危険度判定士</v>
          </cell>
          <cell r="P18" t="str">
            <v>１４</v>
          </cell>
        </row>
        <row r="19">
          <cell r="N19" t="str">
            <v>若手・中堅技術者配置</v>
          </cell>
          <cell r="P19" t="str">
            <v>１５</v>
          </cell>
        </row>
        <row r="20">
          <cell r="N20" t="str">
            <v>建設機械保有状況</v>
          </cell>
          <cell r="P20" t="str">
            <v>１６</v>
          </cell>
        </row>
        <row r="21">
          <cell r="N21" t="str">
            <v>BCP認定</v>
          </cell>
          <cell r="P21" t="str">
            <v>１７</v>
          </cell>
        </row>
        <row r="22">
          <cell r="N22" t="str">
            <v>登録基幹技能者</v>
          </cell>
          <cell r="P22" t="str">
            <v>１８</v>
          </cell>
        </row>
        <row r="23">
          <cell r="N23" t="str">
            <v>CCUSの活用</v>
          </cell>
          <cell r="P23" t="str">
            <v>１９</v>
          </cell>
        </row>
        <row r="24">
          <cell r="N24" t="str">
            <v>-</v>
          </cell>
          <cell r="P24" t="str">
            <v>２０</v>
          </cell>
        </row>
        <row r="25">
          <cell r="N25" t="str">
            <v>応急復旧相談員</v>
          </cell>
          <cell r="P25" t="str">
            <v>２１</v>
          </cell>
        </row>
        <row r="26">
          <cell r="P26" t="str">
            <v>２２</v>
          </cell>
        </row>
        <row r="27">
          <cell r="P27" t="str">
            <v>２３</v>
          </cell>
        </row>
        <row r="28">
          <cell r="P28" t="str">
            <v>２４</v>
          </cell>
        </row>
        <row r="29">
          <cell r="P29" t="str">
            <v>２５</v>
          </cell>
        </row>
        <row r="30">
          <cell r="P30" t="str">
            <v>２６</v>
          </cell>
        </row>
        <row r="31">
          <cell r="P31" t="str">
            <v>２７</v>
          </cell>
        </row>
        <row r="32">
          <cell r="P32"/>
        </row>
      </sheetData>
      <sheetData sheetId="1">
        <row r="5">
          <cell r="C5"/>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5年用)"/>
      <sheetName val="評定点一覧(5年用) "/>
      <sheetName val="同種工事施工実績"/>
      <sheetName val="優良工事表彰"/>
      <sheetName val="【建築】技術者成績評定点"/>
      <sheetName val="【建築】技術者評定点一覧表"/>
      <sheetName val="同種工事施工経験"/>
      <sheetName val="技術者継続学習"/>
      <sheetName val="ボランティア"/>
      <sheetName val="障がい者雇用"/>
      <sheetName val="育児・介護休業"/>
      <sheetName val="【建築】応急危険度判定士"/>
      <sheetName val="育児介護チェック表"/>
      <sheetName val="消防団"/>
      <sheetName val="登録基幹技能者"/>
      <sheetName val="【建築】応急復旧相談員"/>
      <sheetName val="建設キャリアアップシステム(CCUS)"/>
      <sheetName val="若手技術者・従業員新規雇用"/>
      <sheetName val="会社所在地"/>
      <sheetName val="質問書"/>
      <sheetName val="回答書"/>
      <sheetName val="評価内容説明要求"/>
      <sheetName val="評価内容回答"/>
    </sheetNames>
    <sheetDataSet>
      <sheetData sheetId="0">
        <row r="6">
          <cell r="C6" t="str">
            <v>総務部営繕課</v>
          </cell>
          <cell r="L6" t="str">
            <v>工事成績</v>
          </cell>
          <cell r="M6" t="str">
            <v>保有資格</v>
          </cell>
          <cell r="N6" t="str">
            <v>防災協定</v>
          </cell>
          <cell r="O6" t="str">
            <v>近隣施工実績</v>
          </cell>
          <cell r="P6" t="str">
            <v>２</v>
          </cell>
          <cell r="Q6" t="str">
            <v>（１）</v>
          </cell>
          <cell r="R6" t="str">
            <v>①</v>
          </cell>
          <cell r="T6" t="str">
            <v>一般建築工事</v>
          </cell>
          <cell r="U6" t="str">
            <v>建築一式工事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row>
        <row r="7">
          <cell r="L7" t="str">
            <v>同種工事実績</v>
          </cell>
          <cell r="M7" t="str">
            <v>同種工事経験</v>
          </cell>
          <cell r="N7" t="str">
            <v>家畜伝染病防疫協定</v>
          </cell>
          <cell r="O7" t="str">
            <v>会社所在地</v>
          </cell>
          <cell r="P7" t="str">
            <v>３</v>
          </cell>
          <cell r="Q7" t="str">
            <v>（２）</v>
          </cell>
          <cell r="R7" t="str">
            <v>②</v>
          </cell>
          <cell r="T7" t="str">
            <v>電気工事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row>
        <row r="8">
          <cell r="L8" t="str">
            <v>優良工事表彰</v>
          </cell>
          <cell r="M8" t="str">
            <v>技術者の表彰</v>
          </cell>
          <cell r="N8" t="str">
            <v>維持管理業務</v>
          </cell>
          <cell r="O8" t="str">
            <v>工場・会社所在地</v>
          </cell>
          <cell r="P8" t="str">
            <v>４</v>
          </cell>
          <cell r="Q8" t="str">
            <v>（３）</v>
          </cell>
          <cell r="R8" t="str">
            <v>③</v>
          </cell>
          <cell r="T8" t="str">
            <v>冷暖房衛生設備工事</v>
          </cell>
          <cell r="U8" t="str">
            <v>消防施設工事</v>
          </cell>
          <cell r="W8" t="str">
            <v>国事務所長</v>
          </cell>
          <cell r="X8" t="str">
            <v>国事務所長の表彰</v>
          </cell>
          <cell r="AA8" t="str">
            <v>担当技術者</v>
          </cell>
          <cell r="AB8" t="str">
            <v>営業所</v>
          </cell>
          <cell r="AC8" t="str">
            <v>ｼｮﾍﾞﾙ系掘削機(ﾄﾞﾗｸﾞﾗｲﾝ)</v>
          </cell>
        </row>
        <row r="9">
          <cell r="L9" t="str">
            <v>プラント保有</v>
          </cell>
          <cell r="M9" t="str">
            <v>継続学習</v>
          </cell>
          <cell r="N9" t="str">
            <v>除雪業務</v>
          </cell>
          <cell r="O9" t="str">
            <v>サポート拠点</v>
          </cell>
          <cell r="P9" t="str">
            <v>５</v>
          </cell>
          <cell r="Q9" t="str">
            <v>（４）</v>
          </cell>
          <cell r="R9" t="str">
            <v>④</v>
          </cell>
          <cell r="T9" t="str">
            <v>塗装工事</v>
          </cell>
          <cell r="U9" t="str">
            <v>電気工事</v>
          </cell>
          <cell r="W9" t="str">
            <v>知事</v>
          </cell>
          <cell r="X9" t="str">
            <v>知事表彰該当工事の表彰</v>
          </cell>
          <cell r="AA9" t="str">
            <v>特例監理技術者</v>
          </cell>
          <cell r="AC9" t="str">
            <v>ｼｮﾍﾞﾙ系掘削機(ｸﾗﾑｼｪﾙ)</v>
          </cell>
        </row>
        <row r="10">
          <cell r="L10" t="str">
            <v>法面機械保有</v>
          </cell>
          <cell r="M10" t="str">
            <v>技術者の成績</v>
          </cell>
          <cell r="N10" t="str">
            <v>ボランティア活動</v>
          </cell>
          <cell r="O10" t="str">
            <v>-</v>
          </cell>
          <cell r="P10" t="str">
            <v>６</v>
          </cell>
          <cell r="Q10" t="str">
            <v>（５）</v>
          </cell>
          <cell r="R10" t="str">
            <v>⑤</v>
          </cell>
          <cell r="U10" t="str">
            <v>管工事</v>
          </cell>
          <cell r="W10" t="str">
            <v>県課長</v>
          </cell>
          <cell r="X10" t="str">
            <v>県課長表彰該当工事の表彰</v>
          </cell>
          <cell r="AA10" t="str">
            <v>監理技術者補佐</v>
          </cell>
          <cell r="AC10" t="str">
            <v>ｼｮﾍﾞﾙ系掘削機(ｸﾚｰﾝ)</v>
          </cell>
        </row>
        <row r="11">
          <cell r="L11" t="str">
            <v>CPD制度参加登録</v>
          </cell>
          <cell r="M11" t="str">
            <v>-</v>
          </cell>
          <cell r="N11" t="str">
            <v>労働福祉（高齢者雇用）</v>
          </cell>
          <cell r="P11" t="str">
            <v>７</v>
          </cell>
          <cell r="Q11" t="str">
            <v>（６）</v>
          </cell>
          <cell r="R11" t="str">
            <v>⑥</v>
          </cell>
          <cell r="U11" t="str">
            <v>塗装工事</v>
          </cell>
          <cell r="W11" t="str">
            <v>県事務所長</v>
          </cell>
          <cell r="X11" t="str">
            <v>県事務所長表彰該当工事の表彰</v>
          </cell>
          <cell r="AC11" t="str">
            <v>ｼｮﾍﾞﾙ系掘削機(ﾊﾟｲﾙﾄﾞﾗｲﾊﾞｰ)</v>
          </cell>
        </row>
        <row r="12">
          <cell r="L12" t="str">
            <v>-</v>
          </cell>
          <cell r="N12" t="str">
            <v>労働福祉（障がい者雇用）</v>
          </cell>
          <cell r="P12" t="str">
            <v>８</v>
          </cell>
          <cell r="R12" t="str">
            <v>⑦</v>
          </cell>
          <cell r="U12" t="str">
            <v>熱絶縁工事</v>
          </cell>
          <cell r="AC12" t="str">
            <v>ﾌﾞﾙﾄﾞｰｻﾞ</v>
          </cell>
        </row>
        <row r="13">
          <cell r="N13" t="str">
            <v>労働福祉（育児介護制度）</v>
          </cell>
          <cell r="P13" t="str">
            <v>９</v>
          </cell>
          <cell r="R13" t="str">
            <v>⑧</v>
          </cell>
          <cell r="AC13" t="str">
            <v>ﾄﾗｸﾀｰｼｮﾍﾞﾙ</v>
          </cell>
        </row>
        <row r="14">
          <cell r="N14" t="str">
            <v>育児介護チェック表</v>
          </cell>
          <cell r="P14" t="str">
            <v>１０</v>
          </cell>
          <cell r="R14" t="str">
            <v>⑨</v>
          </cell>
        </row>
        <row r="15">
          <cell r="N15" t="str">
            <v>労働福祉（若手技術者雇用）</v>
          </cell>
          <cell r="P15" t="str">
            <v>１１</v>
          </cell>
          <cell r="R15" t="str">
            <v>⑩</v>
          </cell>
        </row>
        <row r="16">
          <cell r="N16" t="str">
            <v>消防団協力事業所</v>
          </cell>
          <cell r="P16" t="str">
            <v>１２</v>
          </cell>
        </row>
        <row r="17">
          <cell r="N17" t="str">
            <v>海上援助活動</v>
          </cell>
          <cell r="P17" t="str">
            <v>１３</v>
          </cell>
        </row>
        <row r="18">
          <cell r="N18" t="str">
            <v>応急危険度判定士派遣協力事業者</v>
          </cell>
          <cell r="P18" t="str">
            <v>１４</v>
          </cell>
        </row>
        <row r="19">
          <cell r="N19" t="str">
            <v>若手・中堅技術者配置</v>
          </cell>
          <cell r="P19" t="str">
            <v>１５</v>
          </cell>
        </row>
        <row r="20">
          <cell r="N20" t="str">
            <v>建設機械保有状況</v>
          </cell>
          <cell r="P20" t="str">
            <v>１６</v>
          </cell>
        </row>
        <row r="21">
          <cell r="N21" t="str">
            <v>BCP認定</v>
          </cell>
          <cell r="P21" t="str">
            <v>１７</v>
          </cell>
        </row>
        <row r="22">
          <cell r="N22" t="str">
            <v>登録基幹技能者</v>
          </cell>
          <cell r="P22" t="str">
            <v>１８</v>
          </cell>
        </row>
        <row r="23">
          <cell r="N23" t="str">
            <v>応急復旧相談員</v>
          </cell>
          <cell r="P23" t="str">
            <v>１９</v>
          </cell>
        </row>
        <row r="24">
          <cell r="N24" t="str">
            <v>CCUSの活用</v>
          </cell>
          <cell r="P24" t="str">
            <v>２０</v>
          </cell>
        </row>
        <row r="25">
          <cell r="N25" t="str">
            <v>若手技術者・若手従業員の新規雇用</v>
          </cell>
          <cell r="P25" t="str">
            <v>２１</v>
          </cell>
        </row>
        <row r="26">
          <cell r="N26" t="str">
            <v>-</v>
          </cell>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企業成績評定点"/>
      <sheetName val="評定点一覧(R5年度完成工事)"/>
      <sheetName val="評定点一覧(R6年度完成工事)"/>
      <sheetName val="評定点一覧(R7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ボランティア"/>
      <sheetName val="維持管理業務"/>
      <sheetName val="除雪業務"/>
      <sheetName val="障がい者雇用"/>
      <sheetName val="育児・介護休業"/>
      <sheetName val="育児介護チェック表"/>
      <sheetName val="登録基幹技能者"/>
      <sheetName val="若手・中堅技術者の配置"/>
      <sheetName val="若手技術者・従業員新規雇用"/>
      <sheetName val="建設機械の保有状況（土木一式用）"/>
      <sheetName val="建設機械の保有状況 (舗装用)"/>
      <sheetName val="消防団"/>
      <sheetName val="建設キャリアアップシステム(CCUS)"/>
      <sheetName val="ＩＣＴ施工実績"/>
      <sheetName val="災害復旧実績"/>
      <sheetName val="【水産】海上援助活動"/>
      <sheetName val="橋梁維持修繕工事実績"/>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M6" t="str">
            <v>保有資格</v>
          </cell>
          <cell r="N6" t="str">
            <v>防災協定</v>
          </cell>
          <cell r="O6" t="str">
            <v>近隣施工実績</v>
          </cell>
          <cell r="P6" t="str">
            <v>２</v>
          </cell>
          <cell r="Q6" t="str">
            <v>（１）</v>
          </cell>
          <cell r="R6" t="str">
            <v>①</v>
          </cell>
          <cell r="S6" t="str">
            <v>【地域設定】</v>
          </cell>
          <cell r="T6" t="str">
            <v>一般土木工事</v>
          </cell>
          <cell r="U6" t="str">
            <v>土木一式工事</v>
          </cell>
          <cell r="V6" t="str">
            <v>有</v>
          </cell>
          <cell r="W6" t="str">
            <v>国局長</v>
          </cell>
          <cell r="X6" t="str">
            <v>国局長の表彰</v>
          </cell>
          <cell r="AA6" t="str">
            <v>監理技術者</v>
          </cell>
          <cell r="AB6" t="str">
            <v>本店</v>
          </cell>
          <cell r="AC6" t="str">
            <v>ｼｮﾍﾞﾙ系掘削機(ｼｮﾍﾞﾙ)</v>
          </cell>
          <cell r="AD6" t="str">
            <v>保有</v>
          </cell>
          <cell r="AF6" t="str">
            <v>□</v>
          </cell>
          <cell r="AH6" t="str">
            <v>元請</v>
          </cell>
          <cell r="AI6" t="str">
            <v>除雪業務</v>
          </cell>
        </row>
        <row r="7">
          <cell r="L7" t="str">
            <v>同種工事実績</v>
          </cell>
          <cell r="M7" t="str">
            <v>同種工事経験</v>
          </cell>
          <cell r="N7" t="str">
            <v>家畜伝染病防疫協定</v>
          </cell>
          <cell r="O7" t="str">
            <v>会社所在地</v>
          </cell>
          <cell r="P7" t="str">
            <v>３</v>
          </cell>
          <cell r="Q7" t="str">
            <v>（２）</v>
          </cell>
          <cell r="R7" t="str">
            <v>②</v>
          </cell>
          <cell r="S7"/>
          <cell r="T7" t="str">
            <v>アスファルト舗装工事・特殊舗装工事（旧舗装工事）</v>
          </cell>
          <cell r="U7" t="str">
            <v>とび・土工・コンクリート工事</v>
          </cell>
          <cell r="V7" t="str">
            <v>無</v>
          </cell>
          <cell r="W7" t="str">
            <v>国整備局部長</v>
          </cell>
          <cell r="X7" t="str">
            <v>国整備局部長の表彰</v>
          </cell>
          <cell r="AA7" t="str">
            <v>主任技術者</v>
          </cell>
          <cell r="AB7" t="str">
            <v>支店</v>
          </cell>
          <cell r="AC7" t="str">
            <v>ｼｮﾍﾞﾙ系掘削機(ﾊﾞｯｸﾎｳ)</v>
          </cell>
          <cell r="AD7" t="str">
            <v>リース契約</v>
          </cell>
          <cell r="AF7" t="str">
            <v>■</v>
          </cell>
          <cell r="AH7" t="str">
            <v>下請</v>
          </cell>
          <cell r="AI7" t="str">
            <v>散布業務</v>
          </cell>
        </row>
        <row r="8">
          <cell r="L8" t="str">
            <v>優良工事表彰</v>
          </cell>
          <cell r="M8" t="str">
            <v>技術者の表彰</v>
          </cell>
          <cell r="N8" t="str">
            <v>ボランティア活動又はハートフルしまね</v>
          </cell>
          <cell r="O8" t="str">
            <v>工場・会社所在地</v>
          </cell>
          <cell r="P8" t="str">
            <v>４</v>
          </cell>
          <cell r="Q8" t="str">
            <v>（３）</v>
          </cell>
          <cell r="R8" t="str">
            <v>③</v>
          </cell>
          <cell r="T8" t="str">
            <v>鋼橋上部工事</v>
          </cell>
          <cell r="U8" t="str">
            <v>鋼構造物工事</v>
          </cell>
          <cell r="V8"/>
          <cell r="W8" t="str">
            <v>国事務所長</v>
          </cell>
          <cell r="X8" t="str">
            <v>国事務所長の表彰</v>
          </cell>
          <cell r="AA8" t="str">
            <v>現場代理人</v>
          </cell>
          <cell r="AB8" t="str">
            <v>営業所</v>
          </cell>
          <cell r="AC8" t="str">
            <v>ｼｮﾍﾞﾙ系掘削機(ﾄﾞﾗｸﾞﾗｲﾝ)</v>
          </cell>
          <cell r="AD8"/>
          <cell r="AH8"/>
          <cell r="AI8" t="str">
            <v>除雪・散布業務</v>
          </cell>
        </row>
        <row r="9">
          <cell r="L9" t="str">
            <v>プラント保有</v>
          </cell>
          <cell r="M9" t="str">
            <v>継続学習</v>
          </cell>
          <cell r="N9" t="str">
            <v>維持管理業務</v>
          </cell>
          <cell r="O9" t="str">
            <v>サポート拠点</v>
          </cell>
          <cell r="P9" t="str">
            <v>５</v>
          </cell>
          <cell r="Q9" t="str">
            <v>（４）</v>
          </cell>
          <cell r="R9" t="str">
            <v>④</v>
          </cell>
          <cell r="T9" t="str">
            <v>ﾌﾟﾚｽﾄﾚｽﾄｺﾝｸﾘｰﾄ構造物工事</v>
          </cell>
          <cell r="U9" t="str">
            <v>舗装工事</v>
          </cell>
          <cell r="W9" t="str">
            <v>知事</v>
          </cell>
          <cell r="X9" t="str">
            <v>知事表彰該当工事の表彰</v>
          </cell>
          <cell r="AA9" t="str">
            <v>担当技術者</v>
          </cell>
          <cell r="AB9"/>
          <cell r="AC9" t="str">
            <v>ｼｮﾍﾞﾙ系掘削機(ｸﾗﾑｼｪﾙ)</v>
          </cell>
          <cell r="AI9"/>
        </row>
        <row r="10">
          <cell r="L10" t="str">
            <v>法面機械保有</v>
          </cell>
          <cell r="M10" t="str">
            <v>技術者の成績</v>
          </cell>
          <cell r="N10" t="str">
            <v>除雪業務</v>
          </cell>
          <cell r="O10" t="str">
            <v>-</v>
          </cell>
          <cell r="P10" t="str">
            <v>６</v>
          </cell>
          <cell r="Q10" t="str">
            <v>（５）</v>
          </cell>
          <cell r="R10" t="str">
            <v>⑤</v>
          </cell>
          <cell r="T10" t="str">
            <v>港湾工事</v>
          </cell>
          <cell r="U10" t="str">
            <v>しゅんせつ工事</v>
          </cell>
          <cell r="W10" t="str">
            <v>県課長</v>
          </cell>
          <cell r="X10" t="str">
            <v>県課長表彰該当工事の表彰</v>
          </cell>
          <cell r="AA10" t="str">
            <v>監理技術者補佐</v>
          </cell>
          <cell r="AC10" t="str">
            <v>ｼｮﾍﾞﾙ系掘削機(ｸﾚｰﾝ)</v>
          </cell>
        </row>
        <row r="11">
          <cell r="L11" t="str">
            <v>OPD制度参加登録</v>
          </cell>
          <cell r="M11" t="str">
            <v>-</v>
          </cell>
          <cell r="N11" t="str">
            <v>労働福祉（障がい者雇用）</v>
          </cell>
          <cell r="O11"/>
          <cell r="P11" t="str">
            <v>７</v>
          </cell>
          <cell r="Q11" t="str">
            <v>（６）</v>
          </cell>
          <cell r="R11" t="str">
            <v>⑥</v>
          </cell>
          <cell r="T11" t="str">
            <v>機械設備工事</v>
          </cell>
          <cell r="U11" t="str">
            <v>機械器具設置工事</v>
          </cell>
          <cell r="W11" t="str">
            <v>県事務所長</v>
          </cell>
          <cell r="X11" t="str">
            <v>県事務所長表彰該当工事の表彰</v>
          </cell>
          <cell r="AA11"/>
          <cell r="AC11" t="str">
            <v>ｼｮﾍﾞﾙ系掘削機(ﾊﾟｲﾙﾄﾞﾗｲﾊﾞｰ)</v>
          </cell>
        </row>
        <row r="12">
          <cell r="L12" t="str">
            <v>-</v>
          </cell>
          <cell r="M12"/>
          <cell r="N12" t="str">
            <v>労働福祉（育児介護制度）</v>
          </cell>
          <cell r="P12" t="str">
            <v>８</v>
          </cell>
          <cell r="Q12"/>
          <cell r="R12" t="str">
            <v>⑦</v>
          </cell>
          <cell r="T12" t="str">
            <v>塗装工事</v>
          </cell>
          <cell r="U12" t="str">
            <v>塗装工事</v>
          </cell>
          <cell r="AA12"/>
          <cell r="AC12" t="str">
            <v>ﾌﾞﾙﾄﾞｰｻﾞｰ</v>
          </cell>
        </row>
        <row r="13">
          <cell r="L13"/>
          <cell r="N13" t="str">
            <v>育児介護チェック表</v>
          </cell>
          <cell r="P13" t="str">
            <v>９</v>
          </cell>
          <cell r="R13" t="str">
            <v>⑧</v>
          </cell>
          <cell r="T13" t="str">
            <v>造園工事</v>
          </cell>
          <cell r="U13" t="str">
            <v>造園工事</v>
          </cell>
          <cell r="AC13" t="str">
            <v>ﾄﾗｸﾀｰｼｮﾍﾞﾙ</v>
          </cell>
        </row>
        <row r="14">
          <cell r="N14" t="str">
            <v>労働福祉（若手技術者雇用）</v>
          </cell>
          <cell r="P14" t="str">
            <v>１０</v>
          </cell>
          <cell r="R14" t="str">
            <v>⑨</v>
          </cell>
          <cell r="T14" t="str">
            <v>さく井工事</v>
          </cell>
          <cell r="U14" t="str">
            <v>さく井工事</v>
          </cell>
          <cell r="AC14" t="str">
            <v>ﾓｰﾀｰｸﾞﾚｰﾀﾞｰ</v>
          </cell>
        </row>
        <row r="15">
          <cell r="N15" t="str">
            <v>登録基幹技能者</v>
          </cell>
          <cell r="P15" t="str">
            <v>１１</v>
          </cell>
          <cell r="R15" t="str">
            <v>⑩</v>
          </cell>
          <cell r="T15" t="str">
            <v>法面処理工事</v>
          </cell>
          <cell r="U15" t="str">
            <v>電気工事</v>
          </cell>
          <cell r="AC15" t="str">
            <v>移動式ｸﾚｰﾝ</v>
          </cell>
        </row>
        <row r="16">
          <cell r="N16" t="str">
            <v>若手・中堅技術者配置</v>
          </cell>
          <cell r="P16" t="str">
            <v>１２</v>
          </cell>
          <cell r="R16"/>
          <cell r="T16" t="str">
            <v>維持修繕工事</v>
          </cell>
          <cell r="U16" t="str">
            <v>管工事</v>
          </cell>
          <cell r="AC16" t="str">
            <v>大型ﾀﾞﾝﾌﾟ車</v>
          </cell>
        </row>
        <row r="17">
          <cell r="N17" t="str">
            <v>若手技術者・若手従業員の新規雇用</v>
          </cell>
          <cell r="P17" t="str">
            <v>１３</v>
          </cell>
          <cell r="T17" t="str">
            <v>グラウト工事</v>
          </cell>
          <cell r="U17" t="str">
            <v>水道施設工事</v>
          </cell>
          <cell r="AC17"/>
        </row>
        <row r="18">
          <cell r="N18" t="str">
            <v>建設機械保有状況</v>
          </cell>
          <cell r="P18" t="str">
            <v>１４</v>
          </cell>
          <cell r="T18" t="str">
            <v>管工事</v>
          </cell>
          <cell r="U18" t="str">
            <v>消防施設工事</v>
          </cell>
        </row>
        <row r="19">
          <cell r="N19" t="str">
            <v>消防団協力事業所</v>
          </cell>
          <cell r="P19" t="str">
            <v>１５</v>
          </cell>
          <cell r="T19" t="str">
            <v>電気工事</v>
          </cell>
          <cell r="U19" t="str">
            <v>電気通信工事</v>
          </cell>
        </row>
        <row r="20">
          <cell r="N20" t="str">
            <v>応急危険度判定士</v>
          </cell>
          <cell r="P20" t="str">
            <v>１６</v>
          </cell>
          <cell r="T20" t="str">
            <v>通信設備工事</v>
          </cell>
          <cell r="U20"/>
        </row>
        <row r="21">
          <cell r="N21" t="str">
            <v>CCUSの活用</v>
          </cell>
          <cell r="P21" t="str">
            <v>１７</v>
          </cell>
          <cell r="T21"/>
          <cell r="U21"/>
        </row>
        <row r="22">
          <cell r="N22" t="str">
            <v>ＩＣＴ活用工事施工実績</v>
          </cell>
          <cell r="P22" t="str">
            <v>１８</v>
          </cell>
          <cell r="T22"/>
        </row>
        <row r="23">
          <cell r="N23" t="str">
            <v>災害復旧工事受注実績</v>
          </cell>
          <cell r="P23" t="str">
            <v>１９</v>
          </cell>
        </row>
        <row r="24">
          <cell r="N24" t="str">
            <v>海上援助活動</v>
          </cell>
          <cell r="P24" t="str">
            <v>２０</v>
          </cell>
        </row>
        <row r="25">
          <cell r="N25" t="str">
            <v>橋梁維持修繕工事実績</v>
          </cell>
          <cell r="P25"/>
        </row>
        <row r="26">
          <cell r="N26" t="str">
            <v>BCP認定状況</v>
          </cell>
        </row>
        <row r="27">
          <cell r="N27" t="str">
            <v>-</v>
          </cell>
        </row>
        <row r="28">
          <cell r="N28" t="str">
            <v>-</v>
          </cell>
        </row>
        <row r="29">
          <cell r="N29"/>
        </row>
      </sheetData>
      <sheetData sheetId="1">
        <row r="7">
          <cell r="C7" t="str">
            <v>○○建設</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発注者入力シート"/>
      <sheetName val="企業入力シート"/>
      <sheetName val="ファイル使用上の注意事項"/>
      <sheetName val="発注者設定内容確認シート"/>
      <sheetName val="発注者審査作業用シート (技術提案)"/>
      <sheetName val="発注者審査作業用シート（提案以外）"/>
      <sheetName val="事前審査・証明書の申出書様式"/>
      <sheetName val="表紙"/>
      <sheetName val="技術提案①"/>
      <sheetName val="技術提案②"/>
      <sheetName val="技術提案③"/>
      <sheetName val="技術提案④"/>
      <sheetName val="技術提案⑤"/>
      <sheetName val="技術提案ｂ①"/>
      <sheetName val="技術提案ｂ②"/>
      <sheetName val="企業成績評定点 (JV3年用)"/>
      <sheetName val="評定点一覧(第1G用_Ｒ４年度3年用)"/>
      <sheetName val="評定点一覧(第1G用_Ｒ５年度3年用)"/>
      <sheetName val="評定点一覧(第1G用_R６年度3年用)"/>
      <sheetName val="評定点一覧(第2G用_Ｒ４年度3年用)"/>
      <sheetName val="評定点一覧(第2G用_R５年度3年用)"/>
      <sheetName val="評定点一覧(第2G用_R６年度3年用)"/>
      <sheetName val="企業成績評定点 (JV5年用) "/>
      <sheetName val="評定点一覧(5年用第1G用) "/>
      <sheetName val="評定点一覧(5年用第2G用)"/>
      <sheetName val="同種工事施工実績"/>
      <sheetName val="優良工事表彰"/>
      <sheetName val="優良工事表彰 (JV) "/>
      <sheetName val="技術者継続学習"/>
      <sheetName val="技術者資格"/>
      <sheetName val="同種工事施工経験"/>
      <sheetName val="優秀技術者表彰"/>
      <sheetName val="技術者成績評定点 (第1G用) "/>
      <sheetName val="技術者評定点一覧表 (JV第1G用)"/>
      <sheetName val="技術者成績評定点 (第2Ｇ用)"/>
      <sheetName val="技術者評定点一覧表 (JV第2G用)"/>
      <sheetName val="防災協定"/>
      <sheetName val="BCP&amp;防災協定"/>
      <sheetName val="BCP&amp;防災協定 (JV用)"/>
      <sheetName val="家畜伝染防疫協定"/>
      <sheetName val="BCP&amp;家畜伝染病防疫協定"/>
      <sheetName val="BCP&amp;家畜伝染病防疫協定 (JV用)"/>
      <sheetName val="維持管理業務"/>
      <sheetName val="維持管理業務 (JV)"/>
      <sheetName val="除雪業務"/>
      <sheetName val="除雪業務 (JV)"/>
      <sheetName val="ボランティア"/>
      <sheetName val="ボランティア (JV)"/>
      <sheetName val="障がい者雇用（第1G用）"/>
      <sheetName val="障がい者雇用（第2G用）"/>
      <sheetName val="育児・介護休業 (JV) "/>
      <sheetName val="育児介護チェック表（第1G用）"/>
      <sheetName val="育児介護チェック表（第2G用）"/>
      <sheetName val="若手技術者・従業員新規雇用（JV)"/>
      <sheetName val="若手・中堅技術者の配置"/>
      <sheetName val="消防団"/>
      <sheetName val="建設キャリアアップシステム(CCUS)"/>
      <sheetName val="ＩＣＴ施工実績"/>
      <sheetName val="【水産】海上援助活動"/>
      <sheetName val="建設機械の保有状況"/>
      <sheetName val="登録基幹技能者"/>
      <sheetName val="近隣施工実績"/>
      <sheetName val="会社所在地"/>
      <sheetName val="【鋼橋上部】工場会社所在地"/>
      <sheetName val="サポート拠点"/>
      <sheetName val="質問書"/>
      <sheetName val="回答書"/>
      <sheetName val="採否通知"/>
      <sheetName val="不採用説明要求書"/>
      <sheetName val="不採用理由回答書"/>
      <sheetName val="評価内容説明要求"/>
      <sheetName val="評価内容回答"/>
      <sheetName val="改善要請"/>
      <sheetName val="改善提案"/>
    </sheetNames>
    <sheetDataSet>
      <sheetData sheetId="0">
        <row r="6">
          <cell r="L6" t="str">
            <v>工事成績</v>
          </cell>
          <cell r="AI6" t="str">
            <v>元請</v>
          </cell>
        </row>
        <row r="7">
          <cell r="AI7" t="str">
            <v>下請</v>
          </cell>
        </row>
      </sheetData>
      <sheetData sheetId="1">
        <row r="5">
          <cell r="C5" t="str">
            <v>○○共同企業体</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発注者入力シート"/>
      <sheetName val="企業入力シート"/>
      <sheetName val="ファイル使用上の注意事項"/>
      <sheetName val="発注者設定内容確認シート"/>
      <sheetName val="発注者審査作業用シート (技術提案)"/>
      <sheetName val="発注者審査作業用シート（提案以外）"/>
      <sheetName val="表紙"/>
      <sheetName val="事前審査・証明書の申出書様式"/>
      <sheetName val="技術提案ｂ①"/>
      <sheetName val="技術提案ｂ②"/>
      <sheetName val="技術提案ｂ③"/>
      <sheetName val="技術提案ｂ④"/>
      <sheetName val="技術提案①"/>
      <sheetName val="技術提案②"/>
      <sheetName val="技術提案③"/>
      <sheetName val="【建築】技術提案（技能士活用）"/>
      <sheetName val="企業成績評定点 (JV用) "/>
      <sheetName val="評定点一覧(第1G用) "/>
      <sheetName val="評定点一覧(第2G用) "/>
      <sheetName val="同種工事施工実績"/>
      <sheetName val="優良工事表彰"/>
      <sheetName val="優良工事表彰（ＪＶ）"/>
      <sheetName val="【建築】継続能力開発（CPD）制度"/>
      <sheetName val="【建築】技術者成績評定点 (JV第1G用) "/>
      <sheetName val="【建築】技術者評定点一覧表 (JV第1G用)"/>
      <sheetName val="【建築】技術者成績評定点 (JV第2G用)"/>
      <sheetName val="【建築】技術者評定一覧表(JV第2G用) "/>
      <sheetName val="同種工事施工経験"/>
      <sheetName val="技術者継続学習"/>
      <sheetName val="ボランティア (JV)"/>
      <sheetName val="高齢者雇用 (JV)"/>
      <sheetName val="障がい者雇用 (JV)"/>
      <sheetName val="障がい者雇用（第1G用）"/>
      <sheetName val="障がい者雇用（第2G用）"/>
      <sheetName val="育児・介護休業 (JV) "/>
      <sheetName val="育児介護チェック表（第1G用）"/>
      <sheetName val="育児介護チェック表（第2G用）"/>
      <sheetName val="若手技術者・従業員新規雇用（JV)"/>
      <sheetName val="【建築】応急危険度判定士"/>
      <sheetName val="【建築】応急復旧相談員"/>
      <sheetName val="消防団"/>
      <sheetName val="建設キャリアアップシステム(CCUS)"/>
      <sheetName val="登録基幹技能者"/>
      <sheetName val="会社所在地"/>
      <sheetName val="質問書"/>
      <sheetName val="回答書"/>
      <sheetName val="採否通知"/>
      <sheetName val="説明要求書"/>
      <sheetName val="不採用理由回答書"/>
      <sheetName val="評価内容説明要求"/>
      <sheetName val="評価内容回答"/>
      <sheetName val="改善要請"/>
      <sheetName val="改善提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8.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10.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printerSettings" Target="../printerSettings/printerSettings40.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26.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14.xml"/><Relationship Id="rId1" Type="http://schemas.openxmlformats.org/officeDocument/2006/relationships/printerSettings" Target="../printerSettings/printerSettings44.bin"/><Relationship Id="rId4" Type="http://schemas.openxmlformats.org/officeDocument/2006/relationships/comments" Target="../comments29.x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15.xml"/><Relationship Id="rId1" Type="http://schemas.openxmlformats.org/officeDocument/2006/relationships/printerSettings" Target="../printerSettings/printerSettings45.bin"/><Relationship Id="rId4" Type="http://schemas.openxmlformats.org/officeDocument/2006/relationships/comments" Target="../comments30.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E102"/>
  <sheetViews>
    <sheetView zoomScale="85" zoomScaleNormal="85" workbookViewId="0">
      <selection activeCell="F3" sqref="F1:F1048576"/>
    </sheetView>
  </sheetViews>
  <sheetFormatPr defaultRowHeight="13"/>
  <cols>
    <col min="1" max="1" width="3.6328125" customWidth="1"/>
    <col min="2" max="2" width="15.6328125" customWidth="1"/>
    <col min="3" max="3" width="31.26953125" customWidth="1"/>
    <col min="4" max="4" width="10.90625" customWidth="1"/>
    <col min="5" max="5" width="9.7265625" customWidth="1"/>
    <col min="6" max="6" width="10" customWidth="1"/>
    <col min="7" max="7" width="13" customWidth="1"/>
    <col min="8" max="8" width="16.36328125" bestFit="1" customWidth="1"/>
    <col min="9" max="9" width="10.90625" customWidth="1"/>
    <col min="10" max="10" width="16.90625" customWidth="1"/>
    <col min="11" max="11" width="16.6328125" customWidth="1"/>
    <col min="12" max="12" width="16.26953125" customWidth="1"/>
    <col min="13" max="13" width="17.453125" customWidth="1"/>
    <col min="14" max="14" width="23.90625" customWidth="1"/>
    <col min="15" max="15" width="16.90625" customWidth="1"/>
    <col min="16" max="16" width="8.453125" customWidth="1"/>
    <col min="17" max="17" width="6.7265625" customWidth="1"/>
    <col min="18" max="18" width="10.08984375" customWidth="1"/>
    <col min="19" max="19" width="7.26953125" customWidth="1"/>
    <col min="20" max="20" width="14.90625" customWidth="1"/>
    <col min="21" max="21" width="13.6328125" style="7" customWidth="1"/>
    <col min="22" max="22" width="7.453125" customWidth="1"/>
    <col min="23" max="23" width="11" customWidth="1"/>
    <col min="24" max="24" width="10.08984375" customWidth="1"/>
    <col min="25" max="25" width="7.08984375" customWidth="1"/>
    <col min="26" max="26" width="6.90625" customWidth="1"/>
    <col min="27" max="27" width="13.90625" customWidth="1"/>
    <col min="28" max="28" width="9.90625" customWidth="1"/>
    <col min="29" max="30" width="8.08984375" customWidth="1"/>
    <col min="48" max="48" width="18.90625" customWidth="1"/>
    <col min="49" max="49" width="15" customWidth="1"/>
    <col min="50" max="50" width="25.36328125" customWidth="1"/>
    <col min="51" max="51" width="35.453125" customWidth="1"/>
    <col min="52" max="52" width="15.90625" customWidth="1"/>
    <col min="53" max="53" width="25.08984375" customWidth="1"/>
    <col min="54" max="54" width="22.26953125" customWidth="1"/>
    <col min="55" max="55" width="25.81640625" customWidth="1"/>
  </cols>
  <sheetData>
    <row r="1" spans="1:57" ht="16.5">
      <c r="A1" s="38" t="s">
        <v>418</v>
      </c>
      <c r="B1" s="39"/>
      <c r="C1" s="39"/>
      <c r="D1" s="39"/>
      <c r="E1" s="39"/>
      <c r="F1" s="39"/>
      <c r="G1" s="39"/>
      <c r="H1" s="39"/>
      <c r="I1" s="39"/>
      <c r="J1" s="39"/>
      <c r="K1" s="39"/>
      <c r="L1" s="38" t="s">
        <v>395</v>
      </c>
      <c r="M1" s="39"/>
      <c r="N1" s="39"/>
      <c r="O1" s="39"/>
      <c r="P1" s="39"/>
      <c r="Q1" s="39"/>
      <c r="R1" s="39"/>
      <c r="S1" s="39"/>
      <c r="T1" s="39"/>
      <c r="U1" s="39"/>
      <c r="V1" s="39"/>
      <c r="W1" s="200"/>
      <c r="X1" s="39"/>
      <c r="Y1" s="39"/>
      <c r="Z1" s="39"/>
      <c r="AA1" s="39"/>
      <c r="AB1" s="39"/>
      <c r="AC1" s="39"/>
      <c r="AD1" s="39"/>
      <c r="AE1" s="39"/>
      <c r="AF1" s="39"/>
      <c r="AG1" s="39"/>
      <c r="AH1" s="39"/>
      <c r="AI1" s="39"/>
      <c r="AJ1" s="39"/>
      <c r="AK1" s="428"/>
      <c r="AL1" s="428"/>
      <c r="AM1" s="428"/>
      <c r="AN1" s="428"/>
      <c r="AO1" s="428"/>
      <c r="AP1" s="428"/>
      <c r="AQ1" s="428"/>
      <c r="AR1" s="428"/>
      <c r="AS1" s="428"/>
      <c r="AT1" s="428"/>
      <c r="AU1" s="428"/>
      <c r="AV1" s="428"/>
      <c r="AW1" s="428"/>
      <c r="AX1" s="427" t="s">
        <v>1015</v>
      </c>
      <c r="AY1" s="428"/>
      <c r="AZ1" s="428"/>
      <c r="BA1" s="428"/>
      <c r="BB1" s="428"/>
      <c r="BC1" s="428"/>
      <c r="BD1" s="428"/>
    </row>
    <row r="2" spans="1:57" ht="14">
      <c r="A2" s="40" t="s">
        <v>422</v>
      </c>
      <c r="B2" s="39"/>
      <c r="C2" s="39"/>
      <c r="D2" s="39"/>
      <c r="E2" s="39"/>
      <c r="F2" s="39"/>
      <c r="G2" s="39"/>
      <c r="H2" s="39"/>
      <c r="I2" s="39"/>
      <c r="J2" s="39"/>
      <c r="K2" s="39"/>
      <c r="L2" s="39" t="s">
        <v>467</v>
      </c>
      <c r="M2" s="39"/>
      <c r="N2" s="39"/>
      <c r="O2" s="39"/>
      <c r="P2" s="39"/>
      <c r="Q2" s="39"/>
      <c r="R2" s="39"/>
      <c r="S2" s="39"/>
      <c r="T2" s="39"/>
      <c r="U2" s="39"/>
      <c r="V2" s="39"/>
      <c r="W2" s="200"/>
      <c r="X2" s="39"/>
      <c r="Y2" s="39"/>
      <c r="Z2" s="39"/>
      <c r="AA2" s="39"/>
      <c r="AB2" s="39"/>
      <c r="AC2" s="39"/>
      <c r="AD2" s="39"/>
      <c r="AE2" s="39"/>
      <c r="AF2" s="39"/>
      <c r="AG2" s="39"/>
      <c r="AH2" s="39"/>
      <c r="AI2" s="39"/>
      <c r="AJ2" s="39"/>
      <c r="AK2" s="427"/>
      <c r="AL2" s="428"/>
      <c r="AM2" s="428"/>
      <c r="AN2" s="428"/>
      <c r="AO2" s="428"/>
      <c r="AP2" s="428"/>
      <c r="AQ2" s="428"/>
      <c r="AR2" s="428"/>
      <c r="AS2" s="428"/>
      <c r="AT2" s="428"/>
      <c r="AU2" s="428"/>
      <c r="AV2" s="428"/>
      <c r="AW2" s="428"/>
      <c r="AX2" s="429" t="s">
        <v>1016</v>
      </c>
      <c r="AY2" s="430" t="str">
        <f>C8&amp;C9</f>
        <v>電気工事電気工事</v>
      </c>
      <c r="AZ2" s="428"/>
      <c r="BA2" s="428"/>
      <c r="BB2" s="428"/>
      <c r="BC2" s="428"/>
      <c r="BD2" s="428"/>
    </row>
    <row r="3" spans="1:57" ht="30" customHeight="1">
      <c r="A3" s="38"/>
      <c r="B3" s="40" t="s">
        <v>464</v>
      </c>
      <c r="C3" s="39"/>
      <c r="D3" s="39"/>
      <c r="E3" s="39"/>
      <c r="F3" s="39"/>
      <c r="G3" s="39"/>
      <c r="H3" s="39"/>
      <c r="I3" s="39"/>
      <c r="J3" s="39"/>
      <c r="K3" s="39"/>
      <c r="L3" s="39" t="s">
        <v>441</v>
      </c>
      <c r="M3" s="39"/>
      <c r="N3" s="39"/>
      <c r="O3" s="39"/>
      <c r="P3" s="39"/>
      <c r="Q3" s="39"/>
      <c r="R3" s="39"/>
      <c r="S3" s="39"/>
      <c r="T3" s="39"/>
      <c r="U3" s="39"/>
      <c r="V3" s="39"/>
      <c r="W3" s="200"/>
      <c r="X3" s="39"/>
      <c r="Y3" s="39"/>
      <c r="Z3" s="39"/>
      <c r="AA3" s="39"/>
      <c r="AB3" s="39"/>
      <c r="AC3" s="39"/>
      <c r="AD3" s="39"/>
      <c r="AE3" s="39"/>
      <c r="AF3" s="39"/>
      <c r="AG3" s="39"/>
      <c r="AH3" s="39"/>
      <c r="AI3" s="39"/>
      <c r="AJ3" s="39"/>
      <c r="AK3" s="1053"/>
      <c r="AL3" s="1053"/>
      <c r="AM3" s="428"/>
      <c r="AN3" s="428"/>
      <c r="AO3" s="428"/>
      <c r="AP3" s="428"/>
      <c r="AQ3" s="428"/>
      <c r="AR3" s="428"/>
      <c r="AS3" s="428"/>
      <c r="AT3" s="428"/>
      <c r="AU3" s="428"/>
      <c r="AV3" s="428"/>
      <c r="AW3" s="428"/>
      <c r="AX3" s="431" t="s">
        <v>154</v>
      </c>
      <c r="AY3" s="431" t="s">
        <v>208</v>
      </c>
      <c r="AZ3" s="431" t="s">
        <v>1017</v>
      </c>
      <c r="BA3" s="431" t="s">
        <v>1018</v>
      </c>
      <c r="BB3" s="431" t="s">
        <v>1019</v>
      </c>
      <c r="BC3" s="431" t="s">
        <v>1020</v>
      </c>
      <c r="BD3" s="428"/>
    </row>
    <row r="4" spans="1:57" ht="30" customHeight="1" thickBot="1">
      <c r="A4" s="38"/>
      <c r="B4" s="39" t="s">
        <v>415</v>
      </c>
      <c r="C4" s="39"/>
      <c r="D4" s="39"/>
      <c r="E4" s="39"/>
      <c r="F4" s="39"/>
      <c r="G4" s="39"/>
      <c r="H4" s="39"/>
      <c r="I4" s="39"/>
      <c r="J4" s="39"/>
      <c r="K4" s="39"/>
      <c r="L4" s="39" t="s">
        <v>414</v>
      </c>
      <c r="M4" s="39"/>
      <c r="N4" s="39"/>
      <c r="O4" s="39"/>
      <c r="P4" s="39"/>
      <c r="Q4" s="39"/>
      <c r="R4" s="39"/>
      <c r="S4" s="39"/>
      <c r="T4" s="39"/>
      <c r="U4" s="39"/>
      <c r="V4" s="39"/>
      <c r="W4" s="200"/>
      <c r="X4" s="39"/>
      <c r="Y4" s="39"/>
      <c r="Z4" s="39"/>
      <c r="AA4" s="39"/>
      <c r="AB4" s="39"/>
      <c r="AC4" s="39"/>
      <c r="AD4" s="39"/>
      <c r="AE4" s="39"/>
      <c r="AF4" s="39"/>
      <c r="AG4" s="39"/>
      <c r="AH4" s="39"/>
      <c r="AI4" s="39"/>
      <c r="AJ4" s="39"/>
      <c r="AK4" s="428"/>
      <c r="AL4" s="428"/>
      <c r="AM4" s="428"/>
      <c r="AN4" s="428"/>
      <c r="AO4" s="428"/>
      <c r="AP4" s="428"/>
      <c r="AQ4" s="428"/>
      <c r="AR4" s="428"/>
      <c r="AS4" s="428"/>
      <c r="AT4" s="428"/>
      <c r="AU4" s="428"/>
      <c r="AV4" s="428"/>
      <c r="AW4" s="428"/>
      <c r="AX4" s="432" t="s">
        <v>650</v>
      </c>
      <c r="AY4" s="432" t="s">
        <v>652</v>
      </c>
      <c r="AZ4" s="432" t="str">
        <f t="shared" ref="AZ4:AZ9" si="0">AX4&amp;AY4</f>
        <v>一般建築工事建築一式工事</v>
      </c>
      <c r="BA4" s="432" t="s">
        <v>650</v>
      </c>
      <c r="BB4" s="432" t="s">
        <v>652</v>
      </c>
      <c r="BC4" s="432" t="s">
        <v>1021</v>
      </c>
      <c r="BD4" s="428"/>
    </row>
    <row r="5" spans="1:57" ht="30" customHeight="1" thickBot="1">
      <c r="A5" s="39"/>
      <c r="B5" s="15" t="s">
        <v>161</v>
      </c>
      <c r="C5" s="361" t="s">
        <v>162</v>
      </c>
      <c r="D5" s="172"/>
      <c r="E5" s="39"/>
      <c r="F5" s="39"/>
      <c r="G5" s="39"/>
      <c r="H5" s="39"/>
      <c r="I5" s="39"/>
      <c r="J5" s="39"/>
      <c r="K5" s="39"/>
      <c r="L5" s="170" t="s">
        <v>168</v>
      </c>
      <c r="M5" s="24" t="s">
        <v>169</v>
      </c>
      <c r="N5" s="24" t="s">
        <v>1243</v>
      </c>
      <c r="O5" s="24" t="s">
        <v>170</v>
      </c>
      <c r="P5" s="24" t="s">
        <v>348</v>
      </c>
      <c r="Q5" s="24" t="s">
        <v>369</v>
      </c>
      <c r="R5" s="24" t="s">
        <v>370</v>
      </c>
      <c r="S5" s="24" t="s">
        <v>578</v>
      </c>
      <c r="T5" s="94" t="s">
        <v>154</v>
      </c>
      <c r="U5" s="94" t="s">
        <v>208</v>
      </c>
      <c r="V5" s="92" t="s">
        <v>562</v>
      </c>
      <c r="W5" s="94" t="s">
        <v>563</v>
      </c>
      <c r="X5" s="94" t="s">
        <v>566</v>
      </c>
      <c r="Y5" s="94" t="s">
        <v>567</v>
      </c>
      <c r="Z5" s="207" t="s">
        <v>598</v>
      </c>
      <c r="AA5" s="94" t="s">
        <v>603</v>
      </c>
      <c r="AB5" s="92" t="s">
        <v>604</v>
      </c>
      <c r="AC5" s="94" t="s">
        <v>633</v>
      </c>
      <c r="AD5" s="94" t="s">
        <v>634</v>
      </c>
      <c r="AE5" s="94" t="s">
        <v>718</v>
      </c>
      <c r="AF5" s="446" t="s">
        <v>867</v>
      </c>
      <c r="AG5" s="94" t="s">
        <v>1051</v>
      </c>
      <c r="AH5" s="446" t="s">
        <v>1052</v>
      </c>
      <c r="AI5" s="441" t="s">
        <v>1053</v>
      </c>
      <c r="AJ5" s="39"/>
      <c r="AK5" s="428"/>
      <c r="AL5" s="428"/>
      <c r="AM5" s="428"/>
      <c r="AN5" s="428"/>
      <c r="AO5" s="428"/>
      <c r="AP5" s="428"/>
      <c r="AQ5" s="428"/>
      <c r="AR5" s="428"/>
      <c r="AS5" s="428"/>
      <c r="AT5" s="428"/>
      <c r="AU5" s="428"/>
      <c r="AV5" s="428"/>
      <c r="AW5" s="428"/>
      <c r="AX5" s="432" t="s">
        <v>650</v>
      </c>
      <c r="AY5" s="432" t="s">
        <v>1012</v>
      </c>
      <c r="AZ5" s="432" t="str">
        <f t="shared" si="0"/>
        <v>一般建築工事防水工事</v>
      </c>
      <c r="BA5" s="432" t="s">
        <v>650</v>
      </c>
      <c r="BB5" s="432" t="s">
        <v>1012</v>
      </c>
      <c r="BC5" s="432" t="s">
        <v>1021</v>
      </c>
      <c r="BD5" s="428"/>
    </row>
    <row r="6" spans="1:57" ht="30" customHeight="1">
      <c r="A6" s="39"/>
      <c r="B6" s="41" t="s">
        <v>142</v>
      </c>
      <c r="C6" s="362" t="s">
        <v>1379</v>
      </c>
      <c r="D6" s="39" t="s">
        <v>346</v>
      </c>
      <c r="E6" s="39"/>
      <c r="F6" s="39"/>
      <c r="G6" s="39"/>
      <c r="H6" s="39"/>
      <c r="I6" s="39"/>
      <c r="J6" s="39"/>
      <c r="K6" s="39"/>
      <c r="L6" s="16" t="s">
        <v>171</v>
      </c>
      <c r="M6" s="17" t="s">
        <v>172</v>
      </c>
      <c r="N6" s="17" t="s">
        <v>388</v>
      </c>
      <c r="O6" s="17" t="s">
        <v>175</v>
      </c>
      <c r="P6" s="18" t="s">
        <v>350</v>
      </c>
      <c r="Q6" s="18" t="s">
        <v>349</v>
      </c>
      <c r="R6" s="17" t="s">
        <v>371</v>
      </c>
      <c r="S6" s="17"/>
      <c r="T6" s="424" t="s">
        <v>650</v>
      </c>
      <c r="U6" s="424" t="s">
        <v>652</v>
      </c>
      <c r="V6" t="s">
        <v>516</v>
      </c>
      <c r="W6" s="169" t="s">
        <v>564</v>
      </c>
      <c r="X6" s="169" t="s">
        <v>571</v>
      </c>
      <c r="Y6" s="169" t="s">
        <v>568</v>
      </c>
      <c r="Z6" s="208" t="s">
        <v>599</v>
      </c>
      <c r="AA6" s="169" t="s">
        <v>605</v>
      </c>
      <c r="AB6" s="7" t="s">
        <v>600</v>
      </c>
      <c r="AC6" s="95" t="s">
        <v>635</v>
      </c>
      <c r="AD6" s="169" t="s">
        <v>643</v>
      </c>
      <c r="AE6" s="169" t="s">
        <v>719</v>
      </c>
      <c r="AF6" s="439" t="s">
        <v>868</v>
      </c>
      <c r="AG6" s="442" t="s">
        <v>564</v>
      </c>
      <c r="AH6" s="447" t="s">
        <v>571</v>
      </c>
      <c r="AI6" s="443" t="s">
        <v>1054</v>
      </c>
      <c r="AJ6" s="39"/>
      <c r="AK6" s="428"/>
      <c r="AL6" s="428"/>
      <c r="AM6" s="428"/>
      <c r="AN6" s="428"/>
      <c r="AO6" s="428"/>
      <c r="AP6" s="428"/>
      <c r="AQ6" s="428"/>
      <c r="AR6" s="428"/>
      <c r="AS6" s="428"/>
      <c r="AT6" s="428"/>
      <c r="AU6" s="428"/>
      <c r="AV6" s="428"/>
      <c r="AW6" s="428"/>
      <c r="AX6" s="432" t="s">
        <v>650</v>
      </c>
      <c r="AY6" s="432" t="s">
        <v>1041</v>
      </c>
      <c r="AZ6" s="432" t="str">
        <f t="shared" si="0"/>
        <v>一般建築工事とび・土工・コンクリート工事</v>
      </c>
      <c r="BA6" s="432" t="s">
        <v>650</v>
      </c>
      <c r="BB6" s="432" t="s">
        <v>1043</v>
      </c>
      <c r="BC6" s="432" t="s">
        <v>1021</v>
      </c>
      <c r="BD6" s="432" t="s">
        <v>1021</v>
      </c>
      <c r="BE6" s="428"/>
    </row>
    <row r="7" spans="1:57" ht="30" customHeight="1">
      <c r="A7" s="39"/>
      <c r="B7" s="41" t="s">
        <v>143</v>
      </c>
      <c r="C7" s="709">
        <v>46310</v>
      </c>
      <c r="D7" s="233" t="s">
        <v>645</v>
      </c>
      <c r="E7" s="39"/>
      <c r="F7" s="39"/>
      <c r="G7" s="234" t="s">
        <v>632</v>
      </c>
      <c r="H7" s="710">
        <f>C7-1</f>
        <v>46309</v>
      </c>
      <c r="I7" s="39" t="s">
        <v>646</v>
      </c>
      <c r="J7" s="39"/>
      <c r="K7" s="39"/>
      <c r="L7" s="25" t="s">
        <v>173</v>
      </c>
      <c r="M7" s="17" t="s">
        <v>174</v>
      </c>
      <c r="N7" s="17" t="s">
        <v>1212</v>
      </c>
      <c r="O7" s="17" t="s">
        <v>181</v>
      </c>
      <c r="P7" s="18" t="s">
        <v>351</v>
      </c>
      <c r="Q7" s="18" t="s">
        <v>274</v>
      </c>
      <c r="R7" s="17" t="s">
        <v>372</v>
      </c>
      <c r="S7" s="171"/>
      <c r="T7" s="425" t="s">
        <v>1011</v>
      </c>
      <c r="U7" s="425" t="s">
        <v>1041</v>
      </c>
      <c r="V7" t="s">
        <v>517</v>
      </c>
      <c r="W7" s="169" t="s">
        <v>821</v>
      </c>
      <c r="X7" s="169" t="s">
        <v>570</v>
      </c>
      <c r="Y7" s="169" t="s">
        <v>569</v>
      </c>
      <c r="Z7" s="208" t="s">
        <v>742</v>
      </c>
      <c r="AA7" s="169" t="s">
        <v>606</v>
      </c>
      <c r="AB7" s="7" t="s">
        <v>601</v>
      </c>
      <c r="AC7" s="95" t="s">
        <v>636</v>
      </c>
      <c r="AD7" s="169" t="s">
        <v>644</v>
      </c>
      <c r="AE7" s="169" t="s">
        <v>720</v>
      </c>
      <c r="AF7" s="439" t="s">
        <v>869</v>
      </c>
      <c r="AG7" s="95" t="s">
        <v>821</v>
      </c>
      <c r="AH7" s="439" t="s">
        <v>570</v>
      </c>
      <c r="AI7" s="443" t="s">
        <v>1055</v>
      </c>
      <c r="AJ7" s="39"/>
      <c r="AK7" s="428"/>
      <c r="AL7" s="428"/>
      <c r="AM7" s="428"/>
      <c r="AN7" s="428"/>
      <c r="AO7" s="428"/>
      <c r="AP7" s="428"/>
      <c r="AQ7" s="428"/>
      <c r="AR7" s="428"/>
      <c r="AS7" s="428"/>
      <c r="AT7" s="428"/>
      <c r="AU7" s="428"/>
      <c r="AV7" s="428"/>
      <c r="AW7" s="428"/>
      <c r="AX7" s="432" t="s">
        <v>1013</v>
      </c>
      <c r="AY7" s="432" t="s">
        <v>1014</v>
      </c>
      <c r="AZ7" s="432" t="str">
        <f t="shared" si="0"/>
        <v>冷暖房衛生設備工事管工事</v>
      </c>
      <c r="BA7" s="432" t="s">
        <v>1022</v>
      </c>
      <c r="BB7" s="432" t="s">
        <v>1381</v>
      </c>
      <c r="BC7" s="432" t="s">
        <v>1021</v>
      </c>
      <c r="BD7" s="432" t="s">
        <v>1021</v>
      </c>
      <c r="BE7" s="428"/>
    </row>
    <row r="8" spans="1:57" ht="30" customHeight="1">
      <c r="A8" s="39"/>
      <c r="B8" s="41" t="s">
        <v>154</v>
      </c>
      <c r="C8" s="422" t="s">
        <v>1011</v>
      </c>
      <c r="D8" s="39" t="s">
        <v>1009</v>
      </c>
      <c r="E8" s="39"/>
      <c r="F8" s="39"/>
      <c r="G8" s="234"/>
      <c r="H8" s="235"/>
      <c r="I8" s="39"/>
      <c r="J8" s="39"/>
      <c r="K8" s="39"/>
      <c r="L8" s="25" t="s">
        <v>176</v>
      </c>
      <c r="M8" s="17" t="s">
        <v>177</v>
      </c>
      <c r="N8" s="17" t="s">
        <v>1374</v>
      </c>
      <c r="O8" s="17" t="s">
        <v>392</v>
      </c>
      <c r="P8" s="18" t="s">
        <v>352</v>
      </c>
      <c r="Q8" s="18" t="s">
        <v>275</v>
      </c>
      <c r="R8" s="17" t="s">
        <v>373</v>
      </c>
      <c r="S8" s="17"/>
      <c r="T8" s="425" t="s">
        <v>1013</v>
      </c>
      <c r="U8" s="425" t="s">
        <v>1012</v>
      </c>
      <c r="W8" s="169" t="s">
        <v>565</v>
      </c>
      <c r="X8" s="169" t="s">
        <v>572</v>
      </c>
      <c r="Y8" s="395"/>
      <c r="Z8" s="208" t="s">
        <v>743</v>
      </c>
      <c r="AA8" s="169" t="s">
        <v>1213</v>
      </c>
      <c r="AB8" s="231" t="s">
        <v>602</v>
      </c>
      <c r="AC8" s="95" t="s">
        <v>637</v>
      </c>
      <c r="AD8" s="262"/>
      <c r="AE8" s="169" t="s">
        <v>721</v>
      </c>
      <c r="AF8" s="448" t="s">
        <v>873</v>
      </c>
      <c r="AG8" s="95" t="s">
        <v>565</v>
      </c>
      <c r="AH8" s="439" t="s">
        <v>572</v>
      </c>
      <c r="AI8" s="443"/>
      <c r="AJ8" s="39"/>
      <c r="AK8" s="428"/>
      <c r="AL8" s="428"/>
      <c r="AM8" s="428"/>
      <c r="AN8" s="428"/>
      <c r="AO8" s="428"/>
      <c r="AP8" s="428"/>
      <c r="AQ8" s="428"/>
      <c r="AR8" s="428"/>
      <c r="AS8" s="428"/>
      <c r="AT8" s="428"/>
      <c r="AU8" s="428"/>
      <c r="AV8" s="428"/>
      <c r="AW8" s="428"/>
      <c r="AX8" s="432" t="s">
        <v>1011</v>
      </c>
      <c r="AY8" s="432" t="s">
        <v>1011</v>
      </c>
      <c r="AZ8" s="432" t="str">
        <f t="shared" si="0"/>
        <v>電気工事電気工事</v>
      </c>
      <c r="BA8" s="432" t="s">
        <v>1044</v>
      </c>
      <c r="BB8" s="432" t="s">
        <v>1382</v>
      </c>
      <c r="BC8" s="432" t="s">
        <v>1021</v>
      </c>
      <c r="BD8" s="432" t="s">
        <v>1021</v>
      </c>
      <c r="BE8" s="428"/>
    </row>
    <row r="9" spans="1:57" ht="30" customHeight="1" thickBot="1">
      <c r="A9" s="39"/>
      <c r="B9" s="41" t="s">
        <v>208</v>
      </c>
      <c r="C9" s="423" t="s">
        <v>1011</v>
      </c>
      <c r="D9" s="433" t="str">
        <f>IF(INDEX(AX3:BC9,MATCH(AY2,AZ3:AZ9,0),3)=AY2,INDEX(AX3:BC9,MATCH(AY2,AZ3:AZ9,0),6),"err")</f>
        <v>工事成績（過去5年間で評価）</v>
      </c>
      <c r="E9" s="39"/>
      <c r="F9" s="39"/>
      <c r="G9" s="421" t="s">
        <v>1010</v>
      </c>
      <c r="H9" s="235"/>
      <c r="I9" s="39"/>
      <c r="J9" s="39"/>
      <c r="K9" s="39"/>
      <c r="L9" s="25" t="s">
        <v>179</v>
      </c>
      <c r="M9" s="17" t="s">
        <v>180</v>
      </c>
      <c r="N9" s="17" t="s">
        <v>178</v>
      </c>
      <c r="O9" s="17" t="s">
        <v>391</v>
      </c>
      <c r="P9" s="18" t="s">
        <v>353</v>
      </c>
      <c r="Q9" s="18" t="s">
        <v>276</v>
      </c>
      <c r="R9" s="17" t="s">
        <v>374</v>
      </c>
      <c r="S9" s="17"/>
      <c r="T9" s="425" t="s">
        <v>1042</v>
      </c>
      <c r="U9" s="425" t="s">
        <v>1011</v>
      </c>
      <c r="W9" s="169" t="s">
        <v>823</v>
      </c>
      <c r="X9" s="169" t="s">
        <v>824</v>
      </c>
      <c r="Y9" s="95"/>
      <c r="Z9" s="395"/>
      <c r="AA9" s="395"/>
      <c r="AB9" s="395"/>
      <c r="AC9" s="95" t="s">
        <v>638</v>
      </c>
      <c r="AD9" s="95"/>
      <c r="AE9" s="95"/>
      <c r="AF9" s="448"/>
      <c r="AG9" s="95"/>
      <c r="AH9" s="448"/>
      <c r="AI9" s="440"/>
      <c r="AJ9" s="39"/>
      <c r="AK9" s="428"/>
      <c r="AL9" s="428"/>
      <c r="AM9" s="428"/>
      <c r="AN9" s="428"/>
      <c r="AO9" s="428"/>
      <c r="AP9" s="428"/>
      <c r="AQ9" s="428"/>
      <c r="AR9" s="428"/>
      <c r="AS9" s="428"/>
      <c r="AT9" s="428"/>
      <c r="AU9" s="428"/>
      <c r="AV9" s="428"/>
      <c r="AW9" s="428"/>
      <c r="AX9" s="432" t="s">
        <v>1042</v>
      </c>
      <c r="AY9" s="432" t="s">
        <v>1042</v>
      </c>
      <c r="AZ9" s="432" t="str">
        <f t="shared" si="0"/>
        <v>塗装工事塗装工事</v>
      </c>
      <c r="BA9" s="432" t="s">
        <v>1045</v>
      </c>
      <c r="BB9" s="432" t="s">
        <v>1042</v>
      </c>
      <c r="BC9" s="432" t="s">
        <v>1021</v>
      </c>
      <c r="BD9" s="432" t="s">
        <v>1021</v>
      </c>
      <c r="BE9" s="428"/>
    </row>
    <row r="10" spans="1:57" ht="30" customHeight="1" thickBot="1">
      <c r="A10" s="39"/>
      <c r="B10" s="41" t="s">
        <v>144</v>
      </c>
      <c r="C10" s="1032" t="s">
        <v>1380</v>
      </c>
      <c r="D10" s="1033"/>
      <c r="E10" s="1033"/>
      <c r="F10" s="1033"/>
      <c r="G10" s="1033"/>
      <c r="H10" s="1033"/>
      <c r="I10" s="1034"/>
      <c r="J10" s="39"/>
      <c r="K10" s="39"/>
      <c r="L10" s="25" t="s">
        <v>443</v>
      </c>
      <c r="M10" s="17" t="s">
        <v>182</v>
      </c>
      <c r="N10" s="17" t="s">
        <v>183</v>
      </c>
      <c r="O10" s="17" t="s">
        <v>184</v>
      </c>
      <c r="P10" s="18" t="s">
        <v>354</v>
      </c>
      <c r="Q10" s="18" t="s">
        <v>294</v>
      </c>
      <c r="R10" s="17" t="s">
        <v>375</v>
      </c>
      <c r="S10" s="17"/>
      <c r="T10" s="425"/>
      <c r="U10" s="425" t="s">
        <v>1014</v>
      </c>
      <c r="W10" s="169" t="s">
        <v>822</v>
      </c>
      <c r="X10" s="169" t="s">
        <v>573</v>
      </c>
      <c r="Y10" s="96"/>
      <c r="Z10" s="209"/>
      <c r="AA10" s="395"/>
      <c r="AB10" s="232"/>
      <c r="AC10" s="95" t="s">
        <v>639</v>
      </c>
      <c r="AD10" s="96"/>
      <c r="AE10" s="96"/>
      <c r="AF10" s="449"/>
      <c r="AG10" s="96"/>
      <c r="AH10" s="449"/>
      <c r="AI10" s="444"/>
      <c r="AJ10" s="39"/>
      <c r="AK10" s="428"/>
      <c r="AL10" s="428"/>
      <c r="AM10" s="428"/>
      <c r="AN10" s="428"/>
      <c r="AO10" s="428"/>
      <c r="AP10" s="428"/>
      <c r="AQ10" s="428"/>
      <c r="AR10" s="428"/>
      <c r="AS10" s="428"/>
      <c r="AT10" s="428"/>
      <c r="AU10" s="428"/>
      <c r="AV10" s="428"/>
      <c r="AW10" s="428"/>
      <c r="AX10" s="428"/>
      <c r="AY10" s="428"/>
      <c r="AZ10" s="428"/>
      <c r="BA10" s="428"/>
      <c r="BB10" s="428"/>
      <c r="BC10" s="428"/>
      <c r="BD10" s="428"/>
      <c r="BE10" s="428"/>
    </row>
    <row r="11" spans="1:57" ht="14.25" customHeight="1">
      <c r="A11" s="39"/>
      <c r="B11" s="39"/>
      <c r="C11" s="230"/>
      <c r="D11" s="39"/>
      <c r="E11" s="42"/>
      <c r="F11" s="39"/>
      <c r="G11" s="39"/>
      <c r="H11" s="39"/>
      <c r="I11" s="39"/>
      <c r="J11" s="39"/>
      <c r="K11" s="39"/>
      <c r="L11" s="25" t="s">
        <v>345</v>
      </c>
      <c r="M11" s="17" t="s">
        <v>184</v>
      </c>
      <c r="N11" s="17" t="s">
        <v>445</v>
      </c>
      <c r="O11" s="19"/>
      <c r="P11" s="18" t="s">
        <v>355</v>
      </c>
      <c r="Q11" s="18" t="s">
        <v>295</v>
      </c>
      <c r="R11" s="17" t="s">
        <v>376</v>
      </c>
      <c r="S11" s="17"/>
      <c r="T11" s="19"/>
      <c r="U11" s="425" t="s">
        <v>1042</v>
      </c>
      <c r="W11" s="395"/>
      <c r="X11" s="395"/>
      <c r="Y11" s="95"/>
      <c r="Z11" s="210"/>
      <c r="AA11" s="95"/>
      <c r="AC11" s="95" t="s">
        <v>640</v>
      </c>
      <c r="AD11" s="95"/>
      <c r="AE11" s="95"/>
      <c r="AF11" s="448"/>
      <c r="AG11" s="95"/>
      <c r="AH11" s="448"/>
      <c r="AI11" s="440"/>
      <c r="AJ11" s="39"/>
      <c r="AK11" s="428"/>
      <c r="AL11" s="428"/>
      <c r="AM11" s="428"/>
      <c r="AN11" s="428"/>
      <c r="AO11" s="428"/>
      <c r="AP11" s="428"/>
      <c r="AQ11" s="428"/>
      <c r="AR11" s="428"/>
      <c r="AS11" s="428"/>
      <c r="AT11" s="428"/>
      <c r="AU11" s="428"/>
      <c r="AV11" s="428"/>
      <c r="AW11" s="428"/>
      <c r="AX11" s="428"/>
      <c r="AY11" s="428"/>
      <c r="AZ11" s="428"/>
      <c r="BA11" s="428"/>
      <c r="BB11" s="428"/>
      <c r="BC11" s="428"/>
      <c r="BD11" s="428"/>
      <c r="BE11" s="428"/>
    </row>
    <row r="12" spans="1:57" ht="14.25" customHeight="1">
      <c r="A12" s="40" t="s">
        <v>423</v>
      </c>
      <c r="B12" s="39"/>
      <c r="C12" s="39"/>
      <c r="D12" s="39"/>
      <c r="E12" s="39"/>
      <c r="F12" s="39"/>
      <c r="G12" s="39"/>
      <c r="H12" s="39"/>
      <c r="I12" s="39"/>
      <c r="J12" s="39"/>
      <c r="K12" s="39"/>
      <c r="L12" s="25" t="s">
        <v>184</v>
      </c>
      <c r="M12" s="19"/>
      <c r="N12" s="17" t="s">
        <v>446</v>
      </c>
      <c r="O12" s="19"/>
      <c r="P12" s="18" t="s">
        <v>356</v>
      </c>
      <c r="Q12" s="19"/>
      <c r="R12" s="17" t="s">
        <v>377</v>
      </c>
      <c r="S12" s="17"/>
      <c r="T12" s="425"/>
      <c r="U12" s="829" t="s">
        <v>1398</v>
      </c>
      <c r="W12" s="169"/>
      <c r="X12" s="95"/>
      <c r="Y12" s="95"/>
      <c r="Z12" s="210"/>
      <c r="AA12" s="95"/>
      <c r="AC12" s="95" t="s">
        <v>641</v>
      </c>
      <c r="AD12" s="95"/>
      <c r="AE12" s="95"/>
      <c r="AF12" s="448"/>
      <c r="AG12" s="95"/>
      <c r="AH12" s="448"/>
      <c r="AI12" s="440"/>
      <c r="AJ12" s="39"/>
      <c r="AK12" s="428"/>
      <c r="AL12" s="428"/>
      <c r="AM12" s="428"/>
      <c r="AN12" s="428"/>
      <c r="AO12" s="428"/>
      <c r="AP12" s="428"/>
      <c r="AQ12" s="428"/>
      <c r="AR12" s="428"/>
      <c r="AS12" s="428"/>
      <c r="AT12" s="428"/>
      <c r="AU12" s="428"/>
      <c r="AV12" s="428"/>
      <c r="AW12" s="428"/>
      <c r="AX12" s="428"/>
      <c r="AY12" s="428"/>
      <c r="AZ12" s="428"/>
      <c r="BA12" s="428"/>
      <c r="BB12" s="428"/>
      <c r="BC12" s="428"/>
      <c r="BD12" s="428"/>
      <c r="BE12" s="428"/>
    </row>
    <row r="13" spans="1:57" ht="14.25" customHeight="1">
      <c r="A13" s="39"/>
      <c r="B13" s="40" t="s">
        <v>465</v>
      </c>
      <c r="C13" s="39"/>
      <c r="D13" s="39"/>
      <c r="E13" s="39"/>
      <c r="F13" s="39"/>
      <c r="G13" s="39"/>
      <c r="H13" s="39"/>
      <c r="I13" s="39"/>
      <c r="J13" s="39"/>
      <c r="K13" s="39"/>
      <c r="L13" s="20"/>
      <c r="M13" s="17"/>
      <c r="N13" s="17" t="s">
        <v>447</v>
      </c>
      <c r="O13" s="17"/>
      <c r="P13" s="18" t="s">
        <v>357</v>
      </c>
      <c r="Q13" s="17"/>
      <c r="R13" s="17" t="s">
        <v>378</v>
      </c>
      <c r="S13" s="17"/>
      <c r="T13" s="425"/>
      <c r="U13" s="829" t="s">
        <v>1399</v>
      </c>
      <c r="W13" s="169"/>
      <c r="X13" s="95"/>
      <c r="Y13" s="95"/>
      <c r="Z13" s="210"/>
      <c r="AA13" s="95"/>
      <c r="AC13" s="95" t="s">
        <v>642</v>
      </c>
      <c r="AD13" s="95"/>
      <c r="AE13" s="95"/>
      <c r="AF13" s="448"/>
      <c r="AG13" s="95"/>
      <c r="AH13" s="448"/>
      <c r="AI13" s="440"/>
      <c r="AJ13" s="39"/>
      <c r="AK13" s="428"/>
      <c r="AL13" s="428"/>
      <c r="AM13" s="428"/>
      <c r="AN13" s="428"/>
      <c r="AO13" s="428"/>
      <c r="AP13" s="428"/>
      <c r="AQ13" s="428"/>
      <c r="AR13" s="428"/>
      <c r="AS13" s="428"/>
      <c r="AT13" s="428"/>
      <c r="AU13" s="428"/>
      <c r="AV13" s="428"/>
      <c r="AW13" s="428"/>
      <c r="AX13" s="428"/>
      <c r="AY13" s="428"/>
      <c r="AZ13" s="428"/>
      <c r="BA13" s="428"/>
      <c r="BB13" s="428"/>
      <c r="BC13" s="428"/>
      <c r="BD13" s="428"/>
      <c r="BE13" s="428"/>
    </row>
    <row r="14" spans="1:57" ht="14.25" customHeight="1">
      <c r="A14" s="39"/>
      <c r="B14" s="39" t="s">
        <v>624</v>
      </c>
      <c r="C14" s="39"/>
      <c r="D14" s="39"/>
      <c r="E14" s="39"/>
      <c r="F14" s="39"/>
      <c r="G14" s="39"/>
      <c r="H14" s="39"/>
      <c r="I14" s="39"/>
      <c r="J14" s="39"/>
      <c r="K14" s="39"/>
      <c r="L14" s="16"/>
      <c r="M14" s="17"/>
      <c r="N14" s="17" t="s">
        <v>535</v>
      </c>
      <c r="O14" s="17"/>
      <c r="P14" s="18" t="s">
        <v>358</v>
      </c>
      <c r="Q14" s="17"/>
      <c r="R14" s="17" t="s">
        <v>379</v>
      </c>
      <c r="S14" s="17"/>
      <c r="T14" s="425"/>
      <c r="U14" s="830"/>
      <c r="W14" s="169"/>
      <c r="X14" s="95"/>
      <c r="Y14" s="95"/>
      <c r="Z14" s="210"/>
      <c r="AA14" s="95"/>
      <c r="AC14" s="19"/>
      <c r="AD14" s="95"/>
      <c r="AE14" s="95"/>
      <c r="AF14" s="448"/>
      <c r="AG14" s="95"/>
      <c r="AH14" s="448"/>
      <c r="AI14" s="440"/>
      <c r="AJ14" s="39"/>
      <c r="AK14" s="428"/>
      <c r="AL14" s="428"/>
      <c r="AM14" s="428"/>
      <c r="AN14" s="428"/>
      <c r="AO14" s="428"/>
      <c r="AP14" s="428"/>
      <c r="AQ14" s="428"/>
      <c r="AR14" s="428"/>
      <c r="AS14" s="428"/>
      <c r="AT14" s="428"/>
      <c r="AU14" s="428"/>
      <c r="AV14" s="428"/>
      <c r="AW14" s="428"/>
      <c r="AX14" s="428"/>
      <c r="AY14" s="428"/>
      <c r="AZ14" s="428"/>
      <c r="BA14" s="428"/>
      <c r="BB14" s="428"/>
      <c r="BC14" s="428"/>
      <c r="BD14" s="428"/>
      <c r="BE14" s="428"/>
    </row>
    <row r="15" spans="1:57" ht="14.25" customHeight="1">
      <c r="A15" s="39"/>
      <c r="B15" s="40" t="s">
        <v>589</v>
      </c>
      <c r="C15" s="39"/>
      <c r="D15" s="39"/>
      <c r="E15" s="39"/>
      <c r="F15" s="39"/>
      <c r="G15" s="39"/>
      <c r="H15" s="39"/>
      <c r="I15" s="39"/>
      <c r="J15" s="39"/>
      <c r="K15" s="39"/>
      <c r="L15" s="16"/>
      <c r="M15" s="17"/>
      <c r="N15" s="17" t="s">
        <v>1023</v>
      </c>
      <c r="O15" s="17"/>
      <c r="P15" s="18" t="s">
        <v>359</v>
      </c>
      <c r="Q15" s="17"/>
      <c r="R15" s="17" t="s">
        <v>380</v>
      </c>
      <c r="S15" s="17"/>
      <c r="T15" s="425"/>
      <c r="U15" s="829"/>
      <c r="W15" s="169"/>
      <c r="X15" s="95"/>
      <c r="Y15" s="95"/>
      <c r="Z15" s="210"/>
      <c r="AA15" s="95"/>
      <c r="AC15" s="95"/>
      <c r="AD15" s="95"/>
      <c r="AE15" s="95"/>
      <c r="AF15" s="448"/>
      <c r="AG15" s="95"/>
      <c r="AH15" s="448"/>
      <c r="AI15" s="440"/>
      <c r="AJ15" s="39"/>
      <c r="AK15" s="428"/>
      <c r="AL15" s="428"/>
      <c r="AM15" s="428"/>
      <c r="AN15" s="428"/>
      <c r="AO15" s="428"/>
      <c r="AP15" s="428"/>
      <c r="AQ15" s="428"/>
      <c r="AR15" s="428"/>
      <c r="AS15" s="428"/>
      <c r="AT15" s="428"/>
      <c r="AU15" s="428"/>
      <c r="AV15" s="428"/>
      <c r="AW15" s="428"/>
      <c r="AX15" s="428"/>
      <c r="AY15" s="428"/>
      <c r="AZ15" s="428"/>
      <c r="BA15" s="428"/>
      <c r="BB15" s="428"/>
      <c r="BC15" s="428"/>
      <c r="BD15" s="428"/>
      <c r="BE15" s="428"/>
    </row>
    <row r="16" spans="1:57" ht="14.25" customHeight="1">
      <c r="A16" s="39"/>
      <c r="B16" s="39" t="s">
        <v>413</v>
      </c>
      <c r="C16" s="39"/>
      <c r="D16" s="39"/>
      <c r="E16" s="39"/>
      <c r="F16" s="39"/>
      <c r="G16" s="39"/>
      <c r="H16" s="39"/>
      <c r="I16" s="39"/>
      <c r="J16" s="39"/>
      <c r="K16" s="39"/>
      <c r="L16" s="16"/>
      <c r="M16" s="17"/>
      <c r="N16" s="17" t="s">
        <v>185</v>
      </c>
      <c r="O16" s="17"/>
      <c r="P16" s="18" t="s">
        <v>360</v>
      </c>
      <c r="Q16" s="17"/>
      <c r="R16" s="19"/>
      <c r="S16" s="17"/>
      <c r="T16" s="425"/>
      <c r="U16" s="425"/>
      <c r="W16" s="169"/>
      <c r="X16" s="95"/>
      <c r="Y16" s="95"/>
      <c r="Z16" s="210"/>
      <c r="AA16" s="95"/>
      <c r="AC16" s="95"/>
      <c r="AD16" s="95"/>
      <c r="AE16" s="95"/>
      <c r="AF16" s="448"/>
      <c r="AG16" s="95"/>
      <c r="AH16" s="448"/>
      <c r="AI16" s="440"/>
      <c r="AJ16" s="39"/>
      <c r="AK16" s="428"/>
      <c r="AL16" s="428"/>
      <c r="AM16" s="428"/>
      <c r="AN16" s="428"/>
      <c r="AO16" s="428"/>
      <c r="AP16" s="428"/>
      <c r="AQ16" s="428"/>
      <c r="AR16" s="428"/>
      <c r="AS16" s="428"/>
      <c r="AT16" s="428"/>
      <c r="AU16" s="428"/>
      <c r="AV16" s="428"/>
      <c r="AW16" s="428"/>
      <c r="AX16" s="428"/>
      <c r="AY16" s="428"/>
      <c r="AZ16" s="428"/>
      <c r="BA16" s="428"/>
      <c r="BB16" s="428"/>
      <c r="BC16" s="428"/>
      <c r="BD16" s="428"/>
      <c r="BE16" s="428"/>
    </row>
    <row r="17" spans="1:57" ht="14.25" customHeight="1">
      <c r="A17" s="39"/>
      <c r="B17" s="40" t="s">
        <v>590</v>
      </c>
      <c r="C17" s="39"/>
      <c r="D17" s="39"/>
      <c r="E17" s="39"/>
      <c r="F17" s="39"/>
      <c r="G17" s="39"/>
      <c r="H17" s="39"/>
      <c r="I17" s="39"/>
      <c r="J17" s="39"/>
      <c r="K17" s="39"/>
      <c r="L17" s="16"/>
      <c r="M17" s="17"/>
      <c r="N17" s="17" t="s">
        <v>187</v>
      </c>
      <c r="O17" s="17"/>
      <c r="P17" s="18" t="s">
        <v>361</v>
      </c>
      <c r="Q17" s="17"/>
      <c r="R17" s="17"/>
      <c r="S17" s="17"/>
      <c r="T17" s="425"/>
      <c r="U17" s="425"/>
      <c r="W17" s="169"/>
      <c r="X17" s="95"/>
      <c r="Y17" s="95"/>
      <c r="Z17" s="210"/>
      <c r="AA17" s="95"/>
      <c r="AC17" s="95"/>
      <c r="AD17" s="95"/>
      <c r="AE17" s="95"/>
      <c r="AF17" s="448"/>
      <c r="AG17" s="95"/>
      <c r="AH17" s="448"/>
      <c r="AI17" s="440"/>
      <c r="AJ17" s="39"/>
      <c r="AK17" s="428"/>
      <c r="AL17" s="428"/>
      <c r="AM17" s="428"/>
      <c r="AN17" s="428"/>
      <c r="AO17" s="428"/>
      <c r="AP17" s="428"/>
      <c r="AQ17" s="428"/>
      <c r="AR17" s="428"/>
      <c r="AS17" s="428"/>
      <c r="AT17" s="428"/>
      <c r="AU17" s="428"/>
      <c r="AV17" s="428"/>
      <c r="AW17" s="428"/>
      <c r="AX17" s="428"/>
      <c r="AY17" s="428"/>
      <c r="AZ17" s="428"/>
      <c r="BA17" s="428"/>
      <c r="BB17" s="428"/>
      <c r="BC17" s="428"/>
      <c r="BD17" s="428"/>
      <c r="BE17" s="428"/>
    </row>
    <row r="18" spans="1:57" ht="14.25" customHeight="1">
      <c r="A18" s="39"/>
      <c r="B18" s="40" t="s">
        <v>416</v>
      </c>
      <c r="C18" s="39"/>
      <c r="D18" s="39"/>
      <c r="E18" s="39"/>
      <c r="F18" s="39" t="s">
        <v>348</v>
      </c>
      <c r="G18" s="39" t="s">
        <v>393</v>
      </c>
      <c r="H18" s="39"/>
      <c r="I18" s="39"/>
      <c r="J18" s="39"/>
      <c r="K18" s="39"/>
      <c r="L18" s="16"/>
      <c r="M18" s="17"/>
      <c r="N18" s="17" t="s">
        <v>1216</v>
      </c>
      <c r="O18" s="17"/>
      <c r="P18" s="18" t="s">
        <v>362</v>
      </c>
      <c r="Q18" s="17"/>
      <c r="R18" s="17"/>
      <c r="S18" s="17"/>
      <c r="T18" s="425"/>
      <c r="U18" s="425"/>
      <c r="W18" s="169"/>
      <c r="X18" s="95"/>
      <c r="Y18" s="95"/>
      <c r="Z18" s="210"/>
      <c r="AA18" s="95"/>
      <c r="AC18" s="95"/>
      <c r="AD18" s="95"/>
      <c r="AE18" s="95"/>
      <c r="AF18" s="448"/>
      <c r="AG18" s="95"/>
      <c r="AH18" s="448"/>
      <c r="AI18" s="440"/>
      <c r="AJ18" s="39"/>
      <c r="AK18" s="428"/>
      <c r="AL18" s="428"/>
      <c r="AM18" s="428"/>
      <c r="AN18" s="428"/>
      <c r="AO18" s="428"/>
      <c r="AP18" s="428"/>
      <c r="AQ18" s="428"/>
      <c r="AR18" s="428"/>
      <c r="AS18" s="428"/>
      <c r="AT18" s="428"/>
      <c r="AU18" s="428"/>
      <c r="AV18" s="428"/>
      <c r="AW18" s="428"/>
      <c r="AX18" s="428"/>
      <c r="AY18" s="428"/>
      <c r="AZ18" s="428"/>
      <c r="BA18" s="428"/>
      <c r="BB18" s="428"/>
      <c r="BC18" s="428"/>
      <c r="BD18" s="428"/>
      <c r="BE18" s="428"/>
    </row>
    <row r="19" spans="1:57" ht="14.25" customHeight="1" thickBot="1">
      <c r="A19" s="39"/>
      <c r="B19" s="393" t="s">
        <v>191</v>
      </c>
      <c r="C19" s="363" t="s">
        <v>190</v>
      </c>
      <c r="D19" s="364" t="s">
        <v>578</v>
      </c>
      <c r="E19" s="365" t="s">
        <v>347</v>
      </c>
      <c r="F19" s="365" t="s">
        <v>825</v>
      </c>
      <c r="G19" s="366"/>
      <c r="H19" s="39"/>
      <c r="I19" s="39"/>
      <c r="J19" s="39"/>
      <c r="K19" s="39"/>
      <c r="L19" s="16"/>
      <c r="M19" s="17"/>
      <c r="N19" s="17" t="s">
        <v>186</v>
      </c>
      <c r="O19" s="17"/>
      <c r="P19" s="18" t="s">
        <v>363</v>
      </c>
      <c r="Q19" s="17"/>
      <c r="R19" s="17"/>
      <c r="S19" s="17"/>
      <c r="T19" s="425"/>
      <c r="U19" s="425"/>
      <c r="W19" s="169"/>
      <c r="X19" s="95"/>
      <c r="Y19" s="95"/>
      <c r="Z19" s="210"/>
      <c r="AA19" s="95"/>
      <c r="AC19" s="95"/>
      <c r="AD19" s="95"/>
      <c r="AE19" s="95"/>
      <c r="AF19" s="448"/>
      <c r="AG19" s="95"/>
      <c r="AH19" s="448"/>
      <c r="AI19" s="440"/>
      <c r="AJ19" s="39"/>
      <c r="AK19" s="428"/>
      <c r="AL19" s="428"/>
      <c r="AM19" s="428"/>
      <c r="AN19" s="428"/>
      <c r="AO19" s="428"/>
      <c r="AP19" s="428"/>
      <c r="AQ19" s="428"/>
      <c r="AR19" s="428"/>
      <c r="AS19" s="428"/>
      <c r="AT19" s="428"/>
      <c r="AU19" s="428"/>
      <c r="AV19" s="428"/>
      <c r="AW19" s="428"/>
      <c r="AX19" s="428"/>
      <c r="AY19" s="428"/>
      <c r="AZ19" s="428"/>
      <c r="BA19" s="428"/>
      <c r="BB19" s="428"/>
      <c r="BC19" s="428"/>
      <c r="BD19" s="428"/>
      <c r="BE19" s="428"/>
    </row>
    <row r="20" spans="1:57" ht="14.25" customHeight="1" thickTop="1">
      <c r="A20" s="39"/>
      <c r="B20" s="392" t="s">
        <v>204</v>
      </c>
      <c r="C20" s="237"/>
      <c r="D20" s="181"/>
      <c r="E20" s="47"/>
      <c r="F20" s="48" t="s">
        <v>297</v>
      </c>
      <c r="G20" s="33" t="s">
        <v>8</v>
      </c>
      <c r="H20" s="39" t="s">
        <v>324</v>
      </c>
      <c r="I20" s="39"/>
      <c r="J20" s="39"/>
      <c r="K20" s="39"/>
      <c r="L20" s="16"/>
      <c r="M20" s="17"/>
      <c r="N20" s="17" t="s">
        <v>533</v>
      </c>
      <c r="O20" s="17"/>
      <c r="P20" s="18" t="s">
        <v>364</v>
      </c>
      <c r="Q20" s="17"/>
      <c r="R20" s="17"/>
      <c r="S20" s="17"/>
      <c r="T20" s="425"/>
      <c r="U20" s="425"/>
      <c r="W20" s="169"/>
      <c r="X20" s="95"/>
      <c r="Y20" s="95"/>
      <c r="Z20" s="210"/>
      <c r="AA20" s="95"/>
      <c r="AC20" s="95"/>
      <c r="AD20" s="95"/>
      <c r="AE20" s="95"/>
      <c r="AF20" s="448"/>
      <c r="AG20" s="95"/>
      <c r="AH20" s="448"/>
      <c r="AI20" s="440"/>
      <c r="AJ20" s="39"/>
      <c r="AK20" s="428"/>
      <c r="AL20" s="428"/>
      <c r="AM20" s="428"/>
      <c r="AN20" s="428"/>
      <c r="AO20" s="428"/>
      <c r="AP20" s="428"/>
      <c r="AQ20" s="428"/>
      <c r="AR20" s="428"/>
      <c r="AS20" s="428"/>
      <c r="AT20" s="428"/>
      <c r="AU20" s="428"/>
      <c r="AV20" s="428"/>
      <c r="AW20" s="428"/>
      <c r="AX20" s="428"/>
      <c r="AY20" s="428"/>
      <c r="AZ20" s="428"/>
      <c r="BA20" s="428"/>
      <c r="BB20" s="428"/>
      <c r="BC20" s="428"/>
      <c r="BD20" s="428"/>
      <c r="BE20" s="428"/>
    </row>
    <row r="21" spans="1:57" ht="14.25" customHeight="1">
      <c r="A21" s="39"/>
      <c r="B21" s="63" t="s">
        <v>204</v>
      </c>
      <c r="C21" s="292"/>
      <c r="D21" s="297"/>
      <c r="E21" s="51"/>
      <c r="F21" s="52" t="s">
        <v>297</v>
      </c>
      <c r="G21" s="35" t="s">
        <v>9</v>
      </c>
      <c r="H21" s="39" t="s">
        <v>399</v>
      </c>
      <c r="I21" s="39"/>
      <c r="J21" s="39"/>
      <c r="K21" s="39"/>
      <c r="L21" s="16"/>
      <c r="M21" s="17"/>
      <c r="N21" s="17" t="s">
        <v>444</v>
      </c>
      <c r="O21" s="17"/>
      <c r="P21" s="18" t="s">
        <v>365</v>
      </c>
      <c r="Q21" s="17"/>
      <c r="R21" s="17"/>
      <c r="S21" s="17"/>
      <c r="T21" s="425"/>
      <c r="U21" s="425"/>
      <c r="W21" s="169"/>
      <c r="X21" s="95"/>
      <c r="Y21" s="95"/>
      <c r="Z21" s="210"/>
      <c r="AA21" s="95"/>
      <c r="AC21" s="95"/>
      <c r="AD21" s="95"/>
      <c r="AE21" s="95"/>
      <c r="AF21" s="448"/>
      <c r="AG21" s="95"/>
      <c r="AH21" s="448"/>
      <c r="AI21" s="440"/>
      <c r="AJ21" s="39"/>
      <c r="AK21" s="428"/>
      <c r="AL21" s="428"/>
      <c r="AM21" s="428"/>
      <c r="AN21" s="428"/>
      <c r="AO21" s="428"/>
      <c r="AP21" s="428"/>
      <c r="AQ21" s="428"/>
      <c r="AR21" s="428"/>
      <c r="AS21" s="428"/>
      <c r="AT21" s="428"/>
      <c r="AU21" s="428"/>
      <c r="AV21" s="428"/>
      <c r="AW21" s="428"/>
      <c r="AX21" s="428"/>
      <c r="AY21" s="428"/>
      <c r="AZ21" s="428"/>
      <c r="BA21" s="428"/>
      <c r="BB21" s="428"/>
      <c r="BC21" s="428"/>
      <c r="BD21" s="428"/>
      <c r="BE21" s="428"/>
    </row>
    <row r="22" spans="1:57" ht="14.25" customHeight="1">
      <c r="A22" s="39"/>
      <c r="B22" s="61" t="s">
        <v>204</v>
      </c>
      <c r="C22" s="236"/>
      <c r="D22" s="180"/>
      <c r="E22" s="47"/>
      <c r="F22" s="48" t="s">
        <v>297</v>
      </c>
      <c r="G22" s="33" t="s">
        <v>10</v>
      </c>
      <c r="H22" s="39" t="s">
        <v>865</v>
      </c>
      <c r="I22" s="39"/>
      <c r="J22" s="39"/>
      <c r="K22" s="39"/>
      <c r="L22" s="16"/>
      <c r="M22" s="17"/>
      <c r="N22" s="17" t="s">
        <v>788</v>
      </c>
      <c r="O22" s="17"/>
      <c r="P22" s="18" t="s">
        <v>366</v>
      </c>
      <c r="Q22" s="17"/>
      <c r="R22" s="17"/>
      <c r="S22" s="17"/>
      <c r="T22" s="425"/>
      <c r="U22" s="425"/>
      <c r="W22" s="169"/>
      <c r="X22" s="95"/>
      <c r="Y22" s="95"/>
      <c r="Z22" s="210"/>
      <c r="AA22" s="95"/>
      <c r="AC22" s="95"/>
      <c r="AD22" s="95"/>
      <c r="AE22" s="95"/>
      <c r="AF22" s="448"/>
      <c r="AG22" s="95"/>
      <c r="AH22" s="448"/>
      <c r="AI22" s="440"/>
      <c r="AJ22" s="39"/>
      <c r="AK22" s="428"/>
      <c r="AL22" s="428"/>
      <c r="AM22" s="428"/>
      <c r="AN22" s="428"/>
      <c r="AO22" s="428"/>
      <c r="AP22" s="428"/>
      <c r="AQ22" s="428"/>
      <c r="AR22" s="428"/>
      <c r="AS22" s="428"/>
      <c r="AT22" s="428"/>
      <c r="AU22" s="428"/>
      <c r="AV22" s="428"/>
      <c r="AW22" s="428"/>
      <c r="AX22" s="428"/>
      <c r="AY22" s="428"/>
      <c r="AZ22" s="428"/>
      <c r="BA22" s="428"/>
      <c r="BB22" s="428"/>
      <c r="BC22" s="428"/>
      <c r="BD22" s="428"/>
      <c r="BE22" s="428"/>
    </row>
    <row r="23" spans="1:57" ht="14.25" customHeight="1">
      <c r="A23" s="39"/>
      <c r="B23" s="61" t="s">
        <v>204</v>
      </c>
      <c r="C23" s="237"/>
      <c r="D23" s="181"/>
      <c r="E23" s="47"/>
      <c r="F23" s="48" t="s">
        <v>297</v>
      </c>
      <c r="G23" s="33" t="s">
        <v>11</v>
      </c>
      <c r="H23" s="39" t="s">
        <v>866</v>
      </c>
      <c r="I23" s="39"/>
      <c r="J23" s="39"/>
      <c r="K23" s="39"/>
      <c r="L23" s="16"/>
      <c r="M23" s="17"/>
      <c r="N23" s="17" t="s">
        <v>184</v>
      </c>
      <c r="O23" s="17"/>
      <c r="P23" s="18" t="s">
        <v>367</v>
      </c>
      <c r="Q23" s="17"/>
      <c r="R23" s="17"/>
      <c r="S23" s="17"/>
      <c r="T23" s="425"/>
      <c r="U23" s="425"/>
      <c r="W23" s="169"/>
      <c r="X23" s="95"/>
      <c r="Y23" s="95"/>
      <c r="Z23" s="210"/>
      <c r="AA23" s="95"/>
      <c r="AC23" s="95"/>
      <c r="AD23" s="95"/>
      <c r="AE23" s="95"/>
      <c r="AF23" s="448"/>
      <c r="AG23" s="95"/>
      <c r="AH23" s="448"/>
      <c r="AI23" s="440"/>
      <c r="AJ23" s="39"/>
      <c r="AK23" s="428"/>
      <c r="AL23" s="428"/>
      <c r="AM23" s="428"/>
      <c r="AN23" s="428"/>
      <c r="AO23" s="428"/>
      <c r="AP23" s="428"/>
      <c r="AQ23" s="428"/>
      <c r="AR23" s="428"/>
      <c r="AS23" s="428"/>
      <c r="AT23" s="428"/>
      <c r="AU23" s="428"/>
      <c r="AV23" s="428"/>
      <c r="AW23" s="428"/>
      <c r="AX23" s="428"/>
      <c r="AY23" s="428"/>
      <c r="AZ23" s="428"/>
      <c r="BA23" s="428"/>
      <c r="BB23" s="428"/>
      <c r="BC23" s="428"/>
      <c r="BD23" s="428"/>
      <c r="BE23" s="428"/>
    </row>
    <row r="24" spans="1:57" ht="14.25" customHeight="1">
      <c r="A24" s="39"/>
      <c r="B24" s="394" t="s">
        <v>204</v>
      </c>
      <c r="C24" s="236"/>
      <c r="D24" s="180"/>
      <c r="E24" s="47"/>
      <c r="F24" s="48" t="s">
        <v>297</v>
      </c>
      <c r="G24" s="33" t="s">
        <v>12</v>
      </c>
      <c r="H24" s="39" t="s">
        <v>205</v>
      </c>
      <c r="I24" s="39"/>
      <c r="J24" s="39"/>
      <c r="K24" s="39"/>
      <c r="L24" s="16"/>
      <c r="M24" s="17"/>
      <c r="N24" s="17" t="s">
        <v>1400</v>
      </c>
      <c r="O24" s="17"/>
      <c r="P24" s="18" t="s">
        <v>368</v>
      </c>
      <c r="Q24" s="17"/>
      <c r="R24" s="17"/>
      <c r="S24" s="17"/>
      <c r="T24" s="425"/>
      <c r="U24" s="425"/>
      <c r="W24" s="169"/>
      <c r="X24" s="95"/>
      <c r="Y24" s="95"/>
      <c r="Z24" s="210"/>
      <c r="AA24" s="95"/>
      <c r="AC24" s="95"/>
      <c r="AD24" s="95"/>
      <c r="AE24" s="95"/>
      <c r="AF24" s="448"/>
      <c r="AG24" s="95"/>
      <c r="AH24" s="448"/>
      <c r="AI24" s="440"/>
      <c r="AJ24" s="39"/>
      <c r="AK24" s="428"/>
      <c r="AL24" s="428"/>
      <c r="AM24" s="428"/>
      <c r="AN24" s="428"/>
      <c r="AO24" s="428"/>
      <c r="AP24" s="428"/>
      <c r="AQ24" s="428"/>
      <c r="AR24" s="428"/>
      <c r="AS24" s="428"/>
      <c r="AT24" s="428"/>
      <c r="AU24" s="428"/>
      <c r="AV24" s="428"/>
      <c r="AW24" s="428"/>
      <c r="AX24" s="428"/>
      <c r="AY24" s="428"/>
      <c r="AZ24" s="428"/>
      <c r="BA24" s="428"/>
      <c r="BB24" s="428"/>
      <c r="BC24" s="428"/>
      <c r="BD24" s="428"/>
      <c r="BE24" s="428"/>
    </row>
    <row r="25" spans="1:57" ht="14.25" customHeight="1">
      <c r="A25" s="39"/>
      <c r="B25" s="61" t="s">
        <v>204</v>
      </c>
      <c r="C25" s="236"/>
      <c r="D25" s="180"/>
      <c r="E25" s="47"/>
      <c r="F25" s="48" t="s">
        <v>297</v>
      </c>
      <c r="G25" s="33" t="s">
        <v>863</v>
      </c>
      <c r="H25" s="39" t="s">
        <v>206</v>
      </c>
      <c r="I25" s="39"/>
      <c r="J25" s="39"/>
      <c r="K25" s="39"/>
      <c r="L25" s="16"/>
      <c r="M25" s="17"/>
      <c r="N25" s="19"/>
      <c r="O25" s="17"/>
      <c r="P25" s="18" t="s">
        <v>551</v>
      </c>
      <c r="Q25" s="17"/>
      <c r="R25" s="17"/>
      <c r="S25" s="17"/>
      <c r="T25" s="425"/>
      <c r="U25" s="425"/>
      <c r="W25" s="169"/>
      <c r="X25" s="95"/>
      <c r="Y25" s="95"/>
      <c r="Z25" s="210"/>
      <c r="AA25" s="95"/>
      <c r="AC25" s="95"/>
      <c r="AD25" s="95"/>
      <c r="AE25" s="95"/>
      <c r="AF25" s="448"/>
      <c r="AG25" s="95"/>
      <c r="AH25" s="448"/>
      <c r="AI25" s="440"/>
      <c r="AJ25" s="39"/>
      <c r="AK25" s="428"/>
      <c r="AL25" s="428"/>
      <c r="AM25" s="428"/>
      <c r="AN25" s="428"/>
      <c r="AO25" s="428"/>
      <c r="AP25" s="428"/>
      <c r="AQ25" s="428"/>
      <c r="AR25" s="428"/>
      <c r="AS25" s="428"/>
      <c r="AT25" s="428"/>
      <c r="AU25" s="428"/>
      <c r="AV25" s="428"/>
      <c r="AW25" s="428"/>
      <c r="AX25" s="428"/>
      <c r="AY25" s="428"/>
      <c r="AZ25" s="428"/>
      <c r="BA25" s="428"/>
      <c r="BB25" s="428"/>
      <c r="BC25" s="428"/>
      <c r="BD25" s="428"/>
      <c r="BE25" s="428"/>
    </row>
    <row r="26" spans="1:57" ht="14.25" customHeight="1">
      <c r="A26" s="39"/>
      <c r="B26" s="61" t="s">
        <v>204</v>
      </c>
      <c r="C26" s="236"/>
      <c r="D26" s="180"/>
      <c r="E26" s="47"/>
      <c r="F26" s="48" t="s">
        <v>297</v>
      </c>
      <c r="G26" s="33" t="s">
        <v>864</v>
      </c>
      <c r="H26" s="39" t="s">
        <v>207</v>
      </c>
      <c r="I26" s="39"/>
      <c r="J26" s="39"/>
      <c r="K26" s="39"/>
      <c r="L26" s="16"/>
      <c r="M26" s="17"/>
      <c r="N26" s="17"/>
      <c r="O26" s="17"/>
      <c r="P26" s="18" t="s">
        <v>552</v>
      </c>
      <c r="Q26" s="17"/>
      <c r="R26" s="17"/>
      <c r="S26" s="17"/>
      <c r="T26" s="425"/>
      <c r="U26" s="425"/>
      <c r="W26" s="169"/>
      <c r="X26" s="95"/>
      <c r="Y26" s="95"/>
      <c r="Z26" s="210"/>
      <c r="AA26" s="95"/>
      <c r="AC26" s="95"/>
      <c r="AD26" s="95"/>
      <c r="AE26" s="95"/>
      <c r="AF26" s="448"/>
      <c r="AG26" s="95"/>
      <c r="AH26" s="448"/>
      <c r="AI26" s="440"/>
      <c r="AJ26" s="39"/>
      <c r="AK26" s="428"/>
      <c r="AL26" s="428"/>
      <c r="AM26" s="428"/>
      <c r="AN26" s="428"/>
      <c r="AO26" s="428"/>
      <c r="AP26" s="428"/>
      <c r="AQ26" s="428"/>
      <c r="AR26" s="428"/>
      <c r="AS26" s="428"/>
      <c r="AT26" s="428"/>
      <c r="AU26" s="428"/>
      <c r="AV26" s="428"/>
      <c r="AW26" s="428"/>
      <c r="AX26" s="428"/>
      <c r="AY26" s="428"/>
      <c r="AZ26" s="428"/>
      <c r="BA26" s="428"/>
      <c r="BB26" s="428"/>
      <c r="BC26" s="428"/>
      <c r="BD26" s="428"/>
      <c r="BE26" s="428"/>
    </row>
    <row r="27" spans="1:57" ht="14.25" customHeight="1">
      <c r="A27" s="39"/>
      <c r="B27" s="298" t="s">
        <v>204</v>
      </c>
      <c r="C27" s="299"/>
      <c r="D27" s="300"/>
      <c r="E27" s="301"/>
      <c r="F27" s="302" t="s">
        <v>297</v>
      </c>
      <c r="G27" s="303"/>
      <c r="H27" s="39" t="s">
        <v>810</v>
      </c>
      <c r="I27" s="39"/>
      <c r="J27" s="39"/>
      <c r="K27" s="39"/>
      <c r="L27" s="16"/>
      <c r="M27" s="17"/>
      <c r="N27" s="17"/>
      <c r="O27" s="17"/>
      <c r="P27" s="18" t="s">
        <v>553</v>
      </c>
      <c r="Q27" s="17"/>
      <c r="R27" s="17"/>
      <c r="S27" s="17"/>
      <c r="T27" s="425"/>
      <c r="U27" s="425"/>
      <c r="W27" s="169"/>
      <c r="X27" s="95"/>
      <c r="Y27" s="95"/>
      <c r="Z27" s="210"/>
      <c r="AA27" s="95"/>
      <c r="AC27" s="95"/>
      <c r="AD27" s="95"/>
      <c r="AE27" s="95"/>
      <c r="AF27" s="448"/>
      <c r="AG27" s="95"/>
      <c r="AH27" s="448"/>
      <c r="AI27" s="440"/>
      <c r="AJ27" s="39"/>
      <c r="AK27" s="428"/>
      <c r="AL27" s="428"/>
      <c r="AM27" s="428"/>
      <c r="AN27" s="428"/>
      <c r="AO27" s="428"/>
      <c r="AP27" s="428"/>
      <c r="AQ27" s="428"/>
      <c r="AR27" s="428"/>
      <c r="AS27" s="428"/>
      <c r="AT27" s="428"/>
      <c r="AU27" s="428"/>
      <c r="AV27" s="428"/>
      <c r="AW27" s="428"/>
      <c r="AX27" s="428"/>
      <c r="AY27" s="428"/>
      <c r="AZ27" s="428"/>
      <c r="BA27" s="428"/>
      <c r="BB27" s="428"/>
      <c r="BC27" s="428"/>
      <c r="BD27" s="428"/>
      <c r="BE27" s="428"/>
    </row>
    <row r="28" spans="1:57" ht="14.25" customHeight="1">
      <c r="A28" s="39"/>
      <c r="B28" s="293" t="s">
        <v>167</v>
      </c>
      <c r="C28" s="294" t="s">
        <v>171</v>
      </c>
      <c r="D28" s="396"/>
      <c r="E28" s="56" t="s">
        <v>1383</v>
      </c>
      <c r="F28" s="295" t="s">
        <v>297</v>
      </c>
      <c r="G28" s="296" t="s">
        <v>8</v>
      </c>
      <c r="H28" s="39"/>
      <c r="I28" s="39"/>
      <c r="J28" s="39"/>
      <c r="K28" s="39"/>
      <c r="L28" s="16"/>
      <c r="M28" s="17"/>
      <c r="N28" s="17"/>
      <c r="O28" s="17"/>
      <c r="P28" s="18" t="s">
        <v>554</v>
      </c>
      <c r="Q28" s="17"/>
      <c r="R28" s="17"/>
      <c r="S28" s="17"/>
      <c r="T28" s="425"/>
      <c r="U28" s="425"/>
      <c r="W28" s="169"/>
      <c r="X28" s="95"/>
      <c r="Y28" s="95"/>
      <c r="Z28" s="210"/>
      <c r="AA28" s="95"/>
      <c r="AC28" s="95"/>
      <c r="AD28" s="95"/>
      <c r="AE28" s="95"/>
      <c r="AF28" s="448"/>
      <c r="AG28" s="95"/>
      <c r="AH28" s="448"/>
      <c r="AI28" s="440"/>
      <c r="AJ28" s="39"/>
      <c r="AK28" s="428"/>
      <c r="AL28" s="428"/>
      <c r="AM28" s="428"/>
      <c r="AN28" s="428"/>
      <c r="AO28" s="428"/>
      <c r="AP28" s="428"/>
      <c r="AQ28" s="428"/>
      <c r="AR28" s="428"/>
      <c r="AS28" s="428"/>
      <c r="AT28" s="428"/>
      <c r="AU28" s="428"/>
      <c r="AV28" s="428"/>
      <c r="AW28" s="428"/>
      <c r="AX28" s="428"/>
      <c r="AY28" s="428"/>
      <c r="AZ28" s="428"/>
      <c r="BA28" s="428"/>
      <c r="BB28" s="428"/>
      <c r="BC28" s="428"/>
      <c r="BD28" s="428"/>
      <c r="BE28" s="428"/>
    </row>
    <row r="29" spans="1:57" ht="14.25" customHeight="1">
      <c r="A29" s="39"/>
      <c r="B29" s="61" t="s">
        <v>167</v>
      </c>
      <c r="C29" s="174" t="s">
        <v>173</v>
      </c>
      <c r="D29" s="180"/>
      <c r="E29" s="47" t="s">
        <v>1384</v>
      </c>
      <c r="F29" s="48" t="s">
        <v>297</v>
      </c>
      <c r="G29" s="33" t="s">
        <v>9</v>
      </c>
      <c r="H29" s="39"/>
      <c r="I29" s="39"/>
      <c r="J29" s="39"/>
      <c r="K29" s="39"/>
      <c r="L29" s="16"/>
      <c r="M29" s="17"/>
      <c r="N29" s="17"/>
      <c r="O29" s="17"/>
      <c r="P29" s="18" t="s">
        <v>555</v>
      </c>
      <c r="Q29" s="17"/>
      <c r="R29" s="17"/>
      <c r="S29" s="17"/>
      <c r="T29" s="425"/>
      <c r="U29" s="425"/>
      <c r="W29" s="169"/>
      <c r="X29" s="95"/>
      <c r="Y29" s="95"/>
      <c r="Z29" s="210"/>
      <c r="AA29" s="95"/>
      <c r="AC29" s="95"/>
      <c r="AD29" s="95"/>
      <c r="AE29" s="95"/>
      <c r="AF29" s="448"/>
      <c r="AG29" s="95"/>
      <c r="AH29" s="448"/>
      <c r="AI29" s="440"/>
      <c r="AJ29" s="39"/>
      <c r="AK29" s="428"/>
      <c r="AL29" s="428"/>
      <c r="AM29" s="428"/>
      <c r="AN29" s="428"/>
      <c r="AO29" s="428"/>
      <c r="AP29" s="428"/>
      <c r="AQ29" s="428"/>
      <c r="AR29" s="428"/>
      <c r="AS29" s="428"/>
      <c r="AT29" s="428"/>
      <c r="AU29" s="428"/>
      <c r="AV29" s="428"/>
      <c r="AW29" s="428"/>
      <c r="AX29" s="428"/>
      <c r="AY29" s="428"/>
      <c r="AZ29" s="428"/>
      <c r="BA29" s="428"/>
      <c r="BB29" s="428"/>
      <c r="BC29" s="428"/>
      <c r="BD29" s="428"/>
      <c r="BE29" s="428"/>
    </row>
    <row r="30" spans="1:57" ht="14.25" customHeight="1">
      <c r="A30" s="39"/>
      <c r="B30" s="61" t="s">
        <v>167</v>
      </c>
      <c r="C30" s="174" t="s">
        <v>176</v>
      </c>
      <c r="D30" s="180"/>
      <c r="E30" s="47" t="s">
        <v>1385</v>
      </c>
      <c r="F30" s="48" t="s">
        <v>297</v>
      </c>
      <c r="G30" s="33" t="s">
        <v>10</v>
      </c>
      <c r="H30" s="39"/>
      <c r="I30" s="39"/>
      <c r="J30" s="39"/>
      <c r="K30" s="39"/>
      <c r="L30" s="16"/>
      <c r="M30" s="17"/>
      <c r="N30" s="17"/>
      <c r="O30" s="17"/>
      <c r="P30" s="18" t="s">
        <v>556</v>
      </c>
      <c r="Q30" s="17"/>
      <c r="R30" s="17"/>
      <c r="S30" s="17"/>
      <c r="T30" s="425"/>
      <c r="U30" s="425"/>
      <c r="W30" s="169"/>
      <c r="X30" s="95"/>
      <c r="Y30" s="95"/>
      <c r="Z30" s="210"/>
      <c r="AA30" s="95"/>
      <c r="AC30" s="95"/>
      <c r="AD30" s="95"/>
      <c r="AE30" s="95"/>
      <c r="AF30" s="448"/>
      <c r="AG30" s="95"/>
      <c r="AH30" s="448"/>
      <c r="AI30" s="440"/>
      <c r="AJ30" s="39"/>
      <c r="AK30" s="428"/>
      <c r="AL30" s="428"/>
      <c r="AM30" s="428"/>
      <c r="AN30" s="428"/>
      <c r="AO30" s="428"/>
      <c r="AP30" s="428"/>
      <c r="AQ30" s="428"/>
      <c r="AR30" s="428"/>
      <c r="AS30" s="428"/>
      <c r="AT30" s="428"/>
      <c r="AU30" s="428"/>
      <c r="AV30" s="428"/>
      <c r="AW30" s="428"/>
      <c r="AX30" s="428"/>
      <c r="AY30" s="428"/>
      <c r="AZ30" s="428"/>
      <c r="BA30" s="428"/>
      <c r="BB30" s="428"/>
      <c r="BC30" s="428"/>
      <c r="BD30" s="428"/>
      <c r="BE30" s="428"/>
    </row>
    <row r="31" spans="1:57" ht="14.25" customHeight="1">
      <c r="A31" s="39"/>
      <c r="B31" s="61" t="s">
        <v>167</v>
      </c>
      <c r="C31" s="174"/>
      <c r="D31" s="180"/>
      <c r="E31" s="47"/>
      <c r="F31" s="48" t="s">
        <v>297</v>
      </c>
      <c r="G31" s="33" t="s">
        <v>11</v>
      </c>
      <c r="H31" s="39"/>
      <c r="I31" s="39"/>
      <c r="J31" s="39"/>
      <c r="K31" s="39"/>
      <c r="L31" s="16"/>
      <c r="M31" s="17"/>
      <c r="N31" s="17"/>
      <c r="O31" s="17"/>
      <c r="P31" s="18" t="s">
        <v>557</v>
      </c>
      <c r="Q31" s="17"/>
      <c r="R31" s="17"/>
      <c r="S31" s="17"/>
      <c r="T31" s="425"/>
      <c r="U31" s="425"/>
      <c r="W31" s="169"/>
      <c r="X31" s="95"/>
      <c r="Y31" s="95"/>
      <c r="Z31" s="210"/>
      <c r="AA31" s="95"/>
      <c r="AC31" s="95"/>
      <c r="AD31" s="95"/>
      <c r="AE31" s="95"/>
      <c r="AF31" s="448"/>
      <c r="AG31" s="95"/>
      <c r="AH31" s="448"/>
      <c r="AI31" s="440"/>
      <c r="AJ31" s="39"/>
      <c r="AK31" s="428"/>
      <c r="AL31" s="428"/>
      <c r="AM31" s="428"/>
      <c r="AN31" s="428"/>
      <c r="AO31" s="428"/>
      <c r="AP31" s="428"/>
      <c r="AQ31" s="428"/>
      <c r="AR31" s="428"/>
      <c r="AS31" s="428"/>
      <c r="AT31" s="428"/>
      <c r="AU31" s="428"/>
      <c r="AV31" s="428"/>
      <c r="AW31" s="428"/>
      <c r="AX31" s="428"/>
      <c r="AY31" s="428"/>
      <c r="AZ31" s="428"/>
      <c r="BA31" s="428"/>
      <c r="BB31" s="428"/>
      <c r="BC31" s="428"/>
      <c r="BD31" s="428"/>
      <c r="BE31" s="428"/>
    </row>
    <row r="32" spans="1:57" ht="14.25" customHeight="1" thickBot="1">
      <c r="A32" s="39"/>
      <c r="B32" s="62" t="s">
        <v>167</v>
      </c>
      <c r="C32" s="176"/>
      <c r="D32" s="397"/>
      <c r="E32" s="49"/>
      <c r="F32" s="50"/>
      <c r="G32" s="34"/>
      <c r="H32" s="39"/>
      <c r="I32" s="39"/>
      <c r="J32" s="39"/>
      <c r="K32" s="39"/>
      <c r="L32" s="21"/>
      <c r="M32" s="22"/>
      <c r="N32" s="22"/>
      <c r="O32" s="22"/>
      <c r="P32" s="91"/>
      <c r="Q32" s="22"/>
      <c r="R32" s="22"/>
      <c r="S32" s="22"/>
      <c r="T32" s="426"/>
      <c r="U32" s="426"/>
      <c r="V32" s="93"/>
      <c r="W32" s="325"/>
      <c r="X32" s="97"/>
      <c r="Y32" s="97"/>
      <c r="Z32" s="211"/>
      <c r="AA32" s="97"/>
      <c r="AB32" s="93"/>
      <c r="AC32" s="93"/>
      <c r="AD32" s="97"/>
      <c r="AE32" s="97"/>
      <c r="AF32" s="450"/>
      <c r="AG32" s="97"/>
      <c r="AH32" s="450"/>
      <c r="AI32" s="445"/>
      <c r="AJ32" s="39"/>
      <c r="AK32" s="428"/>
      <c r="AL32" s="428"/>
      <c r="AM32" s="428"/>
      <c r="AN32" s="428"/>
      <c r="AO32" s="428"/>
      <c r="AP32" s="428"/>
      <c r="AQ32" s="428"/>
      <c r="AR32" s="428"/>
      <c r="AS32" s="428"/>
      <c r="AT32" s="428"/>
      <c r="AU32" s="428"/>
      <c r="AV32" s="428"/>
      <c r="AW32" s="428"/>
      <c r="AX32" s="428"/>
      <c r="AY32" s="428"/>
      <c r="AZ32" s="428"/>
      <c r="BA32" s="428"/>
      <c r="BB32" s="428"/>
      <c r="BC32" s="428"/>
      <c r="BD32" s="428"/>
      <c r="BE32" s="428"/>
    </row>
    <row r="33" spans="1:54" ht="14.25" customHeight="1">
      <c r="A33" s="39"/>
      <c r="B33" s="60" t="s">
        <v>188</v>
      </c>
      <c r="C33" s="173" t="s">
        <v>182</v>
      </c>
      <c r="D33" s="398"/>
      <c r="E33" s="45" t="s">
        <v>1386</v>
      </c>
      <c r="F33" s="46" t="s">
        <v>274</v>
      </c>
      <c r="G33" s="32" t="s">
        <v>8</v>
      </c>
      <c r="H33" s="39"/>
      <c r="I33" s="39"/>
      <c r="J33" s="39"/>
      <c r="K33" s="39"/>
      <c r="L33" s="39"/>
      <c r="M33" s="39"/>
      <c r="N33" s="39"/>
      <c r="O33" s="39"/>
      <c r="P33" s="39"/>
      <c r="Q33" s="39"/>
      <c r="R33" s="39"/>
      <c r="S33" s="39"/>
      <c r="T33" s="39"/>
      <c r="U33" s="39"/>
      <c r="V33" s="39"/>
      <c r="W33" s="200"/>
      <c r="X33" s="39"/>
      <c r="Y33" s="39"/>
      <c r="Z33" s="39"/>
      <c r="AA33" s="39"/>
      <c r="AB33" s="39"/>
      <c r="AC33" s="39"/>
      <c r="AD33" s="39"/>
      <c r="AE33" s="39"/>
      <c r="AF33" s="39"/>
      <c r="AG33" s="39"/>
      <c r="AH33" s="39"/>
      <c r="AI33" s="428"/>
      <c r="AJ33" s="428"/>
      <c r="AK33" s="428"/>
      <c r="AL33" s="428"/>
      <c r="AM33" s="428"/>
      <c r="AN33" s="428"/>
      <c r="AO33" s="428"/>
      <c r="AP33" s="428"/>
      <c r="AQ33" s="428"/>
      <c r="AR33" s="428"/>
      <c r="AS33" s="428"/>
      <c r="AT33" s="428"/>
      <c r="AU33" s="428"/>
      <c r="AV33" s="428"/>
      <c r="AW33" s="428"/>
      <c r="AX33" s="428"/>
      <c r="AY33" s="428"/>
      <c r="AZ33" s="428"/>
      <c r="BA33" s="428"/>
      <c r="BB33" s="428"/>
    </row>
    <row r="34" spans="1:54" ht="14.25" customHeight="1">
      <c r="A34" s="39"/>
      <c r="B34" s="61" t="s">
        <v>188</v>
      </c>
      <c r="C34" s="174" t="s">
        <v>174</v>
      </c>
      <c r="D34" s="180"/>
      <c r="E34" s="47" t="s">
        <v>1387</v>
      </c>
      <c r="F34" s="48" t="s">
        <v>274</v>
      </c>
      <c r="G34" s="33" t="s">
        <v>9</v>
      </c>
      <c r="H34" s="39"/>
      <c r="I34" s="39"/>
      <c r="J34" s="39"/>
      <c r="K34" s="39"/>
      <c r="L34" s="39"/>
      <c r="M34" s="39"/>
      <c r="N34" s="39"/>
      <c r="O34" s="39"/>
      <c r="P34" s="39"/>
      <c r="Q34" s="39"/>
      <c r="R34" s="39"/>
      <c r="S34" s="39"/>
      <c r="T34" s="39"/>
      <c r="U34" s="39"/>
      <c r="V34" s="39"/>
      <c r="W34" s="200"/>
      <c r="X34" s="39"/>
      <c r="Y34" s="39"/>
      <c r="Z34" s="39"/>
      <c r="AA34" s="39"/>
      <c r="AB34" s="39"/>
      <c r="AC34" s="39"/>
      <c r="AD34" s="39"/>
      <c r="AE34" s="39"/>
      <c r="AF34" s="39"/>
      <c r="AG34" s="39"/>
      <c r="AH34" s="39"/>
      <c r="AI34" s="428"/>
      <c r="AJ34" s="428"/>
      <c r="AK34" s="428"/>
      <c r="AL34" s="428"/>
      <c r="AM34" s="428"/>
      <c r="AN34" s="428"/>
      <c r="AO34" s="428"/>
      <c r="AP34" s="428"/>
      <c r="AQ34" s="428"/>
      <c r="AR34" s="428"/>
      <c r="AS34" s="428"/>
      <c r="AT34" s="428"/>
      <c r="AU34" s="428"/>
      <c r="AV34" s="428"/>
      <c r="AW34" s="428"/>
      <c r="AX34" s="428"/>
      <c r="AY34" s="428"/>
      <c r="AZ34" s="428"/>
      <c r="BA34" s="428"/>
      <c r="BB34" s="428"/>
    </row>
    <row r="35" spans="1:54" ht="14.25" customHeight="1">
      <c r="A35" s="39"/>
      <c r="B35" s="61" t="s">
        <v>188</v>
      </c>
      <c r="C35" s="174" t="s">
        <v>180</v>
      </c>
      <c r="D35" s="180"/>
      <c r="E35" s="47" t="s">
        <v>1388</v>
      </c>
      <c r="F35" s="48" t="s">
        <v>274</v>
      </c>
      <c r="G35" s="33" t="s">
        <v>10</v>
      </c>
      <c r="H35" s="39"/>
      <c r="I35" s="39"/>
      <c r="J35" s="39"/>
      <c r="K35" s="39"/>
      <c r="L35" s="38" t="s">
        <v>442</v>
      </c>
      <c r="M35" s="39"/>
      <c r="N35" s="39"/>
      <c r="O35" s="39"/>
      <c r="P35" s="39"/>
      <c r="Q35" s="39"/>
      <c r="R35" s="39"/>
      <c r="S35" s="39"/>
      <c r="T35" s="39"/>
      <c r="U35" s="200"/>
      <c r="V35" s="39"/>
      <c r="W35" s="39"/>
      <c r="X35" s="39"/>
      <c r="Y35" s="39"/>
      <c r="Z35" s="39"/>
      <c r="AA35" s="39"/>
      <c r="AB35" s="39"/>
      <c r="AC35" s="39"/>
      <c r="AD35" s="39"/>
      <c r="AE35" s="39"/>
      <c r="AF35" s="39"/>
      <c r="AG35" s="39"/>
      <c r="AH35" s="39"/>
      <c r="AI35" s="428"/>
      <c r="AJ35" s="428"/>
      <c r="AK35" s="428"/>
      <c r="AL35" s="428"/>
      <c r="AM35" s="428"/>
      <c r="AN35" s="428"/>
      <c r="AO35" s="428"/>
      <c r="AP35" s="428"/>
      <c r="AQ35" s="428"/>
      <c r="AR35" s="428"/>
      <c r="AS35" s="428"/>
      <c r="AT35" s="428"/>
      <c r="AU35" s="428"/>
      <c r="AV35" s="428"/>
      <c r="AW35" s="428"/>
      <c r="AX35" s="428"/>
      <c r="AY35" s="428"/>
      <c r="AZ35" s="428"/>
      <c r="BA35" s="428"/>
      <c r="BB35" s="428"/>
    </row>
    <row r="36" spans="1:54" ht="14.25" customHeight="1">
      <c r="A36" s="39"/>
      <c r="B36" s="62" t="s">
        <v>188</v>
      </c>
      <c r="C36" s="176"/>
      <c r="D36" s="399"/>
      <c r="E36" s="49"/>
      <c r="F36" s="50"/>
      <c r="G36" s="34"/>
      <c r="H36" s="39"/>
      <c r="I36" s="39"/>
      <c r="J36" s="39"/>
      <c r="K36" s="39"/>
      <c r="L36" s="39" t="s">
        <v>450</v>
      </c>
      <c r="M36" s="39"/>
      <c r="N36" s="39"/>
      <c r="O36" s="39"/>
      <c r="P36" s="39"/>
      <c r="Q36" s="39"/>
      <c r="R36" s="39"/>
      <c r="S36" s="39"/>
      <c r="T36" s="39"/>
      <c r="U36" s="200"/>
      <c r="V36" s="39"/>
      <c r="W36" s="39"/>
      <c r="X36" s="39"/>
      <c r="Y36" s="39"/>
      <c r="Z36" s="39"/>
      <c r="AA36" s="39"/>
      <c r="AB36" s="39"/>
      <c r="AC36" s="39"/>
      <c r="AD36" s="39"/>
      <c r="AE36" s="39"/>
      <c r="AF36" s="39"/>
      <c r="AG36" s="39"/>
      <c r="AH36" s="39"/>
      <c r="AI36" s="428"/>
      <c r="AJ36" s="428"/>
      <c r="AK36" s="428"/>
      <c r="AL36" s="428"/>
      <c r="AM36" s="428"/>
      <c r="AN36" s="428"/>
      <c r="AO36" s="428"/>
      <c r="AP36" s="428"/>
      <c r="AQ36" s="428"/>
      <c r="AR36" s="428"/>
      <c r="AS36" s="428"/>
      <c r="AT36" s="428"/>
      <c r="AU36" s="428"/>
      <c r="AV36" s="428"/>
      <c r="AW36" s="428"/>
      <c r="AX36" s="428"/>
      <c r="AY36" s="428"/>
      <c r="AZ36" s="428"/>
      <c r="BA36" s="428"/>
      <c r="BB36" s="428"/>
    </row>
    <row r="37" spans="1:54" ht="14.25" customHeight="1">
      <c r="A37" s="39"/>
      <c r="B37" s="63" t="s">
        <v>1245</v>
      </c>
      <c r="C37" s="175" t="s">
        <v>1374</v>
      </c>
      <c r="D37" s="398"/>
      <c r="E37" s="51" t="s">
        <v>1390</v>
      </c>
      <c r="F37" s="52" t="s">
        <v>275</v>
      </c>
      <c r="G37" s="35" t="s">
        <v>8</v>
      </c>
      <c r="H37" s="39"/>
      <c r="I37" s="39"/>
      <c r="J37" s="39"/>
      <c r="K37" s="39"/>
      <c r="L37" s="39" t="s">
        <v>448</v>
      </c>
      <c r="M37" s="39"/>
      <c r="N37" s="39"/>
      <c r="O37" s="39"/>
      <c r="P37" s="39"/>
      <c r="Q37" s="39"/>
      <c r="R37" s="39"/>
      <c r="S37" s="39"/>
      <c r="T37" s="39"/>
      <c r="U37" s="200"/>
      <c r="V37" s="39"/>
      <c r="W37" s="39"/>
      <c r="X37" s="39"/>
      <c r="Y37" s="39"/>
      <c r="Z37" s="39"/>
      <c r="AA37" s="39"/>
      <c r="AB37" s="39"/>
      <c r="AC37" s="39"/>
      <c r="AD37" s="39"/>
      <c r="AE37" s="39"/>
      <c r="AF37" s="39"/>
      <c r="AG37" s="39"/>
      <c r="AH37" s="39"/>
      <c r="AI37" s="428"/>
      <c r="AJ37" s="428"/>
      <c r="AK37" s="428"/>
      <c r="AL37" s="428"/>
      <c r="AM37" s="428"/>
      <c r="AN37" s="428"/>
      <c r="AO37" s="428"/>
      <c r="AP37" s="428"/>
      <c r="AQ37" s="428"/>
      <c r="AR37" s="428"/>
      <c r="AS37" s="428"/>
      <c r="AT37" s="428"/>
      <c r="AU37" s="428"/>
      <c r="AV37" s="428"/>
      <c r="AW37" s="428"/>
      <c r="AX37" s="428"/>
      <c r="AY37" s="428"/>
      <c r="AZ37" s="428"/>
      <c r="BA37" s="428"/>
      <c r="BB37" s="428"/>
    </row>
    <row r="38" spans="1:54" ht="14.25" customHeight="1">
      <c r="A38" s="39"/>
      <c r="B38" s="61" t="s">
        <v>1245</v>
      </c>
      <c r="C38" s="174" t="s">
        <v>445</v>
      </c>
      <c r="D38" s="180"/>
      <c r="E38" s="47" t="s">
        <v>1391</v>
      </c>
      <c r="F38" s="48" t="s">
        <v>275</v>
      </c>
      <c r="G38" s="33" t="s">
        <v>9</v>
      </c>
      <c r="H38" s="39"/>
      <c r="I38" s="39"/>
      <c r="J38" s="39"/>
      <c r="K38" s="39"/>
      <c r="L38" s="39" t="s">
        <v>417</v>
      </c>
      <c r="M38" s="39"/>
      <c r="N38" s="39"/>
      <c r="O38" s="39"/>
      <c r="P38" s="39"/>
      <c r="Q38" s="39"/>
      <c r="R38" s="39"/>
      <c r="S38" s="39"/>
      <c r="T38" s="39"/>
      <c r="U38" s="200"/>
      <c r="V38" s="39"/>
      <c r="W38" s="39"/>
      <c r="X38" s="39"/>
      <c r="Y38" s="39"/>
      <c r="Z38" s="39"/>
      <c r="AA38" s="39"/>
      <c r="AB38" s="39"/>
      <c r="AC38" s="39"/>
      <c r="AD38" s="39"/>
      <c r="AE38" s="39"/>
      <c r="AF38" s="39"/>
      <c r="AG38" s="39"/>
      <c r="AH38" s="39"/>
      <c r="AI38" s="428"/>
      <c r="AJ38" s="428"/>
      <c r="AK38" s="428"/>
      <c r="AL38" s="428"/>
      <c r="AM38" s="428"/>
      <c r="AN38" s="428"/>
      <c r="AO38" s="428"/>
      <c r="AP38" s="428"/>
      <c r="AQ38" s="428"/>
      <c r="AR38" s="428"/>
      <c r="AS38" s="428"/>
      <c r="AT38" s="428"/>
      <c r="AU38" s="428"/>
      <c r="AV38" s="428"/>
      <c r="AW38" s="428"/>
      <c r="AX38" s="428"/>
      <c r="AY38" s="428"/>
      <c r="AZ38" s="428"/>
      <c r="BA38" s="428"/>
      <c r="BB38" s="428"/>
    </row>
    <row r="39" spans="1:54" ht="14.25" customHeight="1" thickBot="1">
      <c r="A39" s="39"/>
      <c r="B39" s="61" t="s">
        <v>1245</v>
      </c>
      <c r="C39" s="174" t="s">
        <v>446</v>
      </c>
      <c r="D39" s="180"/>
      <c r="E39" s="47" t="s">
        <v>1392</v>
      </c>
      <c r="F39" s="48" t="s">
        <v>275</v>
      </c>
      <c r="G39" s="33" t="s">
        <v>9</v>
      </c>
      <c r="H39" s="39"/>
      <c r="I39" s="39"/>
      <c r="J39" s="39"/>
      <c r="K39" s="39"/>
      <c r="L39" s="39" t="s">
        <v>427</v>
      </c>
      <c r="M39" s="39"/>
      <c r="N39" s="39"/>
      <c r="O39" s="39"/>
      <c r="P39" s="39"/>
      <c r="Q39" s="39"/>
      <c r="R39" s="39"/>
      <c r="S39" s="39"/>
      <c r="T39" s="39"/>
      <c r="U39" s="200"/>
      <c r="V39" s="39"/>
      <c r="W39" s="39"/>
      <c r="X39" s="39"/>
      <c r="Y39" s="39"/>
      <c r="Z39" s="39"/>
      <c r="AA39" s="39"/>
      <c r="AB39" s="39"/>
      <c r="AC39" s="39"/>
      <c r="AD39" s="39"/>
      <c r="AE39" s="39"/>
      <c r="AF39" s="39"/>
      <c r="AG39" s="39"/>
      <c r="AH39" s="39"/>
      <c r="AI39" s="428"/>
      <c r="AJ39" s="428"/>
      <c r="AK39" s="428"/>
      <c r="AL39" s="428"/>
      <c r="AM39" s="428"/>
      <c r="AN39" s="428"/>
      <c r="AO39" s="428"/>
      <c r="AP39" s="428"/>
      <c r="AQ39" s="428"/>
      <c r="AR39" s="428"/>
      <c r="AS39" s="428"/>
      <c r="AT39" s="428"/>
      <c r="AU39" s="428"/>
      <c r="AV39" s="428"/>
      <c r="AW39" s="428"/>
      <c r="AX39" s="428"/>
      <c r="AY39" s="428"/>
      <c r="AZ39" s="428"/>
      <c r="BA39" s="428"/>
      <c r="BB39" s="428"/>
    </row>
    <row r="40" spans="1:54" ht="14.25" customHeight="1" thickTop="1">
      <c r="A40" s="39"/>
      <c r="B40" s="61" t="s">
        <v>1245</v>
      </c>
      <c r="C40" s="174" t="s">
        <v>447</v>
      </c>
      <c r="D40" s="180"/>
      <c r="E40" s="47" t="s">
        <v>1393</v>
      </c>
      <c r="F40" s="48" t="s">
        <v>275</v>
      </c>
      <c r="G40" s="33" t="s">
        <v>9</v>
      </c>
      <c r="H40" s="39"/>
      <c r="I40" s="39"/>
      <c r="J40" s="39"/>
      <c r="K40" s="39"/>
      <c r="L40" s="23" t="s">
        <v>394</v>
      </c>
      <c r="M40" s="23" t="s">
        <v>381</v>
      </c>
      <c r="N40" s="15" t="s">
        <v>385</v>
      </c>
      <c r="O40" s="1054" t="s">
        <v>386</v>
      </c>
      <c r="P40" s="1055"/>
      <c r="Q40" s="1055"/>
      <c r="R40" s="1055"/>
      <c r="S40" s="1055"/>
      <c r="T40" s="1055"/>
      <c r="U40" s="1055"/>
      <c r="V40" s="1056"/>
      <c r="W40" s="39"/>
      <c r="X40" s="39"/>
      <c r="Y40" s="39"/>
      <c r="Z40" s="39"/>
      <c r="AA40" s="39"/>
      <c r="AB40" s="39"/>
      <c r="AC40" s="39"/>
      <c r="AD40" s="39"/>
      <c r="AE40" s="39"/>
      <c r="AF40" s="39"/>
      <c r="AG40" s="39"/>
      <c r="AH40" s="39"/>
      <c r="AI40" s="428"/>
      <c r="AJ40" s="428"/>
      <c r="AK40" s="428"/>
      <c r="AL40" s="428"/>
      <c r="AM40" s="428"/>
      <c r="AN40" s="428"/>
      <c r="AO40" s="428"/>
      <c r="AP40" s="428"/>
      <c r="AQ40" s="428"/>
      <c r="AR40" s="428"/>
      <c r="AS40" s="428"/>
      <c r="AT40" s="428"/>
      <c r="AU40" s="428"/>
      <c r="AV40" s="428"/>
      <c r="AW40" s="428"/>
      <c r="AX40" s="428"/>
      <c r="AY40" s="428"/>
      <c r="AZ40" s="428"/>
      <c r="BA40" s="428"/>
      <c r="BB40" s="428"/>
    </row>
    <row r="41" spans="1:54" ht="14.25" customHeight="1">
      <c r="A41" s="39"/>
      <c r="B41" s="61" t="s">
        <v>1245</v>
      </c>
      <c r="C41" s="174" t="s">
        <v>534</v>
      </c>
      <c r="D41" s="180"/>
      <c r="E41" s="47" t="s">
        <v>1394</v>
      </c>
      <c r="F41" s="48" t="s">
        <v>275</v>
      </c>
      <c r="G41" s="33" t="s">
        <v>10</v>
      </c>
      <c r="H41" s="39"/>
      <c r="I41" s="39"/>
      <c r="J41" s="39"/>
      <c r="K41" s="39"/>
      <c r="L41" s="26" t="str">
        <f t="shared" ref="L41:L81" si="1">INDEX($B$28:$G$48,MATCH(N41,$C$28:$C$48,0),4)</f>
        <v>２</v>
      </c>
      <c r="M41" s="1041" t="s">
        <v>382</v>
      </c>
      <c r="N41" s="1" t="str">
        <f t="shared" ref="N41:N48" si="2">L6</f>
        <v>工事成績</v>
      </c>
      <c r="O41" s="1038" t="str">
        <f>CONCATENATE("　○企業の工事成績評定点　（様式-",L41,"-１、様式-",L41,"-２）")</f>
        <v>　○企業の工事成績評定点　（様式-２-１、様式-２-２）</v>
      </c>
      <c r="P41" s="1039"/>
      <c r="Q41" s="1039"/>
      <c r="R41" s="1039"/>
      <c r="S41" s="1039"/>
      <c r="T41" s="1039"/>
      <c r="U41" s="1039"/>
      <c r="V41" s="1040"/>
      <c r="W41" s="39"/>
      <c r="X41" s="39"/>
      <c r="Y41" s="39"/>
      <c r="Z41" s="39"/>
      <c r="AA41" s="39"/>
      <c r="AB41" s="39"/>
      <c r="AC41" s="39"/>
      <c r="AD41" s="39"/>
      <c r="AE41" s="39"/>
      <c r="AF41" s="39"/>
      <c r="AG41" s="39"/>
      <c r="AH41" s="39"/>
      <c r="AI41" s="428"/>
      <c r="AJ41" s="428"/>
      <c r="AK41" s="428"/>
      <c r="AL41" s="428"/>
      <c r="AM41" s="428"/>
      <c r="AN41" s="428"/>
      <c r="AO41" s="428"/>
      <c r="AP41" s="428"/>
      <c r="AQ41" s="428"/>
      <c r="AR41" s="428"/>
      <c r="AS41" s="428"/>
      <c r="AT41" s="428"/>
      <c r="AU41" s="428"/>
      <c r="AV41" s="428"/>
      <c r="AW41" s="428"/>
      <c r="AX41" s="428"/>
      <c r="AY41" s="428"/>
      <c r="AZ41" s="428"/>
      <c r="BA41" s="428"/>
      <c r="BB41" s="428"/>
    </row>
    <row r="42" spans="1:54" ht="14.25" customHeight="1">
      <c r="A42" s="39"/>
      <c r="B42" s="61" t="s">
        <v>1245</v>
      </c>
      <c r="C42" s="174" t="s">
        <v>1389</v>
      </c>
      <c r="D42" s="180"/>
      <c r="E42" s="47" t="s">
        <v>1395</v>
      </c>
      <c r="F42" s="48" t="s">
        <v>275</v>
      </c>
      <c r="G42" s="33" t="s">
        <v>11</v>
      </c>
      <c r="H42" s="39"/>
      <c r="I42" s="39"/>
      <c r="J42" s="39"/>
      <c r="K42" s="39"/>
      <c r="L42" s="26" t="str">
        <f t="shared" si="1"/>
        <v>３</v>
      </c>
      <c r="M42" s="1042"/>
      <c r="N42" s="1" t="str">
        <f t="shared" si="2"/>
        <v>同種工事実績</v>
      </c>
      <c r="O42" s="1038" t="str">
        <f>CONCATENATE("　○企業の同種工事の施工実績　（様式-",L42,"）")</f>
        <v>　○企業の同種工事の施工実績　（様式-３）</v>
      </c>
      <c r="P42" s="1039"/>
      <c r="Q42" s="1039"/>
      <c r="R42" s="1039"/>
      <c r="S42" s="1039"/>
      <c r="T42" s="1039"/>
      <c r="U42" s="1039"/>
      <c r="V42" s="1040"/>
      <c r="W42" s="39"/>
      <c r="X42" s="39"/>
      <c r="Y42" s="39"/>
      <c r="Z42" s="39"/>
      <c r="AA42" s="39"/>
      <c r="AB42" s="39"/>
      <c r="AC42" s="39"/>
      <c r="AD42" s="39"/>
      <c r="AE42" s="39"/>
      <c r="AF42" s="39"/>
      <c r="AG42" s="39"/>
      <c r="AH42" s="39"/>
      <c r="AI42" s="428"/>
      <c r="AJ42" s="428"/>
      <c r="AK42" s="428"/>
      <c r="AL42" s="428"/>
      <c r="AM42" s="428"/>
      <c r="AN42" s="428"/>
      <c r="AO42" s="428"/>
      <c r="AP42" s="428"/>
      <c r="AQ42" s="428"/>
      <c r="AR42" s="428"/>
      <c r="AS42" s="428"/>
      <c r="AT42" s="428"/>
      <c r="AU42" s="428"/>
      <c r="AV42" s="428"/>
      <c r="AW42" s="428"/>
      <c r="AX42" s="428"/>
      <c r="AY42" s="428"/>
      <c r="AZ42" s="428"/>
      <c r="BA42" s="428"/>
      <c r="BB42" s="428"/>
    </row>
    <row r="43" spans="1:54" ht="14.25" customHeight="1">
      <c r="A43" s="39"/>
      <c r="B43" s="61" t="s">
        <v>1245</v>
      </c>
      <c r="C43" s="174" t="s">
        <v>1023</v>
      </c>
      <c r="D43" s="180"/>
      <c r="E43" s="47" t="s">
        <v>1396</v>
      </c>
      <c r="F43" s="48" t="s">
        <v>275</v>
      </c>
      <c r="G43" s="33" t="s">
        <v>12</v>
      </c>
      <c r="H43" s="39"/>
      <c r="I43" s="39"/>
      <c r="J43" s="39"/>
      <c r="K43" s="39"/>
      <c r="L43" s="26" t="str">
        <f t="shared" si="1"/>
        <v>４</v>
      </c>
      <c r="M43" s="1042"/>
      <c r="N43" s="1" t="str">
        <f t="shared" si="2"/>
        <v>優良工事表彰</v>
      </c>
      <c r="O43" s="1038" t="str">
        <f>CONCATENATE("　○企業の優良工事表彰（優良工事施工団体表彰）　（様式-",L43,"）")</f>
        <v>　○企業の優良工事表彰（優良工事施工団体表彰）　（様式-４）</v>
      </c>
      <c r="P43" s="1039"/>
      <c r="Q43" s="1039"/>
      <c r="R43" s="1039"/>
      <c r="S43" s="1039"/>
      <c r="T43" s="1039"/>
      <c r="U43" s="1039"/>
      <c r="V43" s="1040"/>
      <c r="W43" s="39"/>
      <c r="X43" s="39"/>
      <c r="Y43" s="39"/>
      <c r="Z43" s="39"/>
      <c r="AA43" s="39"/>
      <c r="AB43" s="39"/>
      <c r="AC43" s="39"/>
      <c r="AD43" s="39"/>
      <c r="AE43" s="39"/>
      <c r="AF43" s="39"/>
      <c r="AG43" s="39"/>
      <c r="AH43" s="39"/>
      <c r="AI43" s="428"/>
      <c r="AJ43" s="428"/>
      <c r="AK43" s="428"/>
      <c r="AL43" s="428"/>
      <c r="AM43" s="428"/>
      <c r="AN43" s="428"/>
      <c r="AO43" s="428"/>
      <c r="AP43" s="428"/>
      <c r="AQ43" s="428"/>
      <c r="AR43" s="428"/>
      <c r="AS43" s="428"/>
      <c r="AT43" s="428"/>
      <c r="AU43" s="428"/>
      <c r="AV43" s="428"/>
      <c r="AW43" s="428"/>
      <c r="AX43" s="428"/>
      <c r="AY43" s="428"/>
      <c r="AZ43" s="428"/>
      <c r="BA43" s="428"/>
      <c r="BB43" s="428"/>
    </row>
    <row r="44" spans="1:54" ht="14.25" customHeight="1">
      <c r="A44" s="39"/>
      <c r="B44" s="61" t="s">
        <v>1245</v>
      </c>
      <c r="C44" s="174"/>
      <c r="D44" s="180"/>
      <c r="E44" s="47"/>
      <c r="F44" s="48"/>
      <c r="G44" s="33"/>
      <c r="H44" s="39"/>
      <c r="I44" s="39"/>
      <c r="J44" s="39"/>
      <c r="K44" s="39"/>
      <c r="L44" s="26" t="e">
        <f t="shared" si="1"/>
        <v>#N/A</v>
      </c>
      <c r="M44" s="1042"/>
      <c r="N44" s="1" t="str">
        <f t="shared" si="2"/>
        <v>プラント保有</v>
      </c>
      <c r="O44" s="1038" t="e">
        <f>CONCATENATE("　○アスファルト合材プラント保有の有無　（様式-",L44,"）")</f>
        <v>#N/A</v>
      </c>
      <c r="P44" s="1039"/>
      <c r="Q44" s="1039"/>
      <c r="R44" s="1039"/>
      <c r="S44" s="1039"/>
      <c r="T44" s="1039"/>
      <c r="U44" s="1039"/>
      <c r="V44" s="1040"/>
      <c r="W44" s="39"/>
      <c r="X44" s="39"/>
      <c r="Y44" s="39"/>
      <c r="Z44" s="39"/>
      <c r="AA44" s="39"/>
      <c r="AB44" s="39"/>
      <c r="AC44" s="39"/>
      <c r="AD44" s="39"/>
      <c r="AE44" s="39"/>
      <c r="AF44" s="39"/>
      <c r="AG44" s="39"/>
      <c r="AH44" s="39"/>
      <c r="AI44" s="428"/>
      <c r="AJ44" s="428"/>
      <c r="AK44" s="428"/>
      <c r="AL44" s="428"/>
      <c r="AM44" s="428"/>
      <c r="AN44" s="428"/>
      <c r="AO44" s="428"/>
      <c r="AP44" s="428"/>
      <c r="AQ44" s="428"/>
      <c r="AR44" s="428"/>
      <c r="AS44" s="428"/>
      <c r="AT44" s="428"/>
      <c r="AU44" s="428"/>
      <c r="AV44" s="428"/>
      <c r="AW44" s="428"/>
      <c r="AX44" s="428"/>
      <c r="AY44" s="428"/>
      <c r="AZ44" s="428"/>
      <c r="BA44" s="428"/>
      <c r="BB44" s="428"/>
    </row>
    <row r="45" spans="1:54" ht="14.25" customHeight="1">
      <c r="A45" s="39"/>
      <c r="B45" s="61" t="s">
        <v>1245</v>
      </c>
      <c r="C45" s="174"/>
      <c r="D45" s="180"/>
      <c r="E45" s="47"/>
      <c r="F45" s="48"/>
      <c r="G45" s="33"/>
      <c r="H45" s="39"/>
      <c r="I45" s="39"/>
      <c r="J45" s="39"/>
      <c r="K45" s="39"/>
      <c r="L45" s="26" t="e">
        <f t="shared" si="1"/>
        <v>#N/A</v>
      </c>
      <c r="M45" s="1042"/>
      <c r="N45" s="1" t="str">
        <f t="shared" si="2"/>
        <v>法面機械保有</v>
      </c>
      <c r="O45" s="1038" t="e">
        <f>CONCATENATE("　○企業の○○機の保有の有無　（様式-",L45,"）")</f>
        <v>#N/A</v>
      </c>
      <c r="P45" s="1039"/>
      <c r="Q45" s="1039"/>
      <c r="R45" s="1039"/>
      <c r="S45" s="1039"/>
      <c r="T45" s="1039"/>
      <c r="U45" s="1039"/>
      <c r="V45" s="1040"/>
      <c r="W45" s="39"/>
      <c r="X45" s="39"/>
      <c r="Y45" s="39"/>
      <c r="Z45" s="39"/>
      <c r="AA45" s="39"/>
      <c r="AB45" s="39"/>
      <c r="AC45" s="39"/>
      <c r="AD45" s="39"/>
      <c r="AE45" s="39"/>
      <c r="AF45" s="39"/>
      <c r="AG45" s="39"/>
      <c r="AH45" s="39"/>
      <c r="AI45" s="428"/>
      <c r="AJ45" s="428"/>
      <c r="AK45" s="428"/>
      <c r="AL45" s="428"/>
      <c r="AM45" s="428"/>
      <c r="AN45" s="428"/>
      <c r="AO45" s="428"/>
      <c r="AP45" s="428"/>
      <c r="AQ45" s="428"/>
      <c r="AR45" s="428"/>
      <c r="AS45" s="428"/>
      <c r="AT45" s="428"/>
      <c r="AU45" s="428"/>
      <c r="AV45" s="428"/>
      <c r="AW45" s="428"/>
      <c r="AX45" s="428"/>
      <c r="AY45" s="428"/>
      <c r="AZ45" s="428"/>
      <c r="BA45" s="428"/>
      <c r="BB45" s="428"/>
    </row>
    <row r="46" spans="1:54" ht="14.25" customHeight="1">
      <c r="A46" s="39"/>
      <c r="B46" s="63" t="s">
        <v>1245</v>
      </c>
      <c r="C46" s="175"/>
      <c r="D46" s="399"/>
      <c r="E46" s="51"/>
      <c r="F46" s="52"/>
      <c r="G46" s="35"/>
      <c r="H46" s="39"/>
      <c r="I46" s="39"/>
      <c r="J46" s="39"/>
      <c r="K46" s="39"/>
      <c r="L46" s="26" t="e">
        <f t="shared" si="1"/>
        <v>#N/A</v>
      </c>
      <c r="M46" s="1042"/>
      <c r="N46" s="1" t="str">
        <f t="shared" si="2"/>
        <v>OPD制度参加登録</v>
      </c>
      <c r="O46" s="1038" t="e">
        <f>CONCATENATE("　○企業の継続能力（CPD）制度の参加登録　（様式-",L46,"）")</f>
        <v>#N/A</v>
      </c>
      <c r="P46" s="1039"/>
      <c r="Q46" s="1039"/>
      <c r="R46" s="1039"/>
      <c r="S46" s="1039"/>
      <c r="T46" s="1039"/>
      <c r="U46" s="1039"/>
      <c r="V46" s="1040"/>
      <c r="W46" s="39"/>
      <c r="X46" s="39"/>
      <c r="Y46" s="39"/>
      <c r="Z46" s="39"/>
      <c r="AA46" s="39"/>
      <c r="AB46" s="39"/>
      <c r="AC46" s="39"/>
      <c r="AD46" s="39"/>
      <c r="AE46" s="39"/>
      <c r="AF46" s="39"/>
      <c r="AG46" s="39"/>
      <c r="AH46" s="39"/>
      <c r="AI46" s="428"/>
      <c r="AJ46" s="428"/>
      <c r="AK46" s="428"/>
      <c r="AL46" s="428"/>
      <c r="AM46" s="428"/>
      <c r="AN46" s="428"/>
      <c r="AO46" s="428"/>
      <c r="AP46" s="428"/>
      <c r="AQ46" s="428"/>
      <c r="AR46" s="428"/>
      <c r="AS46" s="428"/>
      <c r="AT46" s="428"/>
      <c r="AU46" s="428"/>
      <c r="AV46" s="428"/>
      <c r="AW46" s="428"/>
      <c r="AX46" s="428"/>
      <c r="AY46" s="428"/>
      <c r="AZ46" s="428"/>
      <c r="BA46" s="428"/>
      <c r="BB46" s="428"/>
    </row>
    <row r="47" spans="1:54" ht="14.25" customHeight="1">
      <c r="A47" s="39"/>
      <c r="B47" s="60" t="s">
        <v>189</v>
      </c>
      <c r="C47" s="173" t="s">
        <v>175</v>
      </c>
      <c r="D47" s="398"/>
      <c r="E47" s="45" t="s">
        <v>1397</v>
      </c>
      <c r="F47" s="46" t="s">
        <v>276</v>
      </c>
      <c r="G47" s="32" t="s">
        <v>8</v>
      </c>
      <c r="H47" s="39"/>
      <c r="I47" s="39"/>
      <c r="J47" s="39"/>
      <c r="K47" s="39"/>
      <c r="L47" s="26" t="e">
        <f t="shared" si="1"/>
        <v>#N/A</v>
      </c>
      <c r="M47" s="1042"/>
      <c r="N47" s="1" t="str">
        <f t="shared" si="2"/>
        <v>-</v>
      </c>
      <c r="O47" s="1038" t="s">
        <v>466</v>
      </c>
      <c r="P47" s="1039"/>
      <c r="Q47" s="1039"/>
      <c r="R47" s="1039"/>
      <c r="S47" s="1039"/>
      <c r="T47" s="1039"/>
      <c r="U47" s="1039"/>
      <c r="V47" s="1040"/>
      <c r="W47" s="39"/>
      <c r="X47" s="39"/>
      <c r="Y47" s="39"/>
      <c r="Z47" s="39"/>
      <c r="AA47" s="39"/>
      <c r="AB47" s="39"/>
      <c r="AC47" s="39"/>
      <c r="AD47" s="39"/>
      <c r="AE47" s="39"/>
      <c r="AF47" s="39"/>
      <c r="AG47" s="39"/>
      <c r="AH47" s="39"/>
      <c r="AI47" s="428"/>
      <c r="AJ47" s="428"/>
      <c r="AK47" s="428"/>
      <c r="AL47" s="428"/>
      <c r="AM47" s="428"/>
      <c r="AN47" s="428"/>
      <c r="AO47" s="428"/>
      <c r="AP47" s="428"/>
      <c r="AQ47" s="428"/>
      <c r="AR47" s="428"/>
      <c r="AS47" s="428"/>
      <c r="AT47" s="428"/>
      <c r="AU47" s="428"/>
      <c r="AV47" s="428"/>
      <c r="AW47" s="428"/>
      <c r="AX47" s="428"/>
      <c r="AY47" s="428"/>
      <c r="AZ47" s="428"/>
      <c r="BA47" s="428"/>
      <c r="BB47" s="428"/>
    </row>
    <row r="48" spans="1:54" ht="14.25" customHeight="1" thickBot="1">
      <c r="A48" s="39"/>
      <c r="B48" s="64" t="s">
        <v>189</v>
      </c>
      <c r="C48" s="177"/>
      <c r="D48" s="400"/>
      <c r="E48" s="53"/>
      <c r="F48" s="54"/>
      <c r="G48" s="36"/>
      <c r="H48" s="39"/>
      <c r="I48" s="39"/>
      <c r="J48" s="39"/>
      <c r="K48" s="39"/>
      <c r="L48" s="26" t="e">
        <f t="shared" si="1"/>
        <v>#N/A</v>
      </c>
      <c r="M48" s="1043"/>
      <c r="N48" s="1">
        <f t="shared" si="2"/>
        <v>0</v>
      </c>
      <c r="O48" s="1050" t="s">
        <v>396</v>
      </c>
      <c r="P48" s="1051"/>
      <c r="Q48" s="1051"/>
      <c r="R48" s="1051"/>
      <c r="S48" s="1051"/>
      <c r="T48" s="1051"/>
      <c r="U48" s="1051"/>
      <c r="V48" s="1052"/>
      <c r="W48" s="39"/>
      <c r="X48" s="39"/>
      <c r="Y48" s="39"/>
      <c r="Z48" s="39"/>
      <c r="AA48" s="39"/>
      <c r="AB48" s="39"/>
      <c r="AC48" s="39"/>
      <c r="AD48" s="39"/>
      <c r="AE48" s="39"/>
      <c r="AF48" s="39"/>
      <c r="AG48" s="39"/>
      <c r="AH48" s="39"/>
      <c r="AI48" s="428"/>
      <c r="AJ48" s="428"/>
      <c r="AK48" s="428"/>
      <c r="AL48" s="428"/>
      <c r="AM48" s="428"/>
      <c r="AN48" s="428"/>
      <c r="AO48" s="428"/>
      <c r="AP48" s="428"/>
      <c r="AQ48" s="428"/>
      <c r="AR48" s="428"/>
      <c r="AS48" s="428"/>
      <c r="AT48" s="428"/>
      <c r="AU48" s="428"/>
      <c r="AV48" s="428"/>
      <c r="AW48" s="428"/>
      <c r="AX48" s="428"/>
      <c r="AY48" s="428"/>
      <c r="AZ48" s="428"/>
      <c r="BA48" s="428"/>
      <c r="BB48" s="428"/>
    </row>
    <row r="49" spans="1:54" ht="14.25" customHeight="1" thickTop="1">
      <c r="A49" s="39"/>
      <c r="B49" s="82" t="s">
        <v>537</v>
      </c>
      <c r="C49" s="178" t="s">
        <v>539</v>
      </c>
      <c r="D49" s="182"/>
      <c r="E49" s="80"/>
      <c r="F49" s="85"/>
      <c r="G49" s="86"/>
      <c r="H49" s="39"/>
      <c r="I49" s="39"/>
      <c r="J49" s="39"/>
      <c r="K49" s="39"/>
      <c r="L49" s="26" t="e">
        <f t="shared" si="1"/>
        <v>#N/A</v>
      </c>
      <c r="M49" s="1044" t="s">
        <v>383</v>
      </c>
      <c r="N49" s="1" t="str">
        <f t="shared" ref="N49:N55" si="3">M6</f>
        <v>保有資格</v>
      </c>
      <c r="O49" s="1038" t="e">
        <f>CONCATENATE("　○配置予定技術者の資格　（様式-",L49,"）")</f>
        <v>#N/A</v>
      </c>
      <c r="P49" s="1039"/>
      <c r="Q49" s="1039"/>
      <c r="R49" s="1039"/>
      <c r="S49" s="1039"/>
      <c r="T49" s="1039"/>
      <c r="U49" s="1039"/>
      <c r="V49" s="1040"/>
      <c r="W49" s="39"/>
      <c r="X49" s="39"/>
      <c r="Y49" s="39"/>
      <c r="Z49" s="39"/>
      <c r="AA49" s="39"/>
      <c r="AB49" s="39"/>
      <c r="AC49" s="39"/>
      <c r="AD49" s="39"/>
      <c r="AE49" s="39"/>
      <c r="AF49" s="39"/>
      <c r="AG49" s="39"/>
      <c r="AH49" s="39"/>
      <c r="AI49" s="428"/>
      <c r="AJ49" s="428"/>
      <c r="AK49" s="428"/>
      <c r="AL49" s="428"/>
      <c r="AM49" s="428"/>
      <c r="AN49" s="428"/>
      <c r="AO49" s="428"/>
      <c r="AP49" s="428"/>
      <c r="AQ49" s="428"/>
      <c r="AR49" s="428"/>
      <c r="AS49" s="428"/>
      <c r="AT49" s="428"/>
      <c r="AU49" s="428"/>
      <c r="AV49" s="428"/>
      <c r="AW49" s="428"/>
      <c r="AX49" s="428"/>
      <c r="AY49" s="428"/>
      <c r="AZ49" s="428"/>
      <c r="BA49" s="428"/>
      <c r="BB49" s="428"/>
    </row>
    <row r="50" spans="1:54" ht="14.25" customHeight="1">
      <c r="A50" s="39"/>
      <c r="B50" s="79" t="s">
        <v>536</v>
      </c>
      <c r="C50" s="174" t="s">
        <v>540</v>
      </c>
      <c r="D50" s="183"/>
      <c r="E50" s="84"/>
      <c r="F50" s="87"/>
      <c r="G50" s="88"/>
      <c r="H50" s="39"/>
      <c r="I50" s="39"/>
      <c r="J50" s="39"/>
      <c r="K50" s="39"/>
      <c r="L50" s="26" t="str">
        <f t="shared" si="1"/>
        <v>６</v>
      </c>
      <c r="M50" s="1045"/>
      <c r="N50" s="1" t="str">
        <f t="shared" si="3"/>
        <v>同種工事経験</v>
      </c>
      <c r="O50" s="1038" t="str">
        <f>CONCATENATE("　○配置予定技術者の同種工事の施工経験　（様式-",L50,"）")</f>
        <v>　○配置予定技術者の同種工事の施工経験　（様式-６）</v>
      </c>
      <c r="P50" s="1039"/>
      <c r="Q50" s="1039"/>
      <c r="R50" s="1039"/>
      <c r="S50" s="1039"/>
      <c r="T50" s="1039"/>
      <c r="U50" s="1039"/>
      <c r="V50" s="1040"/>
      <c r="W50" s="39"/>
      <c r="X50" s="39"/>
      <c r="Y50" s="39"/>
      <c r="Z50" s="39"/>
      <c r="AA50" s="39"/>
      <c r="AB50" s="39"/>
      <c r="AC50" s="39"/>
      <c r="AD50" s="39"/>
      <c r="AE50" s="39"/>
      <c r="AF50" s="39"/>
      <c r="AG50" s="39"/>
      <c r="AH50" s="39"/>
      <c r="AI50" s="428"/>
      <c r="AJ50" s="428"/>
      <c r="AK50" s="428"/>
      <c r="AL50" s="428"/>
      <c r="AM50" s="428"/>
      <c r="AN50" s="428"/>
      <c r="AO50" s="428"/>
      <c r="AP50" s="428"/>
      <c r="AQ50" s="428"/>
      <c r="AR50" s="428"/>
      <c r="AS50" s="428"/>
      <c r="AT50" s="428"/>
      <c r="AU50" s="428"/>
      <c r="AV50" s="428"/>
      <c r="AW50" s="428"/>
      <c r="AX50" s="428"/>
      <c r="AY50" s="428"/>
      <c r="AZ50" s="428"/>
      <c r="BA50" s="428"/>
      <c r="BB50" s="428"/>
    </row>
    <row r="51" spans="1:54" ht="14.25" customHeight="1">
      <c r="A51" s="39"/>
      <c r="B51" s="79" t="s">
        <v>536</v>
      </c>
      <c r="C51" s="174" t="s">
        <v>542</v>
      </c>
      <c r="D51" s="183"/>
      <c r="E51" s="84"/>
      <c r="F51" s="87"/>
      <c r="G51" s="88"/>
      <c r="H51" s="39"/>
      <c r="I51" s="39"/>
      <c r="J51" s="39"/>
      <c r="K51" s="39"/>
      <c r="L51" s="26" t="e">
        <f t="shared" si="1"/>
        <v>#N/A</v>
      </c>
      <c r="M51" s="1045"/>
      <c r="N51" s="1" t="str">
        <f t="shared" si="3"/>
        <v>技術者の表彰</v>
      </c>
      <c r="O51" s="1038" t="e">
        <f>CONCATENATE("　○配置予定技術者の優秀建設技術者表彰　（様式-",L51,"）")</f>
        <v>#N/A</v>
      </c>
      <c r="P51" s="1039"/>
      <c r="Q51" s="1039"/>
      <c r="R51" s="1039"/>
      <c r="S51" s="1039"/>
      <c r="T51" s="1039"/>
      <c r="U51" s="1039"/>
      <c r="V51" s="1040"/>
      <c r="W51" s="39"/>
      <c r="X51" s="39"/>
      <c r="Y51" s="39"/>
      <c r="Z51" s="39"/>
      <c r="AA51" s="39"/>
      <c r="AB51" s="39"/>
      <c r="AC51" s="39"/>
      <c r="AD51" s="39"/>
      <c r="AE51" s="39"/>
      <c r="AF51" s="39"/>
      <c r="AG51" s="39"/>
      <c r="AH51" s="39"/>
      <c r="AI51" s="428"/>
      <c r="AJ51" s="428"/>
      <c r="AK51" s="428"/>
      <c r="AL51" s="428"/>
      <c r="AM51" s="428"/>
      <c r="AN51" s="428"/>
      <c r="AO51" s="428"/>
      <c r="AP51" s="428"/>
      <c r="AQ51" s="428"/>
      <c r="AR51" s="428"/>
      <c r="AS51" s="428"/>
      <c r="AT51" s="428"/>
      <c r="AU51" s="428"/>
      <c r="AV51" s="428"/>
      <c r="AW51" s="428"/>
      <c r="AX51" s="428"/>
      <c r="AY51" s="428"/>
      <c r="AZ51" s="428"/>
      <c r="BA51" s="428"/>
      <c r="BB51" s="428"/>
    </row>
    <row r="52" spans="1:54" ht="14.25" customHeight="1">
      <c r="A52" s="39"/>
      <c r="B52" s="79" t="s">
        <v>536</v>
      </c>
      <c r="C52" s="174" t="s">
        <v>544</v>
      </c>
      <c r="D52" s="183"/>
      <c r="E52" s="84"/>
      <c r="F52" s="87"/>
      <c r="G52" s="88"/>
      <c r="H52" s="39"/>
      <c r="I52" s="39"/>
      <c r="J52" s="39"/>
      <c r="K52" s="39"/>
      <c r="L52" s="26" t="str">
        <f t="shared" si="1"/>
        <v>７</v>
      </c>
      <c r="M52" s="1045"/>
      <c r="N52" s="1" t="str">
        <f t="shared" si="3"/>
        <v>継続学習</v>
      </c>
      <c r="O52" s="1038" t="str">
        <f>CONCATENATE("　○配置予定技術者の継続学習　（様式-",L52,"）")</f>
        <v>　○配置予定技術者の継続学習　（様式-７）</v>
      </c>
      <c r="P52" s="1039"/>
      <c r="Q52" s="1039"/>
      <c r="R52" s="1039"/>
      <c r="S52" s="1039"/>
      <c r="T52" s="1039"/>
      <c r="U52" s="1039"/>
      <c r="V52" s="1040"/>
      <c r="W52" s="39"/>
      <c r="X52" s="39"/>
      <c r="Y52" s="39"/>
      <c r="Z52" s="39"/>
      <c r="AA52" s="39"/>
      <c r="AB52" s="39"/>
      <c r="AC52" s="39"/>
      <c r="AD52" s="39"/>
      <c r="AE52" s="39"/>
      <c r="AF52" s="39"/>
      <c r="AG52" s="39"/>
      <c r="AH52" s="39"/>
      <c r="AI52" s="428"/>
      <c r="AJ52" s="428"/>
      <c r="AK52" s="428"/>
      <c r="AL52" s="428"/>
      <c r="AM52" s="428"/>
      <c r="AN52" s="428"/>
      <c r="AO52" s="428"/>
      <c r="AP52" s="428"/>
      <c r="AQ52" s="428"/>
      <c r="AR52" s="428"/>
      <c r="AS52" s="428"/>
      <c r="AT52" s="428"/>
      <c r="AU52" s="428"/>
      <c r="AV52" s="428"/>
      <c r="AW52" s="428"/>
      <c r="AX52" s="428"/>
      <c r="AY52" s="428"/>
      <c r="AZ52" s="428"/>
      <c r="BA52" s="428"/>
      <c r="BB52" s="428"/>
    </row>
    <row r="53" spans="1:54" ht="14.25" customHeight="1">
      <c r="A53" s="39"/>
      <c r="B53" s="79" t="s">
        <v>536</v>
      </c>
      <c r="C53" s="174" t="s">
        <v>546</v>
      </c>
      <c r="D53" s="183"/>
      <c r="E53" s="84"/>
      <c r="F53" s="87"/>
      <c r="G53" s="88"/>
      <c r="H53" s="39"/>
      <c r="I53" s="39"/>
      <c r="J53" s="39"/>
      <c r="K53" s="39"/>
      <c r="L53" s="26" t="str">
        <f t="shared" si="1"/>
        <v>５</v>
      </c>
      <c r="M53" s="1045"/>
      <c r="N53" s="1" t="str">
        <f t="shared" si="3"/>
        <v>技術者の成績</v>
      </c>
      <c r="O53" s="1038" t="str">
        <f>CONCATENATE("　○配置予定技術者の工事成績評定点　（様式-",L53,"-１、様式-",L53,"-２）")</f>
        <v>　○配置予定技術者の工事成績評定点　（様式-５-１、様式-５-２）</v>
      </c>
      <c r="P53" s="1039"/>
      <c r="Q53" s="1039"/>
      <c r="R53" s="1039"/>
      <c r="S53" s="1039"/>
      <c r="T53" s="1039"/>
      <c r="U53" s="1039"/>
      <c r="V53" s="1040"/>
      <c r="W53" s="39"/>
      <c r="X53" s="39"/>
      <c r="Y53" s="39"/>
      <c r="Z53" s="39"/>
      <c r="AA53" s="39"/>
      <c r="AB53" s="39"/>
      <c r="AC53" s="39"/>
      <c r="AD53" s="39"/>
      <c r="AE53" s="39"/>
      <c r="AF53" s="39"/>
      <c r="AG53" s="39"/>
      <c r="AH53" s="39"/>
      <c r="AI53" s="428"/>
      <c r="AJ53" s="428"/>
      <c r="AK53" s="428"/>
      <c r="AL53" s="428"/>
      <c r="AM53" s="428"/>
      <c r="AN53" s="428"/>
      <c r="AO53" s="428"/>
      <c r="AP53" s="428"/>
      <c r="AQ53" s="428"/>
      <c r="AR53" s="428"/>
      <c r="AS53" s="428"/>
      <c r="AT53" s="428"/>
      <c r="AU53" s="428"/>
      <c r="AV53" s="428"/>
      <c r="AW53" s="428"/>
      <c r="AX53" s="428"/>
      <c r="AY53" s="428"/>
      <c r="AZ53" s="428"/>
      <c r="BA53" s="428"/>
      <c r="BB53" s="428"/>
    </row>
    <row r="54" spans="1:54" ht="14.25" customHeight="1">
      <c r="A54" s="39"/>
      <c r="B54" s="79" t="s">
        <v>536</v>
      </c>
      <c r="C54" s="174" t="s">
        <v>584</v>
      </c>
      <c r="D54" s="183"/>
      <c r="E54" s="84"/>
      <c r="F54" s="87"/>
      <c r="G54" s="88"/>
      <c r="H54" s="39"/>
      <c r="I54" s="39"/>
      <c r="J54" s="39"/>
      <c r="K54" s="39"/>
      <c r="L54" s="26" t="e">
        <f t="shared" si="1"/>
        <v>#N/A</v>
      </c>
      <c r="M54" s="1045"/>
      <c r="N54" s="1" t="str">
        <f t="shared" si="3"/>
        <v>-</v>
      </c>
      <c r="O54" s="1038" t="s">
        <v>387</v>
      </c>
      <c r="P54" s="1039"/>
      <c r="Q54" s="1039"/>
      <c r="R54" s="1039"/>
      <c r="S54" s="1039"/>
      <c r="T54" s="1039"/>
      <c r="U54" s="1039"/>
      <c r="V54" s="1040"/>
      <c r="W54" s="39"/>
      <c r="X54" s="39"/>
      <c r="Y54" s="39"/>
      <c r="Z54" s="39"/>
      <c r="AA54" s="39"/>
      <c r="AB54" s="39"/>
      <c r="AC54" s="39"/>
      <c r="AD54" s="39"/>
      <c r="AE54" s="39"/>
      <c r="AF54" s="39"/>
      <c r="AG54" s="39"/>
      <c r="AH54" s="39"/>
      <c r="AI54" s="428"/>
      <c r="AJ54" s="428"/>
      <c r="AK54" s="428"/>
      <c r="AL54" s="428"/>
      <c r="AM54" s="428"/>
      <c r="AN54" s="428"/>
      <c r="AO54" s="428"/>
      <c r="AP54" s="428"/>
      <c r="AQ54" s="428"/>
      <c r="AR54" s="428"/>
      <c r="AS54" s="428"/>
      <c r="AT54" s="428"/>
      <c r="AU54" s="428"/>
      <c r="AV54" s="428"/>
      <c r="AW54" s="428"/>
      <c r="AX54" s="428"/>
      <c r="AY54" s="428"/>
      <c r="AZ54" s="428"/>
      <c r="BA54" s="428"/>
      <c r="BB54" s="428"/>
    </row>
    <row r="55" spans="1:54" ht="14.25" customHeight="1">
      <c r="A55" s="39"/>
      <c r="B55" s="79" t="s">
        <v>536</v>
      </c>
      <c r="C55" s="174" t="s">
        <v>585</v>
      </c>
      <c r="D55" s="183"/>
      <c r="E55" s="84"/>
      <c r="F55" s="87"/>
      <c r="G55" s="88"/>
      <c r="H55" s="39"/>
      <c r="I55" s="39"/>
      <c r="J55" s="39"/>
      <c r="K55" s="39"/>
      <c r="L55" s="26" t="e">
        <f t="shared" si="1"/>
        <v>#N/A</v>
      </c>
      <c r="M55" s="1046"/>
      <c r="N55" s="1">
        <f t="shared" si="3"/>
        <v>0</v>
      </c>
      <c r="O55" s="1050" t="s">
        <v>397</v>
      </c>
      <c r="P55" s="1051"/>
      <c r="Q55" s="1051"/>
      <c r="R55" s="1051"/>
      <c r="S55" s="1051"/>
      <c r="T55" s="1051"/>
      <c r="U55" s="1051"/>
      <c r="V55" s="1052"/>
      <c r="W55" s="39"/>
      <c r="X55" s="39"/>
      <c r="Y55" s="39"/>
      <c r="Z55" s="39"/>
      <c r="AA55" s="39"/>
      <c r="AB55" s="39"/>
      <c r="AC55" s="39"/>
      <c r="AD55" s="39"/>
      <c r="AE55" s="39"/>
      <c r="AF55" s="39"/>
      <c r="AG55" s="39"/>
      <c r="AH55" s="39"/>
      <c r="AI55" s="428"/>
      <c r="AJ55" s="428"/>
      <c r="AK55" s="428"/>
      <c r="AL55" s="428"/>
      <c r="AM55" s="428"/>
      <c r="AN55" s="428"/>
      <c r="AO55" s="428"/>
      <c r="AP55" s="428"/>
      <c r="AQ55" s="428"/>
      <c r="AR55" s="428"/>
      <c r="AS55" s="428"/>
      <c r="AT55" s="428"/>
      <c r="AU55" s="428"/>
      <c r="AV55" s="428"/>
      <c r="AW55" s="428"/>
      <c r="AX55" s="428"/>
      <c r="AY55" s="428"/>
      <c r="AZ55" s="428"/>
      <c r="BA55" s="428"/>
      <c r="BB55" s="428"/>
    </row>
    <row r="56" spans="1:54" ht="14.25" customHeight="1">
      <c r="A56" s="39"/>
      <c r="B56" s="79" t="s">
        <v>536</v>
      </c>
      <c r="C56" s="174" t="s">
        <v>548</v>
      </c>
      <c r="D56" s="183"/>
      <c r="E56" s="84"/>
      <c r="F56" s="87"/>
      <c r="G56" s="88"/>
      <c r="H56" s="39"/>
      <c r="I56" s="39"/>
      <c r="J56" s="39"/>
      <c r="K56" s="39"/>
      <c r="L56" s="26" t="e">
        <f t="shared" si="1"/>
        <v>#N/A</v>
      </c>
      <c r="M56" s="56" t="s">
        <v>1245</v>
      </c>
      <c r="N56" s="1" t="str">
        <f t="shared" ref="N56:N74" si="4">N6</f>
        <v>防災協定</v>
      </c>
      <c r="O56" s="1038" t="e">
        <f>CONCATENATE("　○防災協定の締結実績　（様式-",L56,"）")</f>
        <v>#N/A</v>
      </c>
      <c r="P56" s="1039"/>
      <c r="Q56" s="1039"/>
      <c r="R56" s="1039"/>
      <c r="S56" s="1039"/>
      <c r="T56" s="1039"/>
      <c r="U56" s="1039"/>
      <c r="V56" s="1040"/>
      <c r="W56" s="39"/>
      <c r="X56" s="39"/>
      <c r="Y56" s="39"/>
      <c r="Z56" s="39"/>
      <c r="AA56" s="39"/>
      <c r="AB56" s="39"/>
      <c r="AC56" s="39"/>
      <c r="AD56" s="39"/>
      <c r="AE56" s="39"/>
      <c r="AF56" s="39"/>
      <c r="AG56" s="39"/>
      <c r="AH56" s="39"/>
      <c r="AI56" s="428"/>
      <c r="AJ56" s="428"/>
      <c r="AK56" s="428"/>
      <c r="AL56" s="428"/>
      <c r="AM56" s="428"/>
      <c r="AN56" s="428"/>
      <c r="AO56" s="428"/>
      <c r="AP56" s="428"/>
      <c r="AQ56" s="428"/>
      <c r="AR56" s="428"/>
      <c r="AS56" s="428"/>
      <c r="AT56" s="428"/>
      <c r="AU56" s="428"/>
      <c r="AV56" s="428"/>
      <c r="AW56" s="428"/>
      <c r="AX56" s="428"/>
      <c r="AY56" s="428"/>
      <c r="AZ56" s="428"/>
      <c r="BA56" s="428"/>
      <c r="BB56" s="428"/>
    </row>
    <row r="57" spans="1:54" ht="14.25" customHeight="1" thickBot="1">
      <c r="A57" s="39"/>
      <c r="B57" s="83" t="s">
        <v>536</v>
      </c>
      <c r="C57" s="179" t="s">
        <v>550</v>
      </c>
      <c r="D57" s="184"/>
      <c r="E57" s="81"/>
      <c r="F57" s="89"/>
      <c r="G57" s="90"/>
      <c r="H57" s="39"/>
      <c r="I57" s="39"/>
      <c r="J57" s="39"/>
      <c r="K57" s="39"/>
      <c r="L57" s="26" t="e">
        <f t="shared" si="1"/>
        <v>#N/A</v>
      </c>
      <c r="M57" s="51"/>
      <c r="N57" s="1" t="str">
        <f t="shared" si="4"/>
        <v>家畜伝染病防疫協定</v>
      </c>
      <c r="O57" s="1038" t="e">
        <f>CONCATENATE("　○家畜伝染病防疫協定の締結実績　（様式-",L57,"）")</f>
        <v>#N/A</v>
      </c>
      <c r="P57" s="1039"/>
      <c r="Q57" s="1039"/>
      <c r="R57" s="1039"/>
      <c r="S57" s="1039"/>
      <c r="T57" s="1039"/>
      <c r="U57" s="1039"/>
      <c r="V57" s="1040"/>
      <c r="W57" s="39"/>
      <c r="X57" s="39"/>
      <c r="Y57" s="39"/>
      <c r="Z57" s="39"/>
      <c r="AA57" s="39"/>
      <c r="AB57" s="39"/>
      <c r="AC57" s="39"/>
      <c r="AD57" s="39"/>
      <c r="AE57" s="39"/>
      <c r="AF57" s="39"/>
      <c r="AG57" s="39"/>
      <c r="AH57" s="39"/>
      <c r="AI57" s="428"/>
      <c r="AJ57" s="428"/>
      <c r="AK57" s="428"/>
      <c r="AL57" s="428"/>
      <c r="AM57" s="428"/>
      <c r="AN57" s="428"/>
      <c r="AO57" s="428"/>
      <c r="AP57" s="428"/>
      <c r="AQ57" s="428"/>
      <c r="AR57" s="428"/>
      <c r="AS57" s="428"/>
      <c r="AT57" s="428"/>
      <c r="AU57" s="428"/>
      <c r="AV57" s="428"/>
      <c r="AW57" s="428"/>
      <c r="AX57" s="428"/>
      <c r="AY57" s="428"/>
      <c r="AZ57" s="428"/>
      <c r="BA57" s="428"/>
      <c r="BB57" s="428"/>
    </row>
    <row r="58" spans="1:54" ht="14.25" customHeight="1" thickTop="1">
      <c r="A58" s="39"/>
      <c r="B58" s="39"/>
      <c r="C58" s="39"/>
      <c r="D58" s="39"/>
      <c r="E58" s="39"/>
      <c r="F58" s="39"/>
      <c r="G58" s="39"/>
      <c r="H58" s="39"/>
      <c r="I58" s="39"/>
      <c r="J58" s="39"/>
      <c r="K58" s="39"/>
      <c r="L58" s="26" t="str">
        <f t="shared" si="1"/>
        <v>８</v>
      </c>
      <c r="M58" s="51"/>
      <c r="N58" s="1" t="str">
        <f t="shared" si="4"/>
        <v>ボランティア活動又はハートフルしまね</v>
      </c>
      <c r="O58" s="1038" t="str">
        <f>CONCATENATE("　○ボランティア活動又はハートフルしまねへの参加実績　（様式-",L58,"）")</f>
        <v>　○ボランティア活動又はハートフルしまねへの参加実績　（様式-８）</v>
      </c>
      <c r="P58" s="1039"/>
      <c r="Q58" s="1039"/>
      <c r="R58" s="1039"/>
      <c r="S58" s="1039"/>
      <c r="T58" s="1039"/>
      <c r="U58" s="1039"/>
      <c r="V58" s="1040"/>
      <c r="W58" s="39"/>
      <c r="X58" s="39"/>
      <c r="Y58" s="39"/>
      <c r="Z58" s="39"/>
      <c r="AA58" s="39"/>
      <c r="AB58" s="39"/>
      <c r="AC58" s="39"/>
      <c r="AD58" s="39"/>
      <c r="AE58" s="39"/>
      <c r="AF58" s="39"/>
      <c r="AG58" s="39"/>
      <c r="AH58" s="39"/>
      <c r="AI58" s="428"/>
      <c r="AJ58" s="428"/>
      <c r="AK58" s="428"/>
      <c r="AL58" s="428"/>
      <c r="AM58" s="428"/>
      <c r="AN58" s="428"/>
      <c r="AO58" s="428"/>
      <c r="AP58" s="428"/>
      <c r="AQ58" s="428"/>
      <c r="AR58" s="428"/>
      <c r="AS58" s="428"/>
      <c r="AT58" s="428"/>
      <c r="AU58" s="428"/>
      <c r="AV58" s="428"/>
      <c r="AW58" s="428"/>
      <c r="AX58" s="428"/>
      <c r="AY58" s="428"/>
      <c r="AZ58" s="428"/>
      <c r="BA58" s="428"/>
      <c r="BB58" s="428"/>
    </row>
    <row r="59" spans="1:54" ht="14.25" customHeight="1">
      <c r="A59" s="43" t="s">
        <v>419</v>
      </c>
      <c r="B59" s="39"/>
      <c r="C59" s="39"/>
      <c r="D59" s="39"/>
      <c r="E59" s="39"/>
      <c r="F59" s="39"/>
      <c r="G59" s="39"/>
      <c r="H59" s="39"/>
      <c r="I59" s="39"/>
      <c r="J59" s="39"/>
      <c r="K59" s="39"/>
      <c r="L59" s="26" t="e">
        <f t="shared" si="1"/>
        <v>#N/A</v>
      </c>
      <c r="M59" s="51"/>
      <c r="N59" s="1" t="str">
        <f t="shared" si="4"/>
        <v>維持管理業務</v>
      </c>
      <c r="O59" s="1038" t="e">
        <f>CONCATENATE("　○県管理公共土木施設に関する維持管理業務または海岸漂着物の回収業務の契約実績　（様式-",L59,"）")</f>
        <v>#N/A</v>
      </c>
      <c r="P59" s="1039"/>
      <c r="Q59" s="1039"/>
      <c r="R59" s="1039"/>
      <c r="S59" s="1039"/>
      <c r="T59" s="1039"/>
      <c r="U59" s="1039"/>
      <c r="V59" s="1040"/>
      <c r="W59" s="39"/>
      <c r="X59" s="39"/>
      <c r="Y59" s="39"/>
      <c r="Z59" s="39"/>
      <c r="AA59" s="39"/>
      <c r="AB59" s="39"/>
      <c r="AC59" s="39"/>
      <c r="AD59" s="39"/>
      <c r="AE59" s="39"/>
      <c r="AF59" s="39"/>
      <c r="AG59" s="39"/>
      <c r="AH59" s="39"/>
      <c r="AI59" s="428"/>
      <c r="AJ59" s="428"/>
      <c r="AK59" s="428"/>
      <c r="AL59" s="428"/>
      <c r="AM59" s="428"/>
      <c r="AN59" s="428"/>
      <c r="AO59" s="428"/>
      <c r="AP59" s="428"/>
      <c r="AQ59" s="428"/>
      <c r="AR59" s="428"/>
      <c r="AS59" s="428"/>
      <c r="AT59" s="428"/>
      <c r="AU59" s="428"/>
      <c r="AV59" s="428"/>
      <c r="AW59" s="428"/>
      <c r="AX59" s="428"/>
      <c r="AY59" s="428"/>
      <c r="AZ59" s="428"/>
      <c r="BA59" s="428"/>
      <c r="BB59" s="428"/>
    </row>
    <row r="60" spans="1:54" ht="14.25" customHeight="1">
      <c r="A60" s="40" t="s">
        <v>458</v>
      </c>
      <c r="B60" s="40"/>
      <c r="C60" s="39"/>
      <c r="D60" s="39"/>
      <c r="E60" s="39"/>
      <c r="F60" s="39"/>
      <c r="G60" s="39"/>
      <c r="H60" s="39"/>
      <c r="I60" s="39"/>
      <c r="J60" s="39"/>
      <c r="K60" s="39"/>
      <c r="L60" s="26" t="e">
        <f t="shared" si="1"/>
        <v>#N/A</v>
      </c>
      <c r="M60" s="51"/>
      <c r="N60" s="1" t="str">
        <f t="shared" si="4"/>
        <v>除雪業務</v>
      </c>
      <c r="O60" s="1038" t="e">
        <f>CONCATENATE("　○県管理道路・空港を含む除雪業務の契約実績　（様式-",L60,"）")</f>
        <v>#N/A</v>
      </c>
      <c r="P60" s="1039"/>
      <c r="Q60" s="1039"/>
      <c r="R60" s="1039"/>
      <c r="S60" s="1039"/>
      <c r="T60" s="1039"/>
      <c r="U60" s="1039"/>
      <c r="V60" s="1040"/>
      <c r="W60" s="39"/>
      <c r="X60" s="39"/>
      <c r="Y60" s="39"/>
      <c r="Z60" s="39"/>
      <c r="AA60" s="39"/>
      <c r="AB60" s="39"/>
      <c r="AC60" s="39"/>
      <c r="AD60" s="39"/>
      <c r="AE60" s="39"/>
      <c r="AF60" s="39"/>
      <c r="AG60" s="39"/>
      <c r="AH60" s="39"/>
      <c r="AI60" s="428"/>
      <c r="AJ60" s="428"/>
      <c r="AK60" s="428"/>
      <c r="AL60" s="428"/>
      <c r="AM60" s="428"/>
      <c r="AN60" s="428"/>
      <c r="AO60" s="428"/>
      <c r="AP60" s="428"/>
      <c r="AQ60" s="428"/>
      <c r="AR60" s="428"/>
      <c r="AS60" s="428"/>
      <c r="AT60" s="428"/>
      <c r="AU60" s="428"/>
      <c r="AV60" s="428"/>
      <c r="AW60" s="428"/>
      <c r="AX60" s="428"/>
      <c r="AY60" s="428"/>
      <c r="AZ60" s="428"/>
      <c r="BA60" s="428"/>
      <c r="BB60" s="428"/>
    </row>
    <row r="61" spans="1:54" ht="16.5">
      <c r="A61" s="38"/>
      <c r="B61" s="39" t="s">
        <v>586</v>
      </c>
      <c r="C61" s="39"/>
      <c r="D61" s="39"/>
      <c r="E61" s="39"/>
      <c r="F61" s="39"/>
      <c r="G61" s="39"/>
      <c r="H61" s="39"/>
      <c r="I61" s="39"/>
      <c r="J61" s="39"/>
      <c r="K61" s="39"/>
      <c r="L61" s="26" t="str">
        <f t="shared" si="1"/>
        <v>９</v>
      </c>
      <c r="M61" s="51"/>
      <c r="N61" s="1" t="str">
        <f t="shared" si="4"/>
        <v>労働福祉（障がい者雇用）</v>
      </c>
      <c r="O61" s="811" t="str">
        <f>CONCATENATE("　○労働福祉関連の状況(a 障がい者雇用の実態)　（様式-",L61,"）")</f>
        <v>　○労働福祉関連の状況(a 障がい者雇用の実態)　（様式-９）</v>
      </c>
      <c r="P61" s="812"/>
      <c r="Q61" s="812"/>
      <c r="R61" s="812"/>
      <c r="S61" s="812"/>
      <c r="T61" s="812"/>
      <c r="U61" s="812"/>
      <c r="V61" s="813"/>
      <c r="W61" s="39"/>
      <c r="X61" s="39"/>
      <c r="Y61" s="39"/>
      <c r="Z61" s="39"/>
      <c r="AA61" s="39"/>
      <c r="AB61" s="39"/>
      <c r="AC61" s="39"/>
      <c r="AD61" s="39"/>
      <c r="AE61" s="39"/>
      <c r="AF61" s="39"/>
      <c r="AG61" s="39"/>
      <c r="AH61" s="39"/>
      <c r="AI61" s="428"/>
      <c r="AJ61" s="428"/>
      <c r="AK61" s="428"/>
      <c r="AL61" s="428"/>
      <c r="AM61" s="428"/>
      <c r="AN61" s="428"/>
      <c r="AO61" s="428"/>
      <c r="AP61" s="428"/>
      <c r="AQ61" s="428"/>
      <c r="AR61" s="428"/>
      <c r="AS61" s="428"/>
      <c r="AT61" s="428"/>
      <c r="AU61" s="428"/>
      <c r="AV61" s="428"/>
      <c r="AW61" s="428"/>
      <c r="AX61" s="428"/>
      <c r="AY61" s="428"/>
      <c r="AZ61" s="428"/>
      <c r="BA61" s="428"/>
      <c r="BB61" s="428"/>
    </row>
    <row r="62" spans="1:54" ht="16.5">
      <c r="A62" s="38"/>
      <c r="B62" s="44" t="s">
        <v>449</v>
      </c>
      <c r="C62" s="39"/>
      <c r="D62" s="39"/>
      <c r="E62" s="39"/>
      <c r="F62" s="39"/>
      <c r="G62" s="39"/>
      <c r="H62" s="39"/>
      <c r="I62" s="39"/>
      <c r="J62" s="39"/>
      <c r="K62" s="39"/>
      <c r="L62" s="26" t="str">
        <f t="shared" si="1"/>
        <v>１０</v>
      </c>
      <c r="M62" s="51"/>
      <c r="N62" s="1" t="str">
        <f t="shared" si="4"/>
        <v>労働福祉（育児介護制度）</v>
      </c>
      <c r="O62" s="811" t="str">
        <f>CONCATENATE("　○労働福祉関連の状況(b 育児・介護休業に関する制度)　（様式-",L62,"）")</f>
        <v>　○労働福祉関連の状況(b 育児・介護休業に関する制度)　（様式-１０）</v>
      </c>
      <c r="P62" s="812"/>
      <c r="Q62" s="812"/>
      <c r="R62" s="812"/>
      <c r="S62" s="812"/>
      <c r="T62" s="812"/>
      <c r="U62" s="812"/>
      <c r="V62" s="813"/>
      <c r="W62" s="39"/>
      <c r="X62" s="39"/>
      <c r="Y62" s="39"/>
      <c r="Z62" s="39"/>
      <c r="AA62" s="39"/>
      <c r="AB62" s="39"/>
      <c r="AC62" s="39"/>
      <c r="AD62" s="39"/>
      <c r="AE62" s="39"/>
      <c r="AF62" s="39"/>
      <c r="AG62" s="39"/>
      <c r="AH62" s="39"/>
      <c r="AI62" s="428"/>
      <c r="AJ62" s="428"/>
      <c r="AK62" s="428"/>
      <c r="AL62" s="428"/>
      <c r="AM62" s="428"/>
      <c r="AN62" s="428"/>
      <c r="AO62" s="428"/>
      <c r="AP62" s="428"/>
      <c r="AQ62" s="428"/>
      <c r="AR62" s="428"/>
      <c r="AS62" s="428"/>
      <c r="AT62" s="428"/>
      <c r="AU62" s="428"/>
      <c r="AV62" s="428"/>
      <c r="AW62" s="428"/>
      <c r="AX62" s="428"/>
      <c r="AY62" s="428"/>
      <c r="AZ62" s="428"/>
      <c r="BA62" s="428"/>
      <c r="BB62" s="428"/>
    </row>
    <row r="63" spans="1:54" ht="16.5">
      <c r="A63" s="38"/>
      <c r="B63" s="44" t="s">
        <v>463</v>
      </c>
      <c r="C63" s="39"/>
      <c r="D63" s="39"/>
      <c r="E63" s="39"/>
      <c r="F63" s="39"/>
      <c r="G63" s="39"/>
      <c r="H63" s="39"/>
      <c r="I63" s="39"/>
      <c r="J63" s="39"/>
      <c r="K63" s="39"/>
      <c r="L63" s="26" t="str">
        <f t="shared" si="1"/>
        <v>１１</v>
      </c>
      <c r="M63" s="51"/>
      <c r="N63" s="1" t="str">
        <f t="shared" si="4"/>
        <v>育児介護チェック表</v>
      </c>
      <c r="O63" s="811" t="str">
        <f>CONCATENATE("　○育児・介護休業に関する制度　チェック表　（様式-",L63,"）")</f>
        <v>　○育児・介護休業に関する制度　チェック表　（様式-１１）</v>
      </c>
      <c r="P63" s="812"/>
      <c r="Q63" s="812"/>
      <c r="R63" s="812"/>
      <c r="S63" s="812"/>
      <c r="T63" s="812"/>
      <c r="U63" s="812"/>
      <c r="V63" s="813"/>
      <c r="W63" s="39"/>
      <c r="X63" s="39"/>
      <c r="Y63" s="39"/>
      <c r="Z63" s="39"/>
      <c r="AA63" s="39"/>
      <c r="AB63" s="39"/>
      <c r="AC63" s="39"/>
      <c r="AD63" s="39"/>
      <c r="AE63" s="39"/>
      <c r="AF63" s="39"/>
      <c r="AG63" s="39"/>
      <c r="AH63" s="39"/>
      <c r="AI63" s="428"/>
      <c r="AJ63" s="428"/>
      <c r="AK63" s="428"/>
      <c r="AL63" s="428"/>
      <c r="AM63" s="428"/>
      <c r="AN63" s="428"/>
      <c r="AO63" s="428"/>
      <c r="AP63" s="428"/>
      <c r="AQ63" s="428"/>
      <c r="AR63" s="428"/>
      <c r="AS63" s="428"/>
      <c r="AT63" s="428"/>
      <c r="AU63" s="428"/>
      <c r="AV63" s="428"/>
      <c r="AW63" s="428"/>
      <c r="AX63" s="428"/>
      <c r="AY63" s="428"/>
      <c r="AZ63" s="428"/>
      <c r="BA63" s="428"/>
      <c r="BB63" s="428"/>
    </row>
    <row r="64" spans="1:54" ht="13.5" customHeight="1">
      <c r="A64" s="38"/>
      <c r="B64" s="39"/>
      <c r="C64" s="39"/>
      <c r="D64" s="39"/>
      <c r="E64" s="39"/>
      <c r="F64" s="39"/>
      <c r="G64" s="39"/>
      <c r="H64" s="39"/>
      <c r="I64" s="39"/>
      <c r="J64" s="39"/>
      <c r="K64" s="39"/>
      <c r="L64" s="26" t="str">
        <f t="shared" si="1"/>
        <v>１２</v>
      </c>
      <c r="M64" s="51"/>
      <c r="N64" s="1" t="str">
        <f t="shared" si="4"/>
        <v>登録基幹技能者</v>
      </c>
      <c r="O64" s="1035" t="str">
        <f>CONCATENATE("　○登録基幹技能者の配置　（様式-",L64,"）")</f>
        <v>　○登録基幹技能者の配置　（様式-１２）</v>
      </c>
      <c r="P64" s="1036"/>
      <c r="Q64" s="1036"/>
      <c r="R64" s="1036"/>
      <c r="S64" s="1036"/>
      <c r="T64" s="1036"/>
      <c r="U64" s="1036"/>
      <c r="V64" s="1037"/>
      <c r="W64" s="39"/>
      <c r="X64" s="39"/>
      <c r="Y64" s="39"/>
      <c r="Z64" s="39"/>
      <c r="AA64" s="39"/>
      <c r="AB64" s="39"/>
      <c r="AC64" s="39"/>
      <c r="AD64" s="39"/>
      <c r="AE64" s="39"/>
      <c r="AF64" s="39"/>
      <c r="AG64" s="39"/>
      <c r="AH64" s="39"/>
      <c r="AI64" s="428"/>
      <c r="AJ64" s="428"/>
      <c r="AK64" s="428"/>
      <c r="AL64" s="428"/>
      <c r="AM64" s="428"/>
      <c r="AN64" s="428"/>
      <c r="AO64" s="428"/>
      <c r="AP64" s="428"/>
      <c r="AQ64" s="428"/>
      <c r="AR64" s="428"/>
      <c r="AS64" s="428"/>
      <c r="AT64" s="428"/>
      <c r="AU64" s="428"/>
      <c r="AV64" s="428"/>
      <c r="AW64" s="428"/>
      <c r="AX64" s="428"/>
      <c r="AY64" s="428"/>
      <c r="AZ64" s="428"/>
      <c r="BA64" s="428"/>
      <c r="BB64" s="428"/>
    </row>
    <row r="65" spans="1:54" ht="16.5" customHeight="1">
      <c r="A65" s="40" t="s">
        <v>459</v>
      </c>
      <c r="B65" s="40"/>
      <c r="C65" s="39"/>
      <c r="D65" s="39"/>
      <c r="E65" s="39"/>
      <c r="F65" s="39"/>
      <c r="G65" s="39"/>
      <c r="H65" s="39"/>
      <c r="I65" s="39"/>
      <c r="J65" s="39"/>
      <c r="K65" s="39"/>
      <c r="L65" s="26" t="str">
        <f t="shared" si="1"/>
        <v>１４</v>
      </c>
      <c r="M65" s="51"/>
      <c r="N65" s="1" t="str">
        <f t="shared" si="4"/>
        <v>若手技術者・従業員の新規雇用</v>
      </c>
      <c r="O65" s="1035" t="str">
        <f>CONCATENATE("　○若手技術者・若手従業員の新規雇用　（様式-",L65,"）")</f>
        <v>　○若手技術者・若手従業員の新規雇用　（様式-１４）</v>
      </c>
      <c r="P65" s="1036"/>
      <c r="Q65" s="1036"/>
      <c r="R65" s="1036"/>
      <c r="S65" s="1036"/>
      <c r="T65" s="1036"/>
      <c r="U65" s="1036"/>
      <c r="V65" s="1037"/>
      <c r="W65" s="39"/>
      <c r="X65" s="39"/>
      <c r="Y65" s="39"/>
      <c r="Z65" s="39"/>
      <c r="AA65" s="39"/>
      <c r="AB65" s="39"/>
      <c r="AC65" s="39"/>
      <c r="AD65" s="39"/>
      <c r="AE65" s="39"/>
      <c r="AF65" s="39"/>
      <c r="AG65" s="39"/>
      <c r="AH65" s="39"/>
      <c r="AI65" s="428"/>
      <c r="AJ65" s="428"/>
      <c r="AK65" s="428"/>
      <c r="AL65" s="428"/>
      <c r="AM65" s="428"/>
      <c r="AN65" s="428"/>
      <c r="AO65" s="428"/>
      <c r="AP65" s="428"/>
      <c r="AQ65" s="428"/>
      <c r="AR65" s="428"/>
      <c r="AS65" s="428"/>
      <c r="AT65" s="428"/>
      <c r="AU65" s="428"/>
      <c r="AV65" s="428"/>
      <c r="AW65" s="428"/>
      <c r="AX65" s="428"/>
      <c r="AY65" s="428"/>
      <c r="AZ65" s="428"/>
      <c r="BA65" s="428"/>
      <c r="BB65" s="428"/>
    </row>
    <row r="66" spans="1:54" ht="16.5">
      <c r="A66" s="38"/>
      <c r="B66" s="39" t="s">
        <v>424</v>
      </c>
      <c r="C66" s="39"/>
      <c r="D66" s="39"/>
      <c r="E66" s="39"/>
      <c r="F66" s="39"/>
      <c r="G66" s="39"/>
      <c r="H66" s="39"/>
      <c r="I66" s="39"/>
      <c r="J66" s="39"/>
      <c r="K66" s="39"/>
      <c r="L66" s="26" t="e">
        <f t="shared" si="1"/>
        <v>#N/A</v>
      </c>
      <c r="M66" s="51"/>
      <c r="N66" s="1" t="str">
        <f t="shared" si="4"/>
        <v>消防団協力事業所</v>
      </c>
      <c r="O66" s="1035" t="e">
        <f>CONCATENATE("　○消防団協力事業所の認定　（様式-",L66,"）")</f>
        <v>#N/A</v>
      </c>
      <c r="P66" s="1036"/>
      <c r="Q66" s="1036"/>
      <c r="R66" s="1036"/>
      <c r="S66" s="1036"/>
      <c r="T66" s="1036"/>
      <c r="U66" s="1036"/>
      <c r="V66" s="1037"/>
      <c r="W66" s="39"/>
      <c r="X66" s="39"/>
      <c r="Y66" s="39"/>
      <c r="Z66" s="39"/>
      <c r="AA66" s="39"/>
      <c r="AB66" s="39"/>
      <c r="AC66" s="39"/>
      <c r="AD66" s="39"/>
      <c r="AE66" s="39"/>
      <c r="AF66" s="39"/>
      <c r="AG66" s="39"/>
      <c r="AH66" s="39"/>
      <c r="AI66" s="428"/>
      <c r="AJ66" s="428"/>
      <c r="AK66" s="428"/>
      <c r="AL66" s="428"/>
      <c r="AM66" s="428"/>
      <c r="AN66" s="428"/>
      <c r="AO66" s="428"/>
      <c r="AP66" s="428"/>
      <c r="AQ66" s="428"/>
      <c r="AR66" s="428"/>
      <c r="AS66" s="428"/>
      <c r="AT66" s="428"/>
      <c r="AU66" s="428"/>
      <c r="AV66" s="428"/>
      <c r="AW66" s="428"/>
      <c r="AX66" s="428"/>
      <c r="AY66" s="428"/>
      <c r="AZ66" s="428"/>
      <c r="BA66" s="428"/>
      <c r="BB66" s="428"/>
    </row>
    <row r="67" spans="1:54" ht="16.5">
      <c r="A67" s="38"/>
      <c r="B67" s="44" t="s">
        <v>425</v>
      </c>
      <c r="C67" s="39"/>
      <c r="D67" s="39"/>
      <c r="E67" s="39"/>
      <c r="F67" s="39"/>
      <c r="G67" s="39"/>
      <c r="H67" s="39"/>
      <c r="I67" s="39"/>
      <c r="J67" s="39"/>
      <c r="K67" s="39"/>
      <c r="L67" s="26" t="e">
        <f t="shared" si="1"/>
        <v>#N/A</v>
      </c>
      <c r="M67" s="51"/>
      <c r="N67" s="1" t="str">
        <f t="shared" si="4"/>
        <v>応急危険度判定士</v>
      </c>
      <c r="O67" s="1035" t="e">
        <f>CONCATENATE("　○島根県地震被災建築物応急危険度判定士の登録　（様式-",L67,"）")</f>
        <v>#N/A</v>
      </c>
      <c r="P67" s="1036"/>
      <c r="Q67" s="1036"/>
      <c r="R67" s="1036"/>
      <c r="S67" s="1036"/>
      <c r="T67" s="1036"/>
      <c r="U67" s="1036"/>
      <c r="V67" s="1037"/>
      <c r="W67" s="39"/>
      <c r="X67" s="39"/>
      <c r="Y67" s="39"/>
      <c r="Z67" s="39"/>
      <c r="AA67" s="39"/>
      <c r="AB67" s="39"/>
      <c r="AC67" s="39"/>
      <c r="AD67" s="39"/>
      <c r="AE67" s="39"/>
      <c r="AF67" s="39"/>
      <c r="AG67" s="39"/>
      <c r="AH67" s="39"/>
      <c r="AI67" s="428"/>
      <c r="AJ67" s="428"/>
      <c r="AK67" s="428"/>
      <c r="AL67" s="428"/>
      <c r="AM67" s="428"/>
      <c r="AN67" s="428"/>
      <c r="AO67" s="428"/>
      <c r="AP67" s="428"/>
      <c r="AQ67" s="428"/>
      <c r="AR67" s="428"/>
      <c r="AS67" s="428"/>
      <c r="AT67" s="428"/>
      <c r="AU67" s="428"/>
      <c r="AV67" s="428"/>
      <c r="AW67" s="428"/>
      <c r="AX67" s="428"/>
      <c r="AY67" s="428"/>
      <c r="AZ67" s="428"/>
      <c r="BA67" s="428"/>
      <c r="BB67" s="428"/>
    </row>
    <row r="68" spans="1:54">
      <c r="A68" s="39"/>
      <c r="B68" s="44" t="s">
        <v>426</v>
      </c>
      <c r="C68" s="39"/>
      <c r="D68" s="39"/>
      <c r="E68" s="39"/>
      <c r="F68" s="39"/>
      <c r="G68" s="39"/>
      <c r="H68" s="39"/>
      <c r="I68" s="39"/>
      <c r="J68" s="39"/>
      <c r="K68" s="39"/>
      <c r="L68" s="26" t="e">
        <f t="shared" si="1"/>
        <v>#N/A</v>
      </c>
      <c r="M68" s="51"/>
      <c r="N68" s="1" t="str">
        <f t="shared" si="4"/>
        <v>CCUSの活用</v>
      </c>
      <c r="O68" s="1035" t="e">
        <f>CONCATENATE("　○建設キャリアアップシステム（CCUS）の活用　（様式-",L68,"）")</f>
        <v>#N/A</v>
      </c>
      <c r="P68" s="1036"/>
      <c r="Q68" s="1036"/>
      <c r="R68" s="1036"/>
      <c r="S68" s="1036"/>
      <c r="T68" s="1036"/>
      <c r="U68" s="1036"/>
      <c r="V68" s="1037"/>
      <c r="W68" s="39"/>
      <c r="X68" s="39"/>
      <c r="Y68" s="39"/>
      <c r="Z68" s="39"/>
      <c r="AA68" s="39"/>
      <c r="AB68" s="39"/>
      <c r="AC68" s="39"/>
      <c r="AD68" s="39"/>
      <c r="AE68" s="39"/>
      <c r="AF68" s="39"/>
      <c r="AG68" s="39"/>
      <c r="AH68" s="39"/>
      <c r="AI68" s="428"/>
      <c r="AJ68" s="428"/>
      <c r="AK68" s="428"/>
      <c r="AL68" s="428"/>
      <c r="AM68" s="428"/>
      <c r="AN68" s="428"/>
      <c r="AO68" s="428"/>
      <c r="AP68" s="428"/>
      <c r="AQ68" s="428"/>
      <c r="AR68" s="428"/>
      <c r="AS68" s="428"/>
      <c r="AT68" s="428"/>
      <c r="AU68" s="428"/>
      <c r="AV68" s="428"/>
      <c r="AW68" s="428"/>
      <c r="AX68" s="428"/>
      <c r="AY68" s="428"/>
      <c r="AZ68" s="428"/>
      <c r="BA68" s="428"/>
      <c r="BB68" s="428"/>
    </row>
    <row r="69" spans="1:54">
      <c r="A69" s="39"/>
      <c r="B69" s="44" t="s">
        <v>420</v>
      </c>
      <c r="C69" s="39"/>
      <c r="D69" s="39"/>
      <c r="E69" s="39"/>
      <c r="F69" s="39"/>
      <c r="G69" s="39"/>
      <c r="H69" s="39"/>
      <c r="I69" s="39"/>
      <c r="J69" s="39"/>
      <c r="K69" s="39"/>
      <c r="L69" s="26" t="e">
        <f t="shared" si="1"/>
        <v>#N/A</v>
      </c>
      <c r="M69" s="51"/>
      <c r="N69" s="1" t="str">
        <f t="shared" si="4"/>
        <v>海上援助活動</v>
      </c>
      <c r="O69" s="1035" t="e">
        <f>CONCATENATE("　○海上援助活動の実績　（様式-",L69,"）")</f>
        <v>#N/A</v>
      </c>
      <c r="P69" s="1036"/>
      <c r="Q69" s="1036"/>
      <c r="R69" s="1036"/>
      <c r="S69" s="1036"/>
      <c r="T69" s="1036"/>
      <c r="U69" s="1036"/>
      <c r="V69" s="1037"/>
      <c r="W69" s="39"/>
      <c r="X69" s="39"/>
      <c r="Y69" s="39"/>
      <c r="Z69" s="39"/>
      <c r="AA69" s="39"/>
      <c r="AB69" s="39"/>
      <c r="AC69" s="39"/>
      <c r="AD69" s="39"/>
      <c r="AE69" s="39"/>
      <c r="AF69" s="39"/>
      <c r="AG69" s="39"/>
      <c r="AH69" s="39"/>
      <c r="AI69" s="428"/>
      <c r="AJ69" s="428"/>
      <c r="AK69" s="428"/>
      <c r="AL69" s="428"/>
      <c r="AM69" s="428"/>
      <c r="AN69" s="428"/>
      <c r="AO69" s="428"/>
      <c r="AP69" s="428"/>
      <c r="AQ69" s="428"/>
      <c r="AR69" s="428"/>
      <c r="AS69" s="428"/>
      <c r="AT69" s="428"/>
      <c r="AU69" s="428"/>
      <c r="AV69" s="428"/>
      <c r="AW69" s="428"/>
      <c r="AX69" s="428"/>
      <c r="AY69" s="428"/>
      <c r="AZ69" s="428"/>
      <c r="BA69" s="428"/>
      <c r="BB69" s="428"/>
    </row>
    <row r="70" spans="1:54">
      <c r="A70" s="39"/>
      <c r="B70" s="39"/>
      <c r="C70" s="39"/>
      <c r="D70" s="39"/>
      <c r="E70" s="39"/>
      <c r="F70" s="39"/>
      <c r="G70" s="39"/>
      <c r="H70" s="39"/>
      <c r="I70" s="39"/>
      <c r="J70" s="39"/>
      <c r="K70" s="39"/>
      <c r="L70" s="26" t="e">
        <f t="shared" si="1"/>
        <v>#N/A</v>
      </c>
      <c r="M70" s="51"/>
      <c r="N70" s="1" t="str">
        <f t="shared" si="4"/>
        <v>若手・中堅技術者配置</v>
      </c>
      <c r="O70" s="1035" t="e">
        <f>CONCATENATE("　○若手・中堅技術者の配置　（様式-",L70,"）")</f>
        <v>#N/A</v>
      </c>
      <c r="P70" s="1036"/>
      <c r="Q70" s="1036"/>
      <c r="R70" s="1036"/>
      <c r="S70" s="1036"/>
      <c r="T70" s="1036"/>
      <c r="U70" s="1036"/>
      <c r="V70" s="1037"/>
      <c r="W70" s="39"/>
      <c r="X70" s="39"/>
      <c r="Y70" s="39"/>
      <c r="Z70" s="39"/>
      <c r="AA70" s="39"/>
      <c r="AB70" s="39"/>
      <c r="AC70" s="39"/>
      <c r="AD70" s="39"/>
      <c r="AE70" s="39"/>
      <c r="AF70" s="39"/>
      <c r="AG70" s="39"/>
      <c r="AH70" s="39"/>
      <c r="AI70" s="428"/>
      <c r="AJ70" s="428"/>
      <c r="AK70" s="428"/>
      <c r="AL70" s="428"/>
      <c r="AM70" s="428"/>
      <c r="AN70" s="428"/>
      <c r="AO70" s="428"/>
      <c r="AP70" s="428"/>
      <c r="AQ70" s="428"/>
      <c r="AR70" s="428"/>
      <c r="AS70" s="428"/>
      <c r="AT70" s="428"/>
      <c r="AU70" s="428"/>
      <c r="AV70" s="428"/>
      <c r="AW70" s="428"/>
      <c r="AX70" s="428"/>
      <c r="AY70" s="428"/>
      <c r="AZ70" s="428"/>
      <c r="BA70" s="428"/>
      <c r="BB70" s="428"/>
    </row>
    <row r="71" spans="1:54" ht="14">
      <c r="A71" s="40" t="s">
        <v>460</v>
      </c>
      <c r="B71" s="40"/>
      <c r="C71" s="39"/>
      <c r="D71" s="39"/>
      <c r="E71" s="39"/>
      <c r="F71" s="39"/>
      <c r="G71" s="39"/>
      <c r="H71" s="39"/>
      <c r="I71" s="39"/>
      <c r="J71" s="39"/>
      <c r="K71" s="39"/>
      <c r="L71" s="26" t="e">
        <f t="shared" si="1"/>
        <v>#N/A</v>
      </c>
      <c r="M71" s="51"/>
      <c r="N71" s="1" t="str">
        <f t="shared" si="4"/>
        <v>建設機械保有状況</v>
      </c>
      <c r="O71" s="1035" t="e">
        <f>CONCATENATE("　○建設機械の保有状況　（様式-",L71,"）")</f>
        <v>#N/A</v>
      </c>
      <c r="P71" s="1036"/>
      <c r="Q71" s="1036"/>
      <c r="R71" s="1036"/>
      <c r="S71" s="1036"/>
      <c r="T71" s="1036"/>
      <c r="U71" s="1036"/>
      <c r="V71" s="1037"/>
      <c r="W71" s="39"/>
      <c r="X71" s="39"/>
      <c r="Y71" s="39"/>
      <c r="Z71" s="39"/>
      <c r="AA71" s="39"/>
      <c r="AB71" s="39"/>
      <c r="AC71" s="39"/>
      <c r="AD71" s="39"/>
      <c r="AE71" s="39"/>
      <c r="AF71" s="39"/>
      <c r="AG71" s="39"/>
      <c r="AH71" s="39"/>
      <c r="AI71" s="428"/>
      <c r="AJ71" s="428"/>
      <c r="AK71" s="428"/>
      <c r="AL71" s="428"/>
      <c r="AM71" s="428"/>
      <c r="AN71" s="428"/>
      <c r="AO71" s="428"/>
      <c r="AP71" s="428"/>
      <c r="AQ71" s="428"/>
      <c r="AR71" s="428"/>
      <c r="AS71" s="428"/>
      <c r="AT71" s="428"/>
      <c r="AU71" s="428"/>
      <c r="AV71" s="428"/>
      <c r="AW71" s="428"/>
      <c r="AX71" s="428"/>
      <c r="AY71" s="428"/>
      <c r="AZ71" s="428"/>
      <c r="BA71" s="428"/>
      <c r="BB71" s="428"/>
    </row>
    <row r="72" spans="1:54" ht="13.5" customHeight="1">
      <c r="A72" s="39"/>
      <c r="B72" s="44" t="s">
        <v>421</v>
      </c>
      <c r="C72" s="39"/>
      <c r="D72" s="39"/>
      <c r="E72" s="39"/>
      <c r="F72" s="39"/>
      <c r="G72" s="39"/>
      <c r="H72" s="39"/>
      <c r="I72" s="39"/>
      <c r="J72" s="39"/>
      <c r="K72" s="39"/>
      <c r="L72" s="26" t="e">
        <f t="shared" si="1"/>
        <v>#N/A</v>
      </c>
      <c r="M72" s="51"/>
      <c r="N72" s="1" t="str">
        <f t="shared" si="4"/>
        <v>BCP認定</v>
      </c>
      <c r="O72" s="1035" t="e">
        <f>CONCATENATE("　○BCPの認定状況　（様式-",L72,"）")</f>
        <v>#N/A</v>
      </c>
      <c r="P72" s="1036"/>
      <c r="Q72" s="1036"/>
      <c r="R72" s="1036"/>
      <c r="S72" s="1036"/>
      <c r="T72" s="1036"/>
      <c r="U72" s="1036"/>
      <c r="V72" s="1037"/>
      <c r="W72" s="39"/>
      <c r="X72" s="39"/>
      <c r="Y72" s="39"/>
      <c r="Z72" s="39"/>
      <c r="AA72" s="39"/>
      <c r="AB72" s="39"/>
      <c r="AC72" s="39"/>
      <c r="AD72" s="39"/>
      <c r="AE72" s="39"/>
      <c r="AF72" s="39"/>
      <c r="AG72" s="39"/>
      <c r="AH72" s="39"/>
      <c r="AI72" s="428"/>
      <c r="AJ72" s="428"/>
      <c r="AK72" s="428"/>
      <c r="AL72" s="428"/>
      <c r="AM72" s="428"/>
      <c r="AN72" s="428"/>
      <c r="AO72" s="428"/>
      <c r="AP72" s="428"/>
      <c r="AQ72" s="428"/>
      <c r="AR72" s="428"/>
      <c r="AS72" s="428"/>
      <c r="AT72" s="428"/>
      <c r="AU72" s="428"/>
      <c r="AV72" s="428"/>
      <c r="AW72" s="428"/>
      <c r="AX72" s="428"/>
      <c r="AY72" s="428"/>
      <c r="AZ72" s="428"/>
      <c r="BA72" s="428"/>
      <c r="BB72" s="428"/>
    </row>
    <row r="73" spans="1:54" ht="13.5" customHeight="1">
      <c r="A73" s="39"/>
      <c r="B73" s="39"/>
      <c r="C73" s="39"/>
      <c r="D73" s="39"/>
      <c r="E73" s="39"/>
      <c r="F73" s="39"/>
      <c r="G73" s="39"/>
      <c r="H73" s="39"/>
      <c r="I73" s="39"/>
      <c r="J73" s="39"/>
      <c r="K73" s="39"/>
      <c r="L73" s="26" t="e">
        <f t="shared" si="1"/>
        <v>#N/A</v>
      </c>
      <c r="M73" s="51"/>
      <c r="N73" s="1" t="str">
        <f t="shared" si="4"/>
        <v>-</v>
      </c>
      <c r="O73" s="1035" t="s">
        <v>1345</v>
      </c>
      <c r="P73" s="1036"/>
      <c r="Q73" s="1036"/>
      <c r="R73" s="1036"/>
      <c r="S73" s="1036"/>
      <c r="T73" s="1036"/>
      <c r="U73" s="1036"/>
      <c r="V73" s="1037"/>
      <c r="W73" s="39"/>
      <c r="X73" s="39"/>
      <c r="Y73" s="39"/>
      <c r="Z73" s="39"/>
      <c r="AA73" s="39"/>
      <c r="AB73" s="39"/>
      <c r="AC73" s="39"/>
      <c r="AD73" s="39"/>
      <c r="AE73" s="39"/>
      <c r="AF73" s="39"/>
      <c r="AG73" s="39"/>
      <c r="AH73" s="39"/>
      <c r="AI73" s="428"/>
      <c r="AJ73" s="428"/>
      <c r="AK73" s="428"/>
      <c r="AL73" s="428"/>
      <c r="AM73" s="428"/>
      <c r="AN73" s="428"/>
      <c r="AO73" s="428"/>
      <c r="AP73" s="428"/>
      <c r="AQ73" s="428"/>
      <c r="AR73" s="428"/>
      <c r="AS73" s="428"/>
      <c r="AT73" s="428"/>
      <c r="AU73" s="428"/>
      <c r="AV73" s="428"/>
      <c r="AW73" s="428"/>
      <c r="AX73" s="428"/>
      <c r="AY73" s="428"/>
      <c r="AZ73" s="428"/>
      <c r="BA73" s="428"/>
      <c r="BB73" s="428"/>
    </row>
    <row r="74" spans="1:54" ht="13.5" customHeight="1">
      <c r="A74" s="40" t="s">
        <v>461</v>
      </c>
      <c r="B74" s="40"/>
      <c r="C74" s="39"/>
      <c r="D74" s="39"/>
      <c r="E74" s="39"/>
      <c r="F74" s="39"/>
      <c r="G74" s="39"/>
      <c r="H74" s="39"/>
      <c r="I74" s="39"/>
      <c r="J74" s="39"/>
      <c r="K74" s="39"/>
      <c r="L74" s="26" t="str">
        <f t="shared" si="1"/>
        <v>１３</v>
      </c>
      <c r="M74" s="51"/>
      <c r="N74" s="1" t="str">
        <f t="shared" si="4"/>
        <v>応急復旧相談員</v>
      </c>
      <c r="O74" s="1038" t="str">
        <f>CONCATENATE("　○島根県地震被災建築物応急復旧相談員の登録　（様式-",L74,"）")</f>
        <v>　○島根県地震被災建築物応急復旧相談員の登録　（様式-１３）</v>
      </c>
      <c r="P74" s="1039"/>
      <c r="Q74" s="1039"/>
      <c r="R74" s="1039"/>
      <c r="S74" s="1039"/>
      <c r="T74" s="1039"/>
      <c r="U74" s="1039"/>
      <c r="V74" s="1040"/>
      <c r="W74" s="39"/>
      <c r="X74" s="39"/>
      <c r="Y74" s="39"/>
      <c r="Z74" s="39"/>
      <c r="AA74" s="39"/>
      <c r="AB74" s="39"/>
      <c r="AC74" s="39"/>
      <c r="AD74" s="39"/>
      <c r="AE74" s="39"/>
      <c r="AF74" s="39"/>
      <c r="AG74" s="39"/>
      <c r="AH74" s="39"/>
      <c r="AI74" s="428"/>
      <c r="AJ74" s="428"/>
      <c r="AK74" s="428"/>
      <c r="AL74" s="428"/>
      <c r="AM74" s="428"/>
      <c r="AN74" s="428"/>
      <c r="AO74" s="428"/>
      <c r="AP74" s="428"/>
      <c r="AQ74" s="428"/>
      <c r="AR74" s="428"/>
      <c r="AS74" s="428"/>
      <c r="AT74" s="428"/>
      <c r="AU74" s="428"/>
      <c r="AV74" s="428"/>
      <c r="AW74" s="428"/>
      <c r="AX74" s="428"/>
      <c r="AY74" s="428"/>
      <c r="AZ74" s="428"/>
      <c r="BA74" s="428"/>
      <c r="BB74" s="428"/>
    </row>
    <row r="75" spans="1:54" ht="13.5" customHeight="1">
      <c r="A75" s="39"/>
      <c r="B75" s="39" t="s">
        <v>625</v>
      </c>
      <c r="C75" s="39"/>
      <c r="D75" s="39"/>
      <c r="E75" s="39"/>
      <c r="F75" s="39"/>
      <c r="G75" s="39"/>
      <c r="H75" s="39"/>
      <c r="I75" s="39"/>
      <c r="J75" s="39"/>
      <c r="K75" s="39"/>
      <c r="L75" s="26" t="e">
        <f t="shared" si="1"/>
        <v>#N/A</v>
      </c>
      <c r="M75" s="51"/>
      <c r="N75" s="1">
        <v>0</v>
      </c>
      <c r="O75" s="738" t="s">
        <v>1246</v>
      </c>
      <c r="P75" s="739"/>
      <c r="Q75" s="739"/>
      <c r="R75" s="739"/>
      <c r="S75" s="739"/>
      <c r="T75" s="739"/>
      <c r="U75" s="739"/>
      <c r="V75" s="740"/>
      <c r="W75" s="39"/>
      <c r="X75" s="39"/>
      <c r="Y75" s="39"/>
      <c r="Z75" s="39"/>
      <c r="AA75" s="39"/>
      <c r="AB75" s="39"/>
      <c r="AC75" s="39"/>
      <c r="AD75" s="39"/>
      <c r="AE75" s="39"/>
      <c r="AF75" s="39"/>
      <c r="AG75" s="39"/>
      <c r="AH75" s="39"/>
      <c r="AI75" s="428"/>
      <c r="AJ75" s="428"/>
      <c r="AK75" s="428"/>
      <c r="AL75" s="428"/>
      <c r="AM75" s="428"/>
      <c r="AN75" s="428"/>
      <c r="AO75" s="428"/>
      <c r="AP75" s="428"/>
      <c r="AQ75" s="428"/>
      <c r="AR75" s="428"/>
      <c r="AS75" s="428"/>
      <c r="AT75" s="428"/>
      <c r="AU75" s="428"/>
      <c r="AV75" s="428"/>
      <c r="AW75" s="428"/>
      <c r="AX75" s="428"/>
      <c r="AY75" s="428"/>
      <c r="AZ75" s="428"/>
      <c r="BA75" s="428"/>
      <c r="BB75" s="428"/>
    </row>
    <row r="76" spans="1:54" ht="13.5" customHeight="1">
      <c r="A76" s="39"/>
      <c r="B76" s="44" t="s">
        <v>428</v>
      </c>
      <c r="C76" s="39"/>
      <c r="D76" s="39"/>
      <c r="E76" s="39"/>
      <c r="F76" s="39"/>
      <c r="G76" s="39"/>
      <c r="H76" s="39"/>
      <c r="I76" s="39"/>
      <c r="J76" s="39"/>
      <c r="K76" s="39"/>
      <c r="L76" s="26" t="str">
        <f t="shared" si="1"/>
        <v>１５</v>
      </c>
      <c r="M76" s="56" t="s">
        <v>384</v>
      </c>
      <c r="N76" s="1" t="str">
        <f t="shared" ref="N76:N81" si="5">O6</f>
        <v>近隣施工実績</v>
      </c>
      <c r="O76" s="1038" t="str">
        <f>CONCATENATE("　○地理的条件（近隣地域での施工実績）　（様式-",L76,"）")</f>
        <v>　○地理的条件（近隣地域での施工実績）　（様式-１５）</v>
      </c>
      <c r="P76" s="1039"/>
      <c r="Q76" s="1039"/>
      <c r="R76" s="1039"/>
      <c r="S76" s="1039"/>
      <c r="T76" s="1039"/>
      <c r="U76" s="1039"/>
      <c r="V76" s="1040"/>
      <c r="W76" s="39"/>
      <c r="X76" s="39"/>
      <c r="Y76" s="39"/>
      <c r="Z76" s="39"/>
      <c r="AA76" s="39"/>
      <c r="AB76" s="39"/>
      <c r="AC76" s="39"/>
      <c r="AD76" s="39"/>
      <c r="AE76" s="39"/>
      <c r="AF76" s="39"/>
      <c r="AG76" s="39"/>
      <c r="AH76" s="39"/>
      <c r="AI76" s="428"/>
      <c r="AJ76" s="428"/>
      <c r="AK76" s="428"/>
      <c r="AL76" s="428"/>
      <c r="AM76" s="428"/>
      <c r="AN76" s="428"/>
      <c r="AO76" s="428"/>
      <c r="AP76" s="428"/>
      <c r="AQ76" s="428"/>
      <c r="AR76" s="428"/>
      <c r="AS76" s="428"/>
      <c r="AT76" s="428"/>
      <c r="AU76" s="428"/>
      <c r="AV76" s="428"/>
      <c r="AW76" s="428"/>
      <c r="AX76" s="428"/>
      <c r="AY76" s="428"/>
      <c r="AZ76" s="428"/>
      <c r="BA76" s="428"/>
      <c r="BB76" s="428"/>
    </row>
    <row r="77" spans="1:54">
      <c r="A77" s="39"/>
      <c r="B77" s="44" t="s">
        <v>587</v>
      </c>
      <c r="C77" s="39"/>
      <c r="D77" s="39"/>
      <c r="E77" s="39"/>
      <c r="F77" s="39"/>
      <c r="G77" s="39"/>
      <c r="H77" s="39"/>
      <c r="I77" s="39"/>
      <c r="J77" s="39"/>
      <c r="K77" s="39"/>
      <c r="L77" s="26" t="e">
        <f t="shared" si="1"/>
        <v>#N/A</v>
      </c>
      <c r="M77" s="51"/>
      <c r="N77" s="1" t="str">
        <f t="shared" si="5"/>
        <v>会社所在地</v>
      </c>
      <c r="O77" s="1038" t="e">
        <f>CONCATENATE("　○地理的条件（会社所在地）　（様式-",L77,"）")</f>
        <v>#N/A</v>
      </c>
      <c r="P77" s="1039"/>
      <c r="Q77" s="1039"/>
      <c r="R77" s="1039"/>
      <c r="S77" s="1039"/>
      <c r="T77" s="1039"/>
      <c r="U77" s="1039"/>
      <c r="V77" s="1040"/>
      <c r="W77" s="39"/>
      <c r="X77" s="39"/>
      <c r="Y77" s="39"/>
      <c r="Z77" s="39"/>
      <c r="AA77" s="39"/>
      <c r="AB77" s="39"/>
      <c r="AC77" s="39"/>
      <c r="AD77" s="39"/>
      <c r="AE77" s="39"/>
      <c r="AF77" s="39"/>
      <c r="AG77" s="39"/>
      <c r="AH77" s="39"/>
      <c r="AI77" s="428"/>
      <c r="AJ77" s="428"/>
      <c r="AK77" s="428"/>
      <c r="AL77" s="428"/>
      <c r="AM77" s="428"/>
      <c r="AN77" s="428"/>
      <c r="AO77" s="428"/>
      <c r="AP77" s="428"/>
      <c r="AQ77" s="428"/>
      <c r="AR77" s="428"/>
      <c r="AS77" s="428"/>
      <c r="AT77" s="428"/>
      <c r="AU77" s="428"/>
      <c r="AV77" s="428"/>
      <c r="AW77" s="428"/>
      <c r="AX77" s="428"/>
      <c r="AY77" s="428"/>
      <c r="AZ77" s="428"/>
      <c r="BA77" s="428"/>
      <c r="BB77" s="428"/>
    </row>
    <row r="78" spans="1:54">
      <c r="A78" s="39"/>
      <c r="B78" s="44" t="s">
        <v>588</v>
      </c>
      <c r="C78" s="39"/>
      <c r="D78" s="39"/>
      <c r="E78" s="39"/>
      <c r="F78" s="39"/>
      <c r="G78" s="39"/>
      <c r="H78" s="39"/>
      <c r="I78" s="39"/>
      <c r="J78" s="39"/>
      <c r="K78" s="39"/>
      <c r="L78" s="26" t="e">
        <f t="shared" si="1"/>
        <v>#N/A</v>
      </c>
      <c r="M78" s="51"/>
      <c r="N78" s="1" t="str">
        <f t="shared" si="5"/>
        <v>工場・会社所在地</v>
      </c>
      <c r="O78" s="1038" t="e">
        <f>CONCATENATE("　○地理的条件（橋梁用桁製作の機能を有する工場及び建設業法上の営業所所在地）　（様式-",L78,"）")</f>
        <v>#N/A</v>
      </c>
      <c r="P78" s="1039"/>
      <c r="Q78" s="1039"/>
      <c r="R78" s="1039"/>
      <c r="S78" s="1039"/>
      <c r="T78" s="1039"/>
      <c r="U78" s="1039"/>
      <c r="V78" s="1040"/>
      <c r="W78" s="39"/>
      <c r="X78" s="39"/>
      <c r="Y78" s="39"/>
      <c r="Z78" s="39"/>
      <c r="AA78" s="39"/>
      <c r="AB78" s="39"/>
      <c r="AC78" s="39"/>
      <c r="AD78" s="39"/>
      <c r="AE78" s="39"/>
      <c r="AF78" s="39"/>
      <c r="AG78" s="39"/>
      <c r="AH78" s="39"/>
      <c r="AI78" s="428"/>
      <c r="AJ78" s="428"/>
      <c r="AK78" s="428"/>
      <c r="AL78" s="428"/>
      <c r="AM78" s="428"/>
      <c r="AN78" s="428"/>
      <c r="AO78" s="428"/>
      <c r="AP78" s="428"/>
      <c r="AQ78" s="428"/>
      <c r="AR78" s="428"/>
      <c r="AS78" s="428"/>
      <c r="AT78" s="428"/>
      <c r="AU78" s="428"/>
      <c r="AV78" s="428"/>
      <c r="AW78" s="428"/>
      <c r="AX78" s="428"/>
      <c r="AY78" s="428"/>
      <c r="AZ78" s="428"/>
      <c r="BA78" s="428"/>
      <c r="BB78" s="428"/>
    </row>
    <row r="79" spans="1:54">
      <c r="A79" s="39"/>
      <c r="B79" s="44" t="s">
        <v>433</v>
      </c>
      <c r="C79" s="39"/>
      <c r="D79" s="39"/>
      <c r="E79" s="39"/>
      <c r="F79" s="39"/>
      <c r="G79" s="39"/>
      <c r="H79" s="39"/>
      <c r="I79" s="39"/>
      <c r="J79" s="39"/>
      <c r="K79" s="39"/>
      <c r="L79" s="26" t="e">
        <f t="shared" si="1"/>
        <v>#N/A</v>
      </c>
      <c r="M79" s="51"/>
      <c r="N79" s="1" t="str">
        <f t="shared" si="5"/>
        <v>サポート拠点</v>
      </c>
      <c r="O79" s="1038" t="e">
        <f>CONCATENATE("　○地理的条件（サポート拠点の所在地及び技術者の在籍）　（様式-",L79,"）")</f>
        <v>#N/A</v>
      </c>
      <c r="P79" s="1039"/>
      <c r="Q79" s="1039"/>
      <c r="R79" s="1039"/>
      <c r="S79" s="1039"/>
      <c r="T79" s="1039"/>
      <c r="U79" s="1039"/>
      <c r="V79" s="1040"/>
      <c r="W79" s="39"/>
      <c r="X79" s="39"/>
      <c r="Y79" s="39"/>
      <c r="Z79" s="39"/>
      <c r="AA79" s="39"/>
      <c r="AB79" s="39"/>
      <c r="AC79" s="39"/>
      <c r="AD79" s="39"/>
      <c r="AE79" s="39"/>
      <c r="AF79" s="39"/>
      <c r="AG79" s="39"/>
      <c r="AH79" s="39"/>
      <c r="AI79" s="428"/>
      <c r="AJ79" s="428"/>
      <c r="AK79" s="428"/>
      <c r="AL79" s="428"/>
      <c r="AM79" s="428"/>
      <c r="AN79" s="428"/>
      <c r="AO79" s="428"/>
      <c r="AP79" s="428"/>
      <c r="AQ79" s="428"/>
      <c r="AR79" s="428"/>
      <c r="AS79" s="428"/>
      <c r="AT79" s="428"/>
      <c r="AU79" s="428"/>
      <c r="AV79" s="428"/>
      <c r="AW79" s="428"/>
      <c r="AX79" s="428"/>
      <c r="AY79" s="428"/>
      <c r="AZ79" s="428"/>
      <c r="BA79" s="428"/>
      <c r="BB79" s="428"/>
    </row>
    <row r="80" spans="1:54">
      <c r="A80" s="39"/>
      <c r="B80" s="44"/>
      <c r="C80" s="39"/>
      <c r="D80" s="39"/>
      <c r="E80" s="39"/>
      <c r="F80" s="39"/>
      <c r="G80" s="39"/>
      <c r="H80" s="39"/>
      <c r="I80" s="39"/>
      <c r="J80" s="39"/>
      <c r="K80" s="39"/>
      <c r="L80" s="26" t="e">
        <f t="shared" si="1"/>
        <v>#N/A</v>
      </c>
      <c r="M80" s="51"/>
      <c r="N80" s="1" t="str">
        <f t="shared" si="5"/>
        <v>-</v>
      </c>
      <c r="O80" s="1038" t="s">
        <v>387</v>
      </c>
      <c r="P80" s="1039"/>
      <c r="Q80" s="1039"/>
      <c r="R80" s="1039"/>
      <c r="S80" s="1039"/>
      <c r="T80" s="1039"/>
      <c r="U80" s="1039"/>
      <c r="V80" s="1040"/>
      <c r="W80" s="39"/>
      <c r="X80" s="39"/>
      <c r="Y80" s="39"/>
      <c r="Z80" s="39"/>
      <c r="AA80" s="39"/>
      <c r="AB80" s="39"/>
      <c r="AC80" s="39"/>
      <c r="AD80" s="39"/>
      <c r="AE80" s="39"/>
      <c r="AF80" s="39"/>
      <c r="AG80" s="39"/>
      <c r="AH80" s="39"/>
      <c r="AI80" s="428"/>
      <c r="AJ80" s="428"/>
      <c r="AK80" s="428"/>
      <c r="AL80" s="428"/>
      <c r="AM80" s="428"/>
      <c r="AN80" s="428"/>
      <c r="AO80" s="428"/>
      <c r="AP80" s="428"/>
      <c r="AQ80" s="428"/>
      <c r="AR80" s="428"/>
      <c r="AS80" s="428"/>
      <c r="AT80" s="428"/>
      <c r="AU80" s="428"/>
      <c r="AV80" s="428"/>
      <c r="AW80" s="428"/>
      <c r="AX80" s="428"/>
      <c r="AY80" s="428"/>
      <c r="AZ80" s="428"/>
      <c r="BA80" s="428"/>
      <c r="BB80" s="428"/>
    </row>
    <row r="81" spans="1:54" ht="14.5" thickBot="1">
      <c r="A81" s="40" t="s">
        <v>493</v>
      </c>
      <c r="B81" s="40"/>
      <c r="C81" s="39"/>
      <c r="D81" s="39"/>
      <c r="E81" s="39"/>
      <c r="F81" s="39"/>
      <c r="G81" s="39"/>
      <c r="H81" s="39"/>
      <c r="I81" s="39"/>
      <c r="J81" s="39"/>
      <c r="K81" s="39"/>
      <c r="L81" s="26" t="e">
        <f t="shared" si="1"/>
        <v>#N/A</v>
      </c>
      <c r="M81" s="57"/>
      <c r="N81" s="1">
        <f t="shared" si="5"/>
        <v>0</v>
      </c>
      <c r="O81" s="1047" t="s">
        <v>398</v>
      </c>
      <c r="P81" s="1048"/>
      <c r="Q81" s="1048"/>
      <c r="R81" s="1048"/>
      <c r="S81" s="1048"/>
      <c r="T81" s="1048"/>
      <c r="U81" s="1048"/>
      <c r="V81" s="1049"/>
      <c r="W81" s="39"/>
      <c r="X81" s="39"/>
      <c r="Y81" s="39"/>
      <c r="Z81" s="39"/>
      <c r="AA81" s="39"/>
      <c r="AB81" s="39"/>
      <c r="AC81" s="39"/>
      <c r="AD81" s="39"/>
      <c r="AE81" s="39"/>
      <c r="AF81" s="39"/>
      <c r="AG81" s="39"/>
      <c r="AH81" s="39"/>
      <c r="AI81" s="428"/>
      <c r="AJ81" s="428"/>
      <c r="AK81" s="428"/>
      <c r="AL81" s="428"/>
      <c r="AM81" s="428"/>
      <c r="AN81" s="428"/>
      <c r="AO81" s="428"/>
      <c r="AP81" s="428"/>
      <c r="AQ81" s="428"/>
      <c r="AR81" s="428"/>
      <c r="AS81" s="428"/>
      <c r="AT81" s="428"/>
      <c r="AU81" s="428"/>
      <c r="AV81" s="428"/>
      <c r="AW81" s="428"/>
      <c r="AX81" s="428"/>
      <c r="AY81" s="428"/>
      <c r="AZ81" s="428"/>
      <c r="BA81" s="428"/>
      <c r="BB81" s="428"/>
    </row>
    <row r="82" spans="1:54" ht="13.5" thickTop="1">
      <c r="A82" s="39"/>
      <c r="B82" s="44" t="s">
        <v>453</v>
      </c>
      <c r="C82" s="39"/>
      <c r="D82" s="39"/>
      <c r="E82" s="39"/>
      <c r="F82" s="39"/>
      <c r="G82" s="39"/>
      <c r="H82" s="39"/>
      <c r="I82" s="39"/>
      <c r="J82" s="39"/>
      <c r="K82" s="39"/>
      <c r="L82" s="39"/>
      <c r="M82" s="39"/>
      <c r="N82" s="39"/>
      <c r="O82" s="39"/>
      <c r="P82" s="39"/>
      <c r="Q82" s="39"/>
      <c r="R82" s="39"/>
      <c r="S82" s="39"/>
      <c r="T82" s="39"/>
      <c r="U82" s="200"/>
      <c r="V82" s="39"/>
      <c r="W82" s="39"/>
      <c r="X82" s="39"/>
      <c r="Y82" s="39"/>
      <c r="Z82" s="39"/>
      <c r="AA82" s="39"/>
      <c r="AB82" s="39"/>
      <c r="AC82" s="39"/>
      <c r="AD82" s="39"/>
      <c r="AE82" s="39"/>
      <c r="AF82" s="39"/>
      <c r="AG82" s="39"/>
      <c r="AH82" s="39"/>
      <c r="AI82" s="428"/>
      <c r="AJ82" s="428"/>
      <c r="AK82" s="428"/>
      <c r="AL82" s="428"/>
      <c r="AM82" s="428"/>
      <c r="AN82" s="428"/>
      <c r="AO82" s="428"/>
      <c r="AP82" s="428"/>
      <c r="AQ82" s="428"/>
      <c r="AR82" s="428"/>
      <c r="AS82" s="428"/>
      <c r="AT82" s="428"/>
      <c r="AU82" s="428"/>
      <c r="AV82" s="428"/>
      <c r="AW82" s="428"/>
      <c r="AX82" s="428"/>
      <c r="AY82" s="428"/>
      <c r="AZ82" s="428"/>
      <c r="BA82" s="428"/>
      <c r="BB82" s="428"/>
    </row>
    <row r="83" spans="1:54">
      <c r="A83" s="39"/>
      <c r="B83" s="44" t="s">
        <v>456</v>
      </c>
      <c r="C83" s="39"/>
      <c r="D83" s="39"/>
      <c r="E83" s="39"/>
      <c r="F83" s="39"/>
      <c r="G83" s="39"/>
      <c r="H83" s="39"/>
      <c r="I83" s="39"/>
      <c r="J83" s="39"/>
      <c r="K83" s="39"/>
      <c r="L83" s="39"/>
      <c r="M83" s="39"/>
      <c r="N83" s="39"/>
      <c r="O83" s="39"/>
      <c r="P83" s="39"/>
      <c r="Q83" s="39"/>
      <c r="R83" s="39"/>
      <c r="S83" s="39"/>
      <c r="T83" s="39"/>
      <c r="U83" s="200"/>
      <c r="V83" s="39"/>
      <c r="W83" s="39"/>
      <c r="X83" s="39"/>
      <c r="Y83" s="39"/>
      <c r="Z83" s="39"/>
      <c r="AA83" s="39"/>
      <c r="AB83" s="39"/>
      <c r="AC83" s="39"/>
      <c r="AD83" s="39"/>
      <c r="AE83" s="39"/>
      <c r="AF83" s="39"/>
      <c r="AG83" s="39"/>
      <c r="AH83" s="39"/>
      <c r="AI83" s="428"/>
      <c r="AJ83" s="428"/>
      <c r="AK83" s="428"/>
      <c r="AL83" s="428"/>
      <c r="AM83" s="428"/>
      <c r="AN83" s="428"/>
      <c r="AO83" s="428"/>
      <c r="AP83" s="428"/>
      <c r="AQ83" s="428"/>
      <c r="AR83" s="428"/>
      <c r="AS83" s="428"/>
      <c r="AT83" s="428"/>
      <c r="AU83" s="428"/>
      <c r="AV83" s="428"/>
      <c r="AW83" s="428"/>
      <c r="AX83" s="428"/>
      <c r="AY83" s="428"/>
      <c r="AZ83" s="428"/>
      <c r="BA83" s="428"/>
      <c r="BB83" s="428"/>
    </row>
    <row r="84" spans="1:54">
      <c r="A84" s="39"/>
      <c r="B84" s="39"/>
      <c r="C84" s="39"/>
      <c r="D84" s="39"/>
      <c r="E84" s="39"/>
      <c r="F84" s="39"/>
      <c r="G84" s="39"/>
      <c r="H84" s="39"/>
      <c r="I84" s="39"/>
      <c r="J84" s="39"/>
      <c r="K84" s="39"/>
      <c r="L84" s="39"/>
      <c r="M84" s="39"/>
      <c r="N84" s="39"/>
      <c r="O84" s="39"/>
      <c r="P84" s="39"/>
      <c r="Q84" s="39"/>
      <c r="R84" s="39"/>
      <c r="S84" s="39"/>
      <c r="T84" s="39"/>
      <c r="U84" s="200"/>
      <c r="V84" s="39"/>
      <c r="W84" s="39"/>
      <c r="X84" s="39"/>
      <c r="Y84" s="39"/>
      <c r="Z84" s="39"/>
      <c r="AA84" s="39"/>
      <c r="AB84" s="39"/>
      <c r="AC84" s="39"/>
      <c r="AD84" s="39"/>
      <c r="AE84" s="39"/>
      <c r="AF84" s="39"/>
      <c r="AG84" s="39"/>
      <c r="AH84" s="39"/>
      <c r="AI84" s="428"/>
      <c r="AJ84" s="428"/>
      <c r="AK84" s="428"/>
      <c r="AL84" s="428"/>
      <c r="AM84" s="428"/>
      <c r="AN84" s="428"/>
      <c r="AO84" s="428"/>
      <c r="AP84" s="428"/>
      <c r="AQ84" s="428"/>
      <c r="AR84" s="428"/>
      <c r="AS84" s="428"/>
      <c r="AT84" s="428"/>
      <c r="AU84" s="428"/>
      <c r="AV84" s="428"/>
      <c r="AW84" s="428"/>
      <c r="AX84" s="428"/>
      <c r="AY84" s="428"/>
      <c r="AZ84" s="428"/>
      <c r="BA84" s="428"/>
      <c r="BB84" s="428"/>
    </row>
    <row r="85" spans="1:54">
      <c r="A85" s="39"/>
      <c r="B85" s="39" t="s">
        <v>454</v>
      </c>
      <c r="C85" s="39"/>
      <c r="D85" s="39"/>
      <c r="E85" s="39"/>
      <c r="F85" s="39"/>
      <c r="G85" s="39"/>
      <c r="H85" s="39"/>
      <c r="I85" s="39"/>
      <c r="J85" s="39"/>
      <c r="K85" s="39"/>
      <c r="L85" s="39"/>
      <c r="M85" s="39"/>
      <c r="N85" s="39"/>
      <c r="O85" s="39"/>
      <c r="P85" s="39"/>
      <c r="Q85" s="39"/>
      <c r="R85" s="39"/>
      <c r="S85" s="39"/>
      <c r="T85" s="39"/>
      <c r="U85" s="200"/>
      <c r="V85" s="39"/>
      <c r="W85" s="39"/>
      <c r="X85" s="39"/>
      <c r="Y85" s="39"/>
      <c r="Z85" s="39"/>
      <c r="AA85" s="39"/>
      <c r="AB85" s="39"/>
      <c r="AC85" s="39"/>
      <c r="AD85" s="39"/>
      <c r="AE85" s="39"/>
      <c r="AF85" s="39"/>
      <c r="AG85" s="39"/>
      <c r="AH85" s="39"/>
      <c r="AI85" s="428"/>
      <c r="AJ85" s="428"/>
      <c r="AK85" s="428"/>
      <c r="AL85" s="428"/>
      <c r="AM85" s="428"/>
      <c r="AN85" s="428"/>
      <c r="AO85" s="428"/>
      <c r="AP85" s="428"/>
      <c r="AQ85" s="428"/>
      <c r="AR85" s="428"/>
      <c r="AS85" s="428"/>
      <c r="AT85" s="428"/>
      <c r="AU85" s="428"/>
      <c r="AV85" s="428"/>
      <c r="AW85" s="428"/>
      <c r="AX85" s="428"/>
      <c r="AY85" s="428"/>
      <c r="AZ85" s="428"/>
      <c r="BA85" s="428"/>
      <c r="BB85" s="428"/>
    </row>
    <row r="86" spans="1:54">
      <c r="A86" s="39"/>
      <c r="B86" s="44" t="s">
        <v>457</v>
      </c>
      <c r="C86" s="39"/>
      <c r="D86" s="39"/>
      <c r="E86" s="39"/>
      <c r="F86" s="39"/>
      <c r="G86" s="39"/>
      <c r="H86" s="39"/>
      <c r="I86" s="39"/>
      <c r="J86" s="39"/>
      <c r="K86" s="39"/>
      <c r="L86" s="39"/>
      <c r="M86" s="39"/>
      <c r="N86" s="39"/>
      <c r="O86" s="39"/>
      <c r="P86" s="39"/>
      <c r="Q86" s="39"/>
      <c r="R86" s="39"/>
      <c r="S86" s="39"/>
      <c r="T86" s="39"/>
      <c r="U86" s="200"/>
      <c r="V86" s="39"/>
      <c r="W86" s="39"/>
      <c r="X86" s="39"/>
      <c r="Y86" s="39"/>
      <c r="Z86" s="39"/>
      <c r="AA86" s="39"/>
      <c r="AB86" s="39"/>
      <c r="AC86" s="39"/>
      <c r="AD86" s="39"/>
      <c r="AE86" s="39"/>
      <c r="AF86" s="39"/>
      <c r="AG86" s="39"/>
      <c r="AH86" s="39"/>
      <c r="AI86" s="428"/>
      <c r="AJ86" s="428"/>
      <c r="AK86" s="428"/>
      <c r="AL86" s="428"/>
      <c r="AM86" s="428"/>
      <c r="AN86" s="428"/>
      <c r="AO86" s="428"/>
      <c r="AP86" s="428"/>
      <c r="AQ86" s="428"/>
      <c r="AR86" s="428"/>
      <c r="AS86" s="428"/>
      <c r="AT86" s="428"/>
      <c r="AU86" s="428"/>
      <c r="AV86" s="428"/>
      <c r="AW86" s="428"/>
      <c r="AX86" s="428"/>
      <c r="AY86" s="428"/>
      <c r="AZ86" s="428"/>
      <c r="BA86" s="428"/>
      <c r="BB86" s="428"/>
    </row>
    <row r="87" spans="1:54">
      <c r="A87" s="39"/>
      <c r="B87" s="39" t="s">
        <v>494</v>
      </c>
      <c r="C87" s="39"/>
      <c r="D87" s="39"/>
      <c r="E87" s="39"/>
      <c r="F87" s="39"/>
      <c r="G87" s="39"/>
      <c r="H87" s="39"/>
      <c r="I87" s="39"/>
      <c r="J87" s="39"/>
      <c r="K87" s="39"/>
      <c r="L87" s="39"/>
      <c r="M87" s="39"/>
      <c r="N87" s="39"/>
      <c r="O87" s="39"/>
      <c r="P87" s="39"/>
      <c r="Q87" s="39"/>
      <c r="R87" s="39"/>
      <c r="S87" s="39"/>
      <c r="T87" s="39"/>
      <c r="U87" s="200"/>
      <c r="V87" s="39"/>
      <c r="W87" s="39"/>
      <c r="X87" s="39"/>
      <c r="Y87" s="39"/>
      <c r="Z87" s="39"/>
      <c r="AA87" s="39"/>
      <c r="AB87" s="39"/>
      <c r="AC87" s="39"/>
      <c r="AD87" s="39"/>
      <c r="AE87" s="39"/>
      <c r="AF87" s="39"/>
      <c r="AG87" s="39"/>
      <c r="AH87" s="39"/>
      <c r="AI87" s="428"/>
      <c r="AJ87" s="428"/>
      <c r="AK87" s="428"/>
      <c r="AL87" s="428"/>
      <c r="AM87" s="428"/>
      <c r="AN87" s="428"/>
      <c r="AO87" s="428"/>
      <c r="AP87" s="428"/>
      <c r="AQ87" s="428"/>
      <c r="AR87" s="428"/>
      <c r="AS87" s="428"/>
      <c r="AT87" s="428"/>
      <c r="AU87" s="428"/>
      <c r="AV87" s="428"/>
      <c r="AW87" s="428"/>
      <c r="AX87" s="428"/>
      <c r="AY87" s="428"/>
      <c r="AZ87" s="428"/>
      <c r="BA87" s="428"/>
      <c r="BB87" s="428"/>
    </row>
    <row r="88" spans="1:54">
      <c r="A88" s="39"/>
      <c r="B88" s="39"/>
      <c r="C88" s="39"/>
      <c r="D88" s="39"/>
      <c r="E88" s="39"/>
      <c r="F88" s="39"/>
      <c r="G88" s="39"/>
      <c r="H88" s="39"/>
      <c r="I88" s="39"/>
      <c r="J88" s="39"/>
      <c r="K88" s="39"/>
      <c r="L88" s="39"/>
      <c r="M88" s="39"/>
      <c r="N88" s="39"/>
      <c r="O88" s="39"/>
      <c r="P88" s="39"/>
      <c r="Q88" s="39"/>
      <c r="R88" s="39"/>
      <c r="S88" s="39"/>
      <c r="T88" s="39"/>
      <c r="U88" s="200"/>
      <c r="V88" s="39"/>
      <c r="W88" s="39"/>
      <c r="X88" s="39"/>
      <c r="Y88" s="39"/>
      <c r="Z88" s="39"/>
      <c r="AA88" s="39"/>
      <c r="AB88" s="39"/>
      <c r="AC88" s="39"/>
      <c r="AD88" s="39"/>
      <c r="AE88" s="39"/>
      <c r="AF88" s="39"/>
      <c r="AG88" s="39"/>
      <c r="AH88" s="39"/>
      <c r="AI88" s="428"/>
      <c r="AJ88" s="428"/>
      <c r="AK88" s="428"/>
      <c r="AL88" s="428"/>
      <c r="AM88" s="428"/>
      <c r="AN88" s="428"/>
      <c r="AO88" s="428"/>
      <c r="AP88" s="428"/>
      <c r="AQ88" s="428"/>
      <c r="AR88" s="428"/>
      <c r="AS88" s="428"/>
      <c r="AT88" s="428"/>
      <c r="AU88" s="428"/>
      <c r="AV88" s="428"/>
      <c r="AW88" s="428"/>
      <c r="AX88" s="428"/>
      <c r="AY88" s="428"/>
      <c r="AZ88" s="428"/>
      <c r="BA88" s="428"/>
      <c r="BB88" s="428"/>
    </row>
    <row r="89" spans="1:54">
      <c r="A89" s="39"/>
      <c r="B89" s="39" t="s">
        <v>455</v>
      </c>
      <c r="C89" s="39"/>
      <c r="D89" s="39"/>
      <c r="E89" s="39"/>
      <c r="F89" s="39"/>
      <c r="G89" s="39"/>
      <c r="H89" s="39"/>
      <c r="I89" s="39"/>
      <c r="J89" s="39"/>
      <c r="K89" s="39"/>
      <c r="L89" s="39"/>
      <c r="M89" s="39"/>
      <c r="N89" s="39"/>
      <c r="O89" s="39"/>
      <c r="P89" s="39"/>
      <c r="Q89" s="39"/>
      <c r="R89" s="39"/>
      <c r="S89" s="39"/>
      <c r="T89" s="39"/>
      <c r="U89" s="200"/>
      <c r="V89" s="39"/>
      <c r="W89" s="39"/>
      <c r="X89" s="39"/>
      <c r="Y89" s="39"/>
      <c r="Z89" s="39"/>
      <c r="AA89" s="39"/>
      <c r="AB89" s="39"/>
      <c r="AC89" s="39"/>
      <c r="AD89" s="39"/>
      <c r="AE89" s="39"/>
      <c r="AF89" s="39"/>
      <c r="AG89" s="39"/>
      <c r="AH89" s="39"/>
      <c r="AI89" s="428"/>
      <c r="AJ89" s="428"/>
      <c r="AK89" s="428"/>
      <c r="AL89" s="428"/>
      <c r="AM89" s="428"/>
      <c r="AN89" s="428"/>
      <c r="AO89" s="428"/>
      <c r="AP89" s="428"/>
      <c r="AQ89" s="428"/>
      <c r="AR89" s="428"/>
      <c r="AS89" s="428"/>
      <c r="AT89" s="428"/>
      <c r="AU89" s="428"/>
      <c r="AV89" s="428"/>
      <c r="AW89" s="428"/>
      <c r="AX89" s="428"/>
      <c r="AY89" s="428"/>
      <c r="AZ89" s="428"/>
      <c r="BA89" s="428"/>
      <c r="BB89" s="428"/>
    </row>
    <row r="90" spans="1:54">
      <c r="A90" s="39"/>
      <c r="B90" s="39" t="s">
        <v>495</v>
      </c>
      <c r="C90" s="39"/>
      <c r="D90" s="39"/>
      <c r="E90" s="39"/>
      <c r="F90" s="39"/>
      <c r="G90" s="39"/>
      <c r="H90" s="39"/>
      <c r="I90" s="39"/>
      <c r="J90" s="39"/>
      <c r="K90" s="39"/>
      <c r="L90" s="39"/>
      <c r="M90" s="39"/>
      <c r="N90" s="39"/>
      <c r="O90" s="39"/>
      <c r="P90" s="39"/>
      <c r="Q90" s="39"/>
      <c r="R90" s="39"/>
      <c r="S90" s="39"/>
      <c r="T90" s="39"/>
      <c r="U90" s="200"/>
      <c r="V90" s="39"/>
      <c r="W90" s="39"/>
      <c r="X90" s="39"/>
      <c r="Y90" s="39"/>
      <c r="Z90" s="39"/>
      <c r="AA90" s="39"/>
      <c r="AB90" s="39"/>
      <c r="AC90" s="39"/>
      <c r="AD90" s="39"/>
      <c r="AE90" s="39"/>
      <c r="AF90" s="39"/>
      <c r="AG90" s="39"/>
      <c r="AH90" s="39"/>
      <c r="AI90" s="428"/>
      <c r="AJ90" s="428"/>
      <c r="AK90" s="428"/>
      <c r="AL90" s="428"/>
      <c r="AM90" s="428"/>
      <c r="AN90" s="428"/>
      <c r="AO90" s="428"/>
      <c r="AP90" s="428"/>
      <c r="AQ90" s="428"/>
      <c r="AR90" s="428"/>
      <c r="AS90" s="428"/>
      <c r="AT90" s="428"/>
      <c r="AU90" s="428"/>
      <c r="AV90" s="428"/>
      <c r="AW90" s="428"/>
      <c r="AX90" s="428"/>
      <c r="AY90" s="428"/>
      <c r="AZ90" s="428"/>
      <c r="BA90" s="428"/>
      <c r="BB90" s="428"/>
    </row>
    <row r="91" spans="1:54">
      <c r="A91" s="39"/>
      <c r="B91" s="39" t="s">
        <v>496</v>
      </c>
      <c r="C91" s="39"/>
      <c r="D91" s="39"/>
      <c r="E91" s="39"/>
      <c r="F91" s="39"/>
      <c r="G91" s="39"/>
      <c r="H91" s="39"/>
      <c r="I91" s="39"/>
      <c r="J91" s="39"/>
      <c r="K91" s="39"/>
      <c r="L91" s="39"/>
      <c r="M91" s="39"/>
      <c r="N91" s="39"/>
      <c r="O91" s="39"/>
      <c r="P91" s="39"/>
      <c r="Q91" s="39"/>
      <c r="R91" s="39"/>
      <c r="S91" s="39"/>
      <c r="T91" s="39"/>
      <c r="U91" s="200"/>
      <c r="V91" s="39"/>
      <c r="W91" s="39"/>
      <c r="X91" s="39"/>
      <c r="Y91" s="39"/>
      <c r="Z91" s="39"/>
      <c r="AA91" s="39"/>
      <c r="AB91" s="39"/>
      <c r="AC91" s="39"/>
      <c r="AD91" s="39"/>
      <c r="AE91" s="39"/>
      <c r="AF91" s="39"/>
      <c r="AG91" s="39"/>
      <c r="AH91" s="39"/>
      <c r="AI91" s="428"/>
      <c r="AJ91" s="428"/>
      <c r="AK91" s="428"/>
      <c r="AL91" s="428"/>
      <c r="AM91" s="428"/>
      <c r="AN91" s="428"/>
      <c r="AO91" s="428"/>
      <c r="AP91" s="428"/>
      <c r="AQ91" s="428"/>
      <c r="AR91" s="428"/>
      <c r="AS91" s="428"/>
      <c r="AT91" s="428"/>
      <c r="AU91" s="428"/>
      <c r="AV91" s="428"/>
      <c r="AW91" s="428"/>
      <c r="AX91" s="428"/>
      <c r="AY91" s="428"/>
      <c r="AZ91" s="428"/>
      <c r="BA91" s="428"/>
      <c r="BB91" s="428"/>
    </row>
    <row r="92" spans="1:54">
      <c r="A92" s="39"/>
      <c r="B92" s="39"/>
      <c r="C92" s="39"/>
      <c r="D92" s="39"/>
      <c r="E92" s="39"/>
      <c r="F92" s="39"/>
      <c r="G92" s="39"/>
      <c r="H92" s="39"/>
      <c r="I92" s="39"/>
      <c r="J92" s="39"/>
      <c r="K92" s="39"/>
      <c r="L92" s="39"/>
      <c r="M92" s="39"/>
      <c r="N92" s="39"/>
      <c r="O92" s="39"/>
      <c r="P92" s="39"/>
      <c r="Q92" s="39"/>
      <c r="R92" s="39"/>
      <c r="S92" s="39"/>
      <c r="T92" s="39"/>
      <c r="U92" s="200"/>
      <c r="V92" s="39"/>
      <c r="W92" s="39"/>
      <c r="X92" s="39"/>
      <c r="Y92" s="39"/>
      <c r="Z92" s="39"/>
      <c r="AA92" s="39"/>
      <c r="AB92" s="39"/>
      <c r="AC92" s="39"/>
      <c r="AD92" s="39"/>
      <c r="AE92" s="39"/>
      <c r="AF92" s="39"/>
      <c r="AG92" s="39"/>
      <c r="AH92" s="39"/>
      <c r="AI92" s="428"/>
      <c r="AJ92" s="428"/>
      <c r="AK92" s="428"/>
      <c r="AL92" s="428"/>
      <c r="AM92" s="428"/>
      <c r="AN92" s="428"/>
      <c r="AO92" s="428"/>
      <c r="AP92" s="428"/>
      <c r="AQ92" s="428"/>
      <c r="AR92" s="428"/>
      <c r="AS92" s="428"/>
      <c r="AT92" s="428"/>
      <c r="AU92" s="428"/>
      <c r="AV92" s="428"/>
      <c r="AW92" s="428"/>
      <c r="AX92" s="428"/>
      <c r="AY92" s="428"/>
      <c r="AZ92" s="428"/>
      <c r="BA92" s="428"/>
      <c r="BB92" s="428"/>
    </row>
    <row r="93" spans="1:54" ht="14">
      <c r="A93" s="40" t="s">
        <v>462</v>
      </c>
      <c r="B93" s="39"/>
      <c r="C93" s="39"/>
      <c r="D93" s="39"/>
      <c r="E93" s="39"/>
      <c r="F93" s="39"/>
      <c r="G93" s="39"/>
      <c r="H93" s="39"/>
      <c r="I93" s="39"/>
      <c r="J93" s="39"/>
      <c r="K93" s="39"/>
      <c r="L93" s="39"/>
      <c r="M93" s="39"/>
      <c r="N93" s="39"/>
      <c r="O93" s="39"/>
      <c r="P93" s="39"/>
      <c r="Q93" s="39"/>
      <c r="R93" s="39"/>
      <c r="S93" s="39"/>
      <c r="T93" s="39"/>
      <c r="U93" s="200"/>
      <c r="V93" s="39"/>
      <c r="W93" s="39"/>
      <c r="X93" s="39"/>
      <c r="Y93" s="39"/>
      <c r="Z93" s="39"/>
      <c r="AA93" s="39"/>
      <c r="AB93" s="39"/>
      <c r="AC93" s="39"/>
      <c r="AD93" s="39"/>
      <c r="AE93" s="39"/>
      <c r="AF93" s="39"/>
      <c r="AG93" s="39"/>
      <c r="AH93" s="39"/>
      <c r="AI93" s="428"/>
      <c r="AJ93" s="428"/>
      <c r="AK93" s="428"/>
      <c r="AL93" s="428"/>
      <c r="AM93" s="428"/>
      <c r="AN93" s="428"/>
      <c r="AO93" s="428"/>
      <c r="AP93" s="428"/>
      <c r="AQ93" s="428"/>
      <c r="AR93" s="428"/>
      <c r="AS93" s="428"/>
      <c r="AT93" s="428"/>
      <c r="AU93" s="428"/>
      <c r="AV93" s="428"/>
      <c r="AW93" s="428"/>
      <c r="AX93" s="428"/>
      <c r="AY93" s="428"/>
      <c r="AZ93" s="428"/>
      <c r="BA93" s="428"/>
      <c r="BB93" s="428"/>
    </row>
    <row r="94" spans="1:54">
      <c r="A94" s="39"/>
      <c r="B94" s="39"/>
      <c r="C94" s="39"/>
      <c r="D94" s="39"/>
      <c r="E94" s="39"/>
      <c r="F94" s="39"/>
      <c r="G94" s="39"/>
      <c r="H94" s="39"/>
      <c r="I94" s="39"/>
      <c r="J94" s="39"/>
      <c r="K94" s="39"/>
      <c r="L94" s="39"/>
      <c r="M94" s="39"/>
      <c r="N94" s="39"/>
      <c r="O94" s="39"/>
      <c r="P94" s="39"/>
      <c r="Q94" s="39"/>
      <c r="R94" s="39"/>
      <c r="S94" s="39"/>
      <c r="T94" s="39"/>
      <c r="U94" s="200"/>
      <c r="V94" s="39"/>
      <c r="W94" s="39"/>
      <c r="X94" s="39"/>
      <c r="Y94" s="39"/>
      <c r="Z94" s="39"/>
      <c r="AA94" s="39"/>
      <c r="AB94" s="39"/>
      <c r="AC94" s="39"/>
      <c r="AD94" s="39"/>
      <c r="AE94" s="39"/>
      <c r="AF94" s="39"/>
      <c r="AG94" s="39"/>
      <c r="AH94" s="39"/>
      <c r="AI94" s="428"/>
      <c r="AJ94" s="428"/>
      <c r="AK94" s="428"/>
      <c r="AL94" s="428"/>
      <c r="AM94" s="428"/>
      <c r="AN94" s="428"/>
      <c r="AO94" s="428"/>
      <c r="AP94" s="428"/>
      <c r="AQ94" s="428"/>
      <c r="AR94" s="428"/>
      <c r="AS94" s="428"/>
      <c r="AT94" s="428"/>
      <c r="AU94" s="428"/>
      <c r="AV94" s="428"/>
      <c r="AW94" s="428"/>
      <c r="AX94" s="428"/>
      <c r="AY94" s="428"/>
      <c r="AZ94" s="428"/>
      <c r="BA94" s="428"/>
      <c r="BB94" s="428"/>
    </row>
    <row r="95" spans="1:54">
      <c r="A95" s="39"/>
      <c r="B95" s="39"/>
      <c r="C95" s="39"/>
      <c r="D95" s="39"/>
      <c r="E95" s="39"/>
      <c r="F95" s="39"/>
      <c r="G95" s="39"/>
      <c r="H95" s="39"/>
      <c r="I95" s="39"/>
      <c r="J95" s="39"/>
      <c r="K95" s="39"/>
      <c r="L95" s="39"/>
      <c r="M95" s="39"/>
      <c r="N95" s="39"/>
      <c r="O95" s="39"/>
      <c r="P95" s="39"/>
      <c r="Q95" s="39"/>
      <c r="R95" s="39"/>
      <c r="S95" s="39"/>
      <c r="T95" s="39"/>
      <c r="U95" s="200"/>
      <c r="V95" s="39"/>
      <c r="W95" s="39"/>
      <c r="X95" s="39"/>
      <c r="Y95" s="39"/>
      <c r="Z95" s="39"/>
      <c r="AA95" s="39"/>
      <c r="AB95" s="39"/>
      <c r="AC95" s="39"/>
      <c r="AD95" s="39"/>
      <c r="AE95" s="39"/>
      <c r="AF95" s="39"/>
      <c r="AG95" s="39"/>
      <c r="AH95" s="39"/>
      <c r="AI95" s="428"/>
      <c r="AJ95" s="428"/>
      <c r="AK95" s="428"/>
      <c r="AL95" s="428"/>
      <c r="AM95" s="428"/>
      <c r="AN95" s="428"/>
      <c r="AO95" s="428"/>
      <c r="AP95" s="428"/>
      <c r="AQ95" s="428"/>
      <c r="AR95" s="428"/>
      <c r="AS95" s="428"/>
      <c r="AT95" s="428"/>
      <c r="AU95" s="428"/>
      <c r="AV95" s="428"/>
      <c r="AW95" s="428"/>
      <c r="AX95" s="428"/>
      <c r="AY95" s="428"/>
      <c r="AZ95" s="428"/>
      <c r="BA95" s="428"/>
      <c r="BB95" s="428"/>
    </row>
    <row r="96" spans="1:54">
      <c r="A96" s="39"/>
      <c r="B96" s="39"/>
      <c r="C96" s="39"/>
      <c r="D96" s="39"/>
      <c r="E96" s="39"/>
      <c r="F96" s="39"/>
      <c r="G96" s="39"/>
      <c r="H96" s="39"/>
      <c r="I96" s="39"/>
      <c r="J96" s="39"/>
      <c r="K96" s="39"/>
      <c r="L96" s="39"/>
      <c r="M96" s="39"/>
      <c r="N96" s="39"/>
      <c r="O96" s="39"/>
      <c r="P96" s="39"/>
      <c r="Q96" s="39"/>
      <c r="R96" s="39"/>
      <c r="S96" s="39"/>
      <c r="T96" s="39"/>
      <c r="U96" s="200"/>
      <c r="V96" s="39"/>
      <c r="W96" s="39"/>
      <c r="X96" s="39"/>
      <c r="Y96" s="39"/>
      <c r="Z96" s="39"/>
      <c r="AA96" s="39"/>
      <c r="AB96" s="39"/>
      <c r="AC96" s="39"/>
      <c r="AD96" s="39"/>
      <c r="AE96" s="39"/>
      <c r="AF96" s="39"/>
      <c r="AG96" s="39"/>
      <c r="AH96" s="39"/>
      <c r="AI96" s="428"/>
      <c r="AJ96" s="428"/>
      <c r="AK96" s="428"/>
      <c r="AL96" s="428"/>
      <c r="AM96" s="428"/>
      <c r="AN96" s="428"/>
      <c r="AO96" s="428"/>
      <c r="AP96" s="428"/>
      <c r="AQ96" s="428"/>
      <c r="AR96" s="428"/>
      <c r="AS96" s="428"/>
      <c r="AT96" s="428"/>
      <c r="AU96" s="428"/>
      <c r="AV96" s="428"/>
      <c r="AW96" s="428"/>
      <c r="AX96" s="428"/>
      <c r="AY96" s="428"/>
      <c r="AZ96" s="428"/>
      <c r="BA96" s="428"/>
      <c r="BB96" s="428"/>
    </row>
    <row r="97" spans="1:54">
      <c r="A97" s="39"/>
      <c r="B97" s="39"/>
      <c r="C97" s="39"/>
      <c r="D97" s="39"/>
      <c r="E97" s="39"/>
      <c r="F97" s="39"/>
      <c r="G97" s="39"/>
      <c r="H97" s="39"/>
      <c r="I97" s="39"/>
      <c r="J97" s="39"/>
      <c r="K97" s="39"/>
      <c r="L97" s="39"/>
      <c r="M97" s="39"/>
      <c r="N97" s="39"/>
      <c r="O97" s="39"/>
      <c r="P97" s="39"/>
      <c r="Q97" s="39"/>
      <c r="R97" s="39"/>
      <c r="S97" s="39"/>
      <c r="T97" s="39"/>
      <c r="U97" s="200"/>
      <c r="V97" s="39"/>
      <c r="W97" s="39"/>
      <c r="X97" s="39"/>
      <c r="Y97" s="39"/>
      <c r="Z97" s="39"/>
      <c r="AA97" s="39"/>
      <c r="AB97" s="39"/>
      <c r="AC97" s="39"/>
      <c r="AD97" s="39"/>
      <c r="AE97" s="39"/>
      <c r="AF97" s="39"/>
      <c r="AG97" s="39"/>
      <c r="AH97" s="39"/>
      <c r="AI97" s="428"/>
      <c r="AJ97" s="428"/>
      <c r="AK97" s="428"/>
      <c r="AL97" s="428"/>
      <c r="AM97" s="428"/>
      <c r="AN97" s="428"/>
      <c r="AO97" s="428"/>
      <c r="AP97" s="428"/>
      <c r="AQ97" s="428"/>
      <c r="AR97" s="428"/>
      <c r="AS97" s="428"/>
      <c r="AT97" s="428"/>
      <c r="AU97" s="428"/>
      <c r="AV97" s="428"/>
      <c r="AW97" s="428"/>
      <c r="AX97" s="428"/>
      <c r="AY97" s="428"/>
      <c r="AZ97" s="428"/>
      <c r="BA97" s="428"/>
      <c r="BB97" s="428"/>
    </row>
    <row r="98" spans="1:54">
      <c r="A98" s="39"/>
      <c r="B98" s="39"/>
      <c r="C98" s="39"/>
      <c r="D98" s="39"/>
      <c r="E98" s="39"/>
      <c r="F98" s="39"/>
      <c r="G98" s="39"/>
      <c r="H98" s="39"/>
      <c r="I98" s="39"/>
      <c r="J98" s="39"/>
      <c r="K98" s="39"/>
      <c r="L98" s="39"/>
      <c r="M98" s="39"/>
      <c r="N98" s="39"/>
      <c r="O98" s="39"/>
      <c r="P98" s="39"/>
      <c r="Q98" s="39"/>
      <c r="R98" s="39"/>
      <c r="S98" s="39"/>
      <c r="T98" s="39"/>
      <c r="U98" s="200"/>
      <c r="V98" s="39"/>
      <c r="W98" s="39"/>
      <c r="X98" s="39"/>
      <c r="Y98" s="39"/>
      <c r="Z98" s="39"/>
      <c r="AA98" s="39"/>
      <c r="AB98" s="39"/>
      <c r="AC98" s="39"/>
      <c r="AD98" s="39"/>
      <c r="AE98" s="39"/>
      <c r="AF98" s="39"/>
      <c r="AG98" s="39"/>
      <c r="AH98" s="39"/>
      <c r="AI98" s="428"/>
      <c r="AJ98" s="428"/>
      <c r="AK98" s="428"/>
      <c r="AL98" s="428"/>
      <c r="AM98" s="428"/>
      <c r="AN98" s="428"/>
      <c r="AO98" s="428"/>
      <c r="AP98" s="428"/>
      <c r="AQ98" s="428"/>
      <c r="AR98" s="428"/>
      <c r="AS98" s="428"/>
      <c r="AT98" s="428"/>
      <c r="AU98" s="428"/>
      <c r="AV98" s="428"/>
      <c r="AW98" s="428"/>
      <c r="AX98" s="428"/>
      <c r="AY98" s="428"/>
      <c r="AZ98" s="428"/>
      <c r="BA98" s="428"/>
      <c r="BB98" s="428"/>
    </row>
    <row r="99" spans="1:54">
      <c r="A99" s="39"/>
      <c r="B99" s="39"/>
      <c r="C99" s="39"/>
      <c r="D99" s="39"/>
      <c r="E99" s="39"/>
      <c r="F99" s="39"/>
      <c r="G99" s="39"/>
      <c r="H99" s="39"/>
      <c r="I99" s="39"/>
      <c r="J99" s="39"/>
      <c r="K99" s="39"/>
      <c r="L99" s="39"/>
      <c r="M99" s="39"/>
      <c r="N99" s="39"/>
      <c r="O99" s="39"/>
      <c r="P99" s="39"/>
      <c r="Q99" s="39"/>
      <c r="R99" s="39"/>
      <c r="S99" s="39"/>
      <c r="T99" s="39"/>
      <c r="U99" s="200"/>
      <c r="V99" s="39"/>
      <c r="W99" s="39"/>
      <c r="X99" s="39"/>
      <c r="Y99" s="39"/>
      <c r="Z99" s="39"/>
      <c r="AA99" s="39"/>
      <c r="AB99" s="39"/>
      <c r="AC99" s="39"/>
      <c r="AD99" s="39"/>
      <c r="AE99" s="39"/>
      <c r="AF99" s="39"/>
      <c r="AG99" s="39"/>
      <c r="AH99" s="39"/>
      <c r="AI99" s="428"/>
      <c r="AJ99" s="428"/>
      <c r="AK99" s="428"/>
      <c r="AL99" s="428"/>
      <c r="AM99" s="428"/>
      <c r="AN99" s="428"/>
      <c r="AO99" s="428"/>
      <c r="AP99" s="428"/>
      <c r="AQ99" s="428"/>
      <c r="AR99" s="428"/>
      <c r="AS99" s="428"/>
      <c r="AT99" s="428"/>
      <c r="AU99" s="428"/>
      <c r="AV99" s="428"/>
      <c r="AW99" s="428"/>
      <c r="AX99" s="428"/>
      <c r="AY99" s="428"/>
      <c r="AZ99" s="428"/>
      <c r="BA99" s="428"/>
      <c r="BB99" s="428"/>
    </row>
    <row r="100" spans="1:54">
      <c r="A100" s="39"/>
      <c r="B100" s="39"/>
      <c r="C100" s="39"/>
      <c r="D100" s="39"/>
      <c r="E100" s="39"/>
      <c r="F100" s="39"/>
      <c r="G100" s="39"/>
      <c r="H100" s="39"/>
      <c r="I100" s="39"/>
      <c r="J100" s="39"/>
      <c r="K100" s="39"/>
      <c r="L100" s="39"/>
      <c r="M100" s="39"/>
      <c r="N100" s="39"/>
      <c r="O100" s="39"/>
      <c r="P100" s="39"/>
      <c r="Q100" s="39"/>
      <c r="R100" s="39"/>
      <c r="S100" s="39"/>
      <c r="T100" s="39"/>
      <c r="U100" s="200"/>
      <c r="V100" s="39"/>
      <c r="W100" s="39"/>
      <c r="X100" s="39"/>
      <c r="Y100" s="39"/>
      <c r="Z100" s="39"/>
      <c r="AA100" s="39"/>
      <c r="AB100" s="39"/>
      <c r="AC100" s="39"/>
      <c r="AD100" s="39"/>
      <c r="AE100" s="39"/>
      <c r="AF100" s="39"/>
      <c r="AG100" s="39"/>
      <c r="AH100" s="39"/>
      <c r="AI100" s="428"/>
      <c r="AJ100" s="428"/>
      <c r="AK100" s="428"/>
      <c r="AL100" s="428"/>
      <c r="AM100" s="428"/>
      <c r="AN100" s="428"/>
      <c r="AO100" s="428"/>
      <c r="AP100" s="428"/>
      <c r="AQ100" s="428"/>
      <c r="AR100" s="428"/>
      <c r="AS100" s="428"/>
      <c r="AT100" s="428"/>
      <c r="AU100" s="428"/>
      <c r="AV100" s="428"/>
      <c r="AW100" s="428"/>
      <c r="AX100" s="428"/>
      <c r="AY100" s="428"/>
      <c r="AZ100" s="428"/>
      <c r="BA100" s="428"/>
      <c r="BB100" s="428"/>
    </row>
    <row r="101" spans="1:54">
      <c r="A101" s="39"/>
      <c r="B101" s="39"/>
      <c r="C101" s="39"/>
      <c r="D101" s="39"/>
      <c r="E101" s="39"/>
      <c r="F101" s="39"/>
      <c r="G101" s="39"/>
      <c r="H101" s="39"/>
      <c r="I101" s="39"/>
      <c r="J101" s="39"/>
      <c r="K101" s="39"/>
      <c r="L101" s="39"/>
      <c r="M101" s="39"/>
      <c r="N101" s="39"/>
      <c r="O101" s="39"/>
      <c r="P101" s="39"/>
      <c r="Q101" s="39"/>
      <c r="R101" s="39"/>
      <c r="S101" s="39"/>
      <c r="T101" s="39"/>
      <c r="U101" s="200"/>
      <c r="V101" s="39"/>
      <c r="W101" s="39"/>
      <c r="X101" s="39"/>
      <c r="Y101" s="39"/>
      <c r="Z101" s="39"/>
      <c r="AA101" s="39"/>
      <c r="AB101" s="39"/>
      <c r="AC101" s="39"/>
      <c r="AD101" s="39"/>
      <c r="AE101" s="39"/>
      <c r="AF101" s="39"/>
      <c r="AG101" s="39"/>
      <c r="AH101" s="39"/>
      <c r="AI101" s="428"/>
      <c r="AJ101" s="428"/>
      <c r="AK101" s="428"/>
      <c r="AL101" s="428"/>
      <c r="AM101" s="428"/>
      <c r="AN101" s="428"/>
      <c r="AO101" s="428"/>
      <c r="AP101" s="428"/>
      <c r="AQ101" s="428"/>
      <c r="AR101" s="428"/>
      <c r="AS101" s="428"/>
      <c r="AT101" s="428"/>
      <c r="AU101" s="428"/>
      <c r="AV101" s="428"/>
      <c r="AW101" s="428"/>
      <c r="AX101" s="428"/>
      <c r="AY101" s="428"/>
      <c r="AZ101" s="428"/>
      <c r="BA101" s="428"/>
      <c r="BB101" s="428"/>
    </row>
    <row r="102" spans="1:54">
      <c r="L102" s="39"/>
      <c r="M102" s="39"/>
      <c r="N102" s="39"/>
      <c r="O102" s="39"/>
      <c r="P102" s="39"/>
      <c r="Q102" s="39"/>
      <c r="R102" s="39"/>
      <c r="S102" s="39"/>
      <c r="T102" s="39"/>
      <c r="U102" s="200"/>
      <c r="V102" s="39"/>
      <c r="W102" s="39"/>
      <c r="X102" s="39"/>
      <c r="Y102" s="39"/>
      <c r="Z102" s="39"/>
      <c r="AA102" s="39"/>
      <c r="AB102" s="39"/>
      <c r="AC102" s="39"/>
      <c r="AD102" s="39"/>
      <c r="AE102" s="39"/>
      <c r="AF102" s="39"/>
      <c r="AG102" s="39"/>
      <c r="AH102" s="39"/>
      <c r="AI102" s="428"/>
      <c r="AJ102" s="428"/>
      <c r="AK102" s="428"/>
      <c r="AL102" s="428"/>
      <c r="AM102" s="428"/>
      <c r="AN102" s="428"/>
      <c r="AO102" s="428"/>
      <c r="AP102" s="428"/>
      <c r="AQ102" s="428"/>
      <c r="AR102" s="428"/>
      <c r="AS102" s="428"/>
      <c r="AT102" s="428"/>
      <c r="AU102" s="428"/>
      <c r="AV102" s="428"/>
      <c r="AW102" s="428"/>
      <c r="AX102" s="428"/>
      <c r="AY102" s="428"/>
      <c r="AZ102" s="428"/>
      <c r="BA102" s="428"/>
      <c r="BB102" s="428"/>
    </row>
  </sheetData>
  <mergeCells count="42">
    <mergeCell ref="AK3:AL3"/>
    <mergeCell ref="O40:V40"/>
    <mergeCell ref="O43:V43"/>
    <mergeCell ref="O44:V44"/>
    <mergeCell ref="O45:V45"/>
    <mergeCell ref="O42:V42"/>
    <mergeCell ref="O72:V72"/>
    <mergeCell ref="O47:V47"/>
    <mergeCell ref="O48:V48"/>
    <mergeCell ref="O49:V49"/>
    <mergeCell ref="O50:V50"/>
    <mergeCell ref="O51:V51"/>
    <mergeCell ref="O52:V52"/>
    <mergeCell ref="O53:V53"/>
    <mergeCell ref="O54:V54"/>
    <mergeCell ref="O55:V55"/>
    <mergeCell ref="O56:V56"/>
    <mergeCell ref="O57:V57"/>
    <mergeCell ref="O81:V81"/>
    <mergeCell ref="O73:V73"/>
    <mergeCell ref="O74:V74"/>
    <mergeCell ref="O76:V76"/>
    <mergeCell ref="O77:V77"/>
    <mergeCell ref="O78:V78"/>
    <mergeCell ref="O79:V79"/>
    <mergeCell ref="O80:V80"/>
    <mergeCell ref="C10:I10"/>
    <mergeCell ref="O68:V68"/>
    <mergeCell ref="O69:V69"/>
    <mergeCell ref="O70:V70"/>
    <mergeCell ref="O71:V71"/>
    <mergeCell ref="O64:V64"/>
    <mergeCell ref="O65:V65"/>
    <mergeCell ref="O66:V66"/>
    <mergeCell ref="O67:V67"/>
    <mergeCell ref="O58:V58"/>
    <mergeCell ref="O59:V59"/>
    <mergeCell ref="O60:V60"/>
    <mergeCell ref="M41:M48"/>
    <mergeCell ref="O46:V46"/>
    <mergeCell ref="M49:M55"/>
    <mergeCell ref="O41:V41"/>
  </mergeCells>
  <phoneticPr fontId="2"/>
  <dataValidations count="9">
    <dataValidation type="list" showInputMessage="1" showErrorMessage="1" sqref="C33:C36" xr:uid="{00000000-0002-0000-0000-000000000000}">
      <formula1>【技術者】評価項目</formula1>
    </dataValidation>
    <dataValidation type="list" showInputMessage="1" showErrorMessage="1" sqref="C37:C46" xr:uid="{00000000-0002-0000-0000-000001000000}">
      <formula1>【地域貢献】評価項目</formula1>
    </dataValidation>
    <dataValidation type="list" showInputMessage="1" showErrorMessage="1" sqref="C28:C32" xr:uid="{00000000-0002-0000-0000-000002000000}">
      <formula1>【企業】評価項目</formula1>
    </dataValidation>
    <dataValidation type="list" showInputMessage="1" showErrorMessage="1" sqref="C47:C48" xr:uid="{00000000-0002-0000-0000-000003000000}">
      <formula1>【地理的条件】評価項目</formula1>
    </dataValidation>
    <dataValidation type="list" showInputMessage="1" showErrorMessage="1" sqref="E20:E57" xr:uid="{00000000-0002-0000-0000-000004000000}">
      <formula1>様式番号</formula1>
    </dataValidation>
    <dataValidation type="list" allowBlank="1" showInputMessage="1" showErrorMessage="1" sqref="F20:F48" xr:uid="{00000000-0002-0000-0000-000005000000}">
      <formula1>評価項目番号</formula1>
    </dataValidation>
    <dataValidation type="list" allowBlank="1" showInputMessage="1" showErrorMessage="1" sqref="G20:G48" xr:uid="{00000000-0002-0000-0000-000006000000}">
      <formula1>評価項目番号_枝番</formula1>
    </dataValidation>
    <dataValidation type="list" showInputMessage="1" showErrorMessage="1" sqref="C8" xr:uid="{00000000-0002-0000-0000-000007000000}">
      <formula1>工事種別</formula1>
    </dataValidation>
    <dataValidation type="list" showInputMessage="1" showErrorMessage="1" sqref="C9" xr:uid="{00000000-0002-0000-0000-000008000000}">
      <formula1>建設工事の種類</formula1>
    </dataValidation>
  </dataValidations>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L101"/>
  <sheetViews>
    <sheetView view="pageBreakPreview" topLeftCell="A60" zoomScale="115" zoomScaleNormal="100" zoomScaleSheetLayoutView="115" workbookViewId="0">
      <selection activeCell="C85" sqref="C85"/>
    </sheetView>
  </sheetViews>
  <sheetFormatPr defaultRowHeight="13"/>
  <cols>
    <col min="1" max="1" width="3.6328125" customWidth="1"/>
    <col min="2" max="2" width="19.26953125" customWidth="1"/>
    <col min="3" max="3" width="31.6328125" customWidth="1"/>
    <col min="4" max="4" width="16.36328125" customWidth="1"/>
  </cols>
  <sheetData>
    <row r="1" spans="1:10" ht="19">
      <c r="A1" s="291" t="s">
        <v>802</v>
      </c>
      <c r="B1" s="39"/>
      <c r="C1" s="39"/>
      <c r="D1" s="39"/>
      <c r="E1" s="39"/>
      <c r="F1" s="39"/>
      <c r="G1" s="39"/>
      <c r="H1" s="39"/>
      <c r="I1" s="39"/>
      <c r="J1" s="39"/>
    </row>
    <row r="2" spans="1:10" ht="16.5">
      <c r="A2" s="199" t="s">
        <v>803</v>
      </c>
      <c r="B2" s="39"/>
      <c r="C2" s="39"/>
      <c r="D2" s="39"/>
      <c r="E2" s="39"/>
      <c r="F2" s="39"/>
      <c r="G2" s="39"/>
      <c r="H2" s="39"/>
      <c r="I2" s="39"/>
      <c r="J2" s="39"/>
    </row>
    <row r="3" spans="1:10" ht="14">
      <c r="A3" s="40" t="s">
        <v>804</v>
      </c>
      <c r="B3" s="39"/>
      <c r="C3" s="39"/>
      <c r="D3" s="39"/>
      <c r="E3" s="39"/>
      <c r="F3" s="39"/>
      <c r="G3" s="39"/>
      <c r="H3" s="39"/>
      <c r="I3" s="39"/>
      <c r="J3" s="39"/>
    </row>
    <row r="4" spans="1:10" ht="13.5" thickBot="1">
      <c r="A4" s="39"/>
      <c r="B4" s="15" t="s">
        <v>231</v>
      </c>
      <c r="C4" s="1057" t="s">
        <v>431</v>
      </c>
      <c r="D4" s="1058"/>
      <c r="E4" s="39"/>
      <c r="F4" s="39"/>
      <c r="G4" s="39"/>
      <c r="H4" s="39"/>
      <c r="I4" s="39"/>
      <c r="J4" s="39"/>
    </row>
    <row r="5" spans="1:10" ht="13.5" thickBot="1">
      <c r="A5" s="39">
        <v>1</v>
      </c>
      <c r="B5" s="5" t="s">
        <v>805</v>
      </c>
      <c r="C5" s="1059"/>
      <c r="D5" s="1060"/>
      <c r="E5" s="39"/>
      <c r="F5" s="39"/>
      <c r="G5" s="39"/>
      <c r="H5" s="39"/>
      <c r="I5" s="39"/>
      <c r="J5" s="39"/>
    </row>
    <row r="6" spans="1:10">
      <c r="A6" s="39"/>
      <c r="B6" s="39"/>
      <c r="C6" s="39"/>
      <c r="D6" s="39"/>
      <c r="E6" s="39"/>
      <c r="F6" s="39"/>
      <c r="G6" s="39"/>
      <c r="H6" s="39"/>
      <c r="I6" s="39"/>
      <c r="J6" s="39"/>
    </row>
    <row r="7" spans="1:10" ht="16.5">
      <c r="A7" s="289" t="s">
        <v>799</v>
      </c>
      <c r="B7" s="39"/>
      <c r="C7" s="39"/>
      <c r="D7" s="39"/>
      <c r="E7" s="39"/>
      <c r="F7" s="39"/>
      <c r="G7" s="39"/>
      <c r="H7" s="39"/>
      <c r="I7" s="39"/>
      <c r="J7" s="39"/>
    </row>
    <row r="8" spans="1:10" ht="16.5">
      <c r="A8" s="199" t="s">
        <v>194</v>
      </c>
      <c r="B8" s="39"/>
      <c r="C8" s="39"/>
      <c r="D8" s="39"/>
      <c r="E8" s="39"/>
      <c r="F8" s="39"/>
      <c r="G8" s="39"/>
      <c r="H8" s="39"/>
      <c r="I8" s="39"/>
      <c r="J8" s="39"/>
    </row>
    <row r="9" spans="1:10" ht="14">
      <c r="A9" s="40" t="s">
        <v>591</v>
      </c>
      <c r="B9" s="200"/>
      <c r="C9" s="200"/>
      <c r="D9" s="200"/>
      <c r="E9" s="200"/>
      <c r="F9" s="200"/>
      <c r="G9" s="39"/>
      <c r="H9" s="39"/>
      <c r="I9" s="39"/>
      <c r="J9" s="39"/>
    </row>
    <row r="10" spans="1:10" ht="13.5" thickBot="1">
      <c r="A10" s="39"/>
      <c r="B10" s="15" t="s">
        <v>429</v>
      </c>
      <c r="C10" s="361" t="s">
        <v>431</v>
      </c>
      <c r="D10" s="39"/>
      <c r="E10" s="39"/>
      <c r="F10" s="39"/>
      <c r="G10" s="39"/>
      <c r="H10" s="39"/>
      <c r="I10" s="39"/>
      <c r="J10" s="39"/>
    </row>
    <row r="11" spans="1:10">
      <c r="A11" s="39">
        <v>1</v>
      </c>
      <c r="B11" s="5" t="s">
        <v>150</v>
      </c>
      <c r="C11" s="709">
        <v>46235</v>
      </c>
      <c r="D11" s="39" t="s">
        <v>627</v>
      </c>
      <c r="E11" s="39"/>
      <c r="F11" s="39"/>
      <c r="G11" s="39"/>
      <c r="H11" s="39"/>
      <c r="I11" s="39"/>
      <c r="J11" s="39"/>
    </row>
    <row r="12" spans="1:10">
      <c r="A12" s="39">
        <v>2</v>
      </c>
      <c r="B12" s="741"/>
      <c r="C12" s="742"/>
      <c r="D12" s="39"/>
      <c r="E12" s="39"/>
      <c r="F12" s="39"/>
      <c r="G12" s="39"/>
      <c r="H12" s="39"/>
      <c r="I12" s="39"/>
      <c r="J12" s="39"/>
    </row>
    <row r="13" spans="1:10" ht="27" customHeight="1">
      <c r="A13" s="39">
        <v>3</v>
      </c>
      <c r="B13" s="1" t="s">
        <v>151</v>
      </c>
      <c r="C13" s="69"/>
      <c r="D13" s="39"/>
      <c r="E13" s="39"/>
      <c r="F13" s="39"/>
      <c r="G13" s="39"/>
      <c r="H13" s="39"/>
      <c r="I13" s="39"/>
      <c r="J13" s="39"/>
    </row>
    <row r="14" spans="1:10">
      <c r="A14" s="39">
        <v>4</v>
      </c>
      <c r="B14" s="1" t="s">
        <v>826</v>
      </c>
      <c r="C14" s="69" t="s">
        <v>1271</v>
      </c>
      <c r="D14" s="39"/>
      <c r="E14" s="39"/>
      <c r="F14" s="39"/>
      <c r="G14" s="39"/>
      <c r="H14" s="39"/>
      <c r="I14" s="39"/>
      <c r="J14" s="39"/>
    </row>
    <row r="15" spans="1:10">
      <c r="A15" s="39">
        <v>5</v>
      </c>
      <c r="B15" s="1" t="s">
        <v>152</v>
      </c>
      <c r="C15" s="69" t="s">
        <v>1272</v>
      </c>
      <c r="D15" s="39"/>
      <c r="E15" s="39"/>
      <c r="F15" s="39"/>
      <c r="G15" s="39"/>
      <c r="H15" s="39"/>
      <c r="I15" s="39"/>
      <c r="J15" s="39"/>
    </row>
    <row r="16" spans="1:10">
      <c r="A16" s="39">
        <v>6</v>
      </c>
      <c r="B16" s="1" t="s">
        <v>145</v>
      </c>
      <c r="C16" s="69"/>
      <c r="D16" s="39"/>
      <c r="E16" s="39"/>
      <c r="F16" s="39"/>
      <c r="G16" s="39"/>
      <c r="H16" s="39"/>
      <c r="I16" s="39"/>
      <c r="J16" s="39"/>
    </row>
    <row r="17" spans="1:11">
      <c r="A17" s="39">
        <v>7</v>
      </c>
      <c r="B17" s="1" t="s">
        <v>146</v>
      </c>
      <c r="C17" s="69"/>
      <c r="D17" s="39"/>
      <c r="E17" s="39"/>
      <c r="F17" s="39"/>
      <c r="G17" s="39"/>
      <c r="H17" s="39"/>
      <c r="I17" s="39"/>
      <c r="J17" s="39"/>
    </row>
    <row r="18" spans="1:11">
      <c r="A18" s="39">
        <v>8</v>
      </c>
      <c r="B18" s="1" t="s">
        <v>147</v>
      </c>
      <c r="C18" s="69"/>
      <c r="D18" s="39"/>
      <c r="E18" s="39"/>
      <c r="F18" s="39"/>
      <c r="G18" s="39"/>
      <c r="H18" s="39"/>
      <c r="I18" s="39"/>
      <c r="J18" s="39"/>
    </row>
    <row r="19" spans="1:11">
      <c r="A19" s="39">
        <v>9</v>
      </c>
      <c r="B19" s="1" t="s">
        <v>148</v>
      </c>
      <c r="C19" s="69"/>
      <c r="D19" s="39"/>
      <c r="E19" s="39"/>
      <c r="F19" s="39"/>
      <c r="G19" s="39"/>
      <c r="H19" s="39"/>
      <c r="I19" s="39"/>
      <c r="J19" s="39"/>
    </row>
    <row r="20" spans="1:11" ht="13.5" thickBot="1">
      <c r="A20" s="39">
        <v>10</v>
      </c>
      <c r="B20" s="1" t="s">
        <v>149</v>
      </c>
      <c r="C20" s="70"/>
      <c r="D20" s="39"/>
      <c r="E20" s="39"/>
      <c r="F20" s="39"/>
      <c r="G20" s="39"/>
      <c r="H20" s="39"/>
      <c r="I20" s="39"/>
      <c r="J20" s="39"/>
    </row>
    <row r="21" spans="1:11">
      <c r="A21" s="39"/>
      <c r="B21" s="39"/>
      <c r="C21" s="39"/>
      <c r="D21" s="39"/>
      <c r="E21" s="39"/>
      <c r="F21" s="39"/>
      <c r="G21" s="39"/>
      <c r="H21" s="39"/>
      <c r="I21" s="39"/>
      <c r="J21" s="39"/>
    </row>
    <row r="22" spans="1:11" ht="16.5">
      <c r="A22" s="199" t="s">
        <v>198</v>
      </c>
      <c r="B22" s="39"/>
      <c r="C22" s="39"/>
      <c r="D22" s="39"/>
      <c r="E22" s="39"/>
      <c r="F22" s="39"/>
      <c r="G22" s="39"/>
      <c r="H22" s="39"/>
      <c r="I22" s="39"/>
      <c r="J22" s="39"/>
    </row>
    <row r="23" spans="1:11" ht="14">
      <c r="A23" s="40" t="s">
        <v>592</v>
      </c>
      <c r="B23" s="201"/>
      <c r="C23" s="200"/>
      <c r="D23" s="200"/>
      <c r="E23" s="200"/>
      <c r="F23" s="200"/>
      <c r="G23" s="39"/>
      <c r="H23" s="39"/>
      <c r="I23" s="39"/>
      <c r="J23" s="39"/>
    </row>
    <row r="24" spans="1:11" ht="13.5" thickBot="1">
      <c r="A24" s="39"/>
      <c r="B24" s="15" t="s">
        <v>430</v>
      </c>
      <c r="C24" s="367" t="s">
        <v>432</v>
      </c>
      <c r="D24" s="361" t="s">
        <v>577</v>
      </c>
      <c r="E24" s="39"/>
      <c r="F24" s="39"/>
      <c r="G24" s="39"/>
      <c r="H24" s="39"/>
      <c r="I24" s="39"/>
      <c r="J24" s="39"/>
    </row>
    <row r="25" spans="1:11">
      <c r="A25" s="39">
        <v>1</v>
      </c>
      <c r="B25" s="1" t="s">
        <v>195</v>
      </c>
      <c r="C25" s="458"/>
      <c r="D25" s="459"/>
      <c r="E25" s="39" t="s">
        <v>627</v>
      </c>
      <c r="F25" s="39"/>
      <c r="G25" s="39"/>
      <c r="H25" s="39"/>
      <c r="I25" s="39"/>
      <c r="J25" s="39"/>
    </row>
    <row r="26" spans="1:11">
      <c r="A26" s="39">
        <v>2</v>
      </c>
      <c r="B26" s="1" t="s">
        <v>196</v>
      </c>
      <c r="C26" s="166"/>
      <c r="D26" s="197"/>
      <c r="E26" s="39" t="s">
        <v>627</v>
      </c>
      <c r="F26" s="39"/>
      <c r="G26" s="39"/>
      <c r="H26" s="39"/>
      <c r="I26" s="39"/>
      <c r="J26" s="39"/>
    </row>
    <row r="27" spans="1:11" ht="13.5" thickBot="1">
      <c r="A27" s="39">
        <v>3</v>
      </c>
      <c r="B27" s="1" t="s">
        <v>197</v>
      </c>
      <c r="C27" s="167"/>
      <c r="D27" s="198"/>
      <c r="E27" s="39" t="s">
        <v>627</v>
      </c>
      <c r="F27" s="39"/>
      <c r="G27" s="39"/>
      <c r="H27" s="39"/>
      <c r="I27" s="39"/>
      <c r="J27" s="39"/>
    </row>
    <row r="28" spans="1:11">
      <c r="A28" s="39"/>
      <c r="B28" s="39"/>
      <c r="C28" s="39"/>
      <c r="D28" s="39"/>
      <c r="E28" s="39"/>
      <c r="F28" s="39"/>
      <c r="G28" s="39"/>
      <c r="H28" s="39"/>
      <c r="I28" s="39"/>
      <c r="J28" s="39"/>
    </row>
    <row r="29" spans="1:11" ht="16.5">
      <c r="A29" s="199" t="s">
        <v>1346</v>
      </c>
      <c r="B29" s="39"/>
      <c r="C29" s="39"/>
      <c r="D29" s="39"/>
      <c r="E29" s="39"/>
      <c r="F29" s="39"/>
      <c r="G29" s="39"/>
      <c r="H29" s="39"/>
      <c r="I29" s="39"/>
      <c r="J29" s="39"/>
    </row>
    <row r="30" spans="1:11" ht="27" customHeight="1">
      <c r="A30" s="1061" t="s">
        <v>1347</v>
      </c>
      <c r="B30" s="1061"/>
      <c r="C30" s="1061"/>
      <c r="D30" s="1061"/>
      <c r="E30" s="1061"/>
      <c r="F30" s="1061"/>
      <c r="G30" s="1061"/>
      <c r="H30" s="1061"/>
      <c r="I30" s="1061"/>
      <c r="J30" s="1061"/>
    </row>
    <row r="31" spans="1:11">
      <c r="A31" s="39" t="s">
        <v>1348</v>
      </c>
      <c r="B31" s="39"/>
      <c r="C31" s="39"/>
      <c r="D31" s="814"/>
      <c r="E31" s="814"/>
      <c r="F31" s="814"/>
      <c r="G31" s="814"/>
      <c r="H31" s="814"/>
      <c r="I31" s="814"/>
      <c r="J31" s="39"/>
    </row>
    <row r="32" spans="1:11" ht="13.5" thickBot="1">
      <c r="A32" s="815">
        <f>COUNTA(B33:B42)</f>
        <v>0</v>
      </c>
      <c r="B32" s="816" t="s">
        <v>1349</v>
      </c>
      <c r="C32" s="15" t="s">
        <v>1350</v>
      </c>
      <c r="D32" s="817"/>
      <c r="E32" s="817"/>
      <c r="F32" s="817"/>
      <c r="G32" s="817"/>
      <c r="H32" s="817"/>
      <c r="I32" s="817"/>
      <c r="J32" s="818"/>
      <c r="K32" s="819" t="s">
        <v>946</v>
      </c>
    </row>
    <row r="33" spans="1:10">
      <c r="A33" s="820">
        <f>COUNTA(B33)</f>
        <v>0</v>
      </c>
      <c r="B33" s="821"/>
      <c r="C33" s="1062" t="s">
        <v>1351</v>
      </c>
      <c r="D33" s="1063"/>
      <c r="E33" s="1063"/>
      <c r="F33" s="1063"/>
      <c r="G33" s="1063"/>
      <c r="H33" s="1063"/>
      <c r="I33" s="1063"/>
      <c r="J33" s="39"/>
    </row>
    <row r="34" spans="1:10">
      <c r="A34" s="820">
        <f>COUNTA($B$33:B34)</f>
        <v>0</v>
      </c>
      <c r="B34" s="822"/>
      <c r="C34" s="1062" t="s">
        <v>1352</v>
      </c>
      <c r="D34" s="1063"/>
      <c r="E34" s="1063"/>
      <c r="F34" s="1063"/>
      <c r="G34" s="1063"/>
      <c r="H34" s="1063"/>
      <c r="I34" s="1063"/>
      <c r="J34" s="39"/>
    </row>
    <row r="35" spans="1:10">
      <c r="A35" s="820">
        <f>COUNTA($B$33:B35)</f>
        <v>0</v>
      </c>
      <c r="B35" s="822"/>
      <c r="C35" s="1062" t="s">
        <v>1353</v>
      </c>
      <c r="D35" s="1063"/>
      <c r="E35" s="1063"/>
      <c r="F35" s="1063"/>
      <c r="G35" s="1063"/>
      <c r="H35" s="1063"/>
      <c r="I35" s="1063"/>
      <c r="J35" s="39"/>
    </row>
    <row r="36" spans="1:10">
      <c r="A36" s="820">
        <f>COUNTA($B$33:B36)</f>
        <v>0</v>
      </c>
      <c r="B36" s="822"/>
      <c r="C36" s="1062" t="s">
        <v>1354</v>
      </c>
      <c r="D36" s="1063"/>
      <c r="E36" s="1063"/>
      <c r="F36" s="1063"/>
      <c r="G36" s="1063"/>
      <c r="H36" s="1063"/>
      <c r="I36" s="1063"/>
      <c r="J36" s="39"/>
    </row>
    <row r="37" spans="1:10">
      <c r="A37" s="820">
        <f>COUNTA($B$33:B37)</f>
        <v>0</v>
      </c>
      <c r="B37" s="822"/>
      <c r="C37" s="1062" t="s">
        <v>1355</v>
      </c>
      <c r="D37" s="1063"/>
      <c r="E37" s="1063"/>
      <c r="F37" s="1063"/>
      <c r="G37" s="1063"/>
      <c r="H37" s="1063"/>
      <c r="I37" s="1063"/>
      <c r="J37" s="39"/>
    </row>
    <row r="38" spans="1:10">
      <c r="A38" s="820">
        <f>COUNTA($B$33:B38)</f>
        <v>0</v>
      </c>
      <c r="B38" s="822"/>
      <c r="C38" s="1062" t="s">
        <v>1356</v>
      </c>
      <c r="D38" s="1063"/>
      <c r="E38" s="1063"/>
      <c r="F38" s="1063"/>
      <c r="G38" s="1063"/>
      <c r="H38" s="1063"/>
      <c r="I38" s="1063"/>
      <c r="J38" s="39"/>
    </row>
    <row r="39" spans="1:10">
      <c r="A39" s="820">
        <f>COUNTA($B$33:B39)</f>
        <v>0</v>
      </c>
      <c r="B39" s="822"/>
      <c r="C39" s="1062" t="s">
        <v>1375</v>
      </c>
      <c r="D39" s="1063"/>
      <c r="E39" s="1063"/>
      <c r="F39" s="1063"/>
      <c r="G39" s="1063"/>
      <c r="H39" s="1063"/>
      <c r="I39" s="1063"/>
      <c r="J39" s="39"/>
    </row>
    <row r="40" spans="1:10">
      <c r="A40" s="820">
        <f>COUNTA($B$33:B40)</f>
        <v>0</v>
      </c>
      <c r="B40" s="822"/>
      <c r="C40" s="1062" t="s">
        <v>1357</v>
      </c>
      <c r="D40" s="1063"/>
      <c r="E40" s="1063"/>
      <c r="F40" s="1063"/>
      <c r="G40" s="1063"/>
      <c r="H40" s="1063"/>
      <c r="I40" s="1063"/>
      <c r="J40" s="39"/>
    </row>
    <row r="41" spans="1:10">
      <c r="A41" s="820">
        <f>COUNTA($B$33:B41)</f>
        <v>0</v>
      </c>
      <c r="B41" s="822"/>
      <c r="C41" s="1062" t="s">
        <v>1358</v>
      </c>
      <c r="D41" s="1063"/>
      <c r="E41" s="1063"/>
      <c r="F41" s="1063"/>
      <c r="G41" s="1063"/>
      <c r="H41" s="1063"/>
      <c r="I41" s="1063"/>
      <c r="J41" s="39"/>
    </row>
    <row r="42" spans="1:10" ht="13.5" thickBot="1">
      <c r="A42" s="820">
        <f>COUNTA($B$33:B42)</f>
        <v>0</v>
      </c>
      <c r="B42" s="823"/>
      <c r="C42" s="1062" t="s">
        <v>1359</v>
      </c>
      <c r="D42" s="1063"/>
      <c r="E42" s="1063"/>
      <c r="F42" s="1063"/>
      <c r="G42" s="1063"/>
      <c r="H42" s="1063"/>
      <c r="I42" s="1063"/>
      <c r="J42" s="39"/>
    </row>
    <row r="43" spans="1:10">
      <c r="A43" s="39"/>
      <c r="B43" s="39"/>
      <c r="C43" s="39"/>
      <c r="D43" s="39"/>
      <c r="E43" s="39"/>
      <c r="F43" s="39"/>
      <c r="G43" s="39"/>
      <c r="H43" s="39"/>
      <c r="I43" s="39"/>
      <c r="J43" s="39"/>
    </row>
    <row r="44" spans="1:10" ht="16.5">
      <c r="A44" s="289" t="s">
        <v>800</v>
      </c>
      <c r="B44" s="39"/>
      <c r="C44" s="39"/>
      <c r="D44" s="39"/>
      <c r="E44" s="39"/>
      <c r="F44" s="39"/>
      <c r="G44" s="39"/>
      <c r="H44" s="39"/>
      <c r="I44" s="39"/>
      <c r="J44" s="39"/>
    </row>
    <row r="45" spans="1:10" ht="16.5">
      <c r="A45" s="199" t="s">
        <v>194</v>
      </c>
      <c r="B45" s="39"/>
      <c r="C45" s="39"/>
      <c r="D45" s="39"/>
      <c r="E45" s="39"/>
      <c r="F45" s="39"/>
      <c r="G45" s="39"/>
      <c r="H45" s="39"/>
      <c r="I45" s="39"/>
      <c r="J45" s="39"/>
    </row>
    <row r="46" spans="1:10" ht="14">
      <c r="A46" s="40" t="s">
        <v>591</v>
      </c>
      <c r="B46" s="200"/>
      <c r="C46" s="200"/>
      <c r="D46" s="200"/>
      <c r="E46" s="200"/>
      <c r="F46" s="200"/>
      <c r="G46" s="39"/>
      <c r="H46" s="39"/>
      <c r="I46" s="39"/>
      <c r="J46" s="39"/>
    </row>
    <row r="47" spans="1:10" ht="13.5" thickBot="1">
      <c r="A47" s="39"/>
      <c r="B47" s="15" t="s">
        <v>231</v>
      </c>
      <c r="C47" s="361" t="s">
        <v>431</v>
      </c>
      <c r="D47" s="39"/>
      <c r="E47" s="39"/>
      <c r="F47" s="39"/>
      <c r="G47" s="39"/>
      <c r="H47" s="39"/>
      <c r="I47" s="39"/>
      <c r="J47" s="39"/>
    </row>
    <row r="48" spans="1:10">
      <c r="A48" s="39">
        <v>1</v>
      </c>
      <c r="B48" s="1" t="s">
        <v>826</v>
      </c>
      <c r="C48" s="69" t="s">
        <v>1360</v>
      </c>
      <c r="D48" s="39"/>
      <c r="E48" s="39"/>
      <c r="F48" s="39"/>
      <c r="G48" s="39"/>
      <c r="H48" s="39"/>
      <c r="I48" s="39"/>
      <c r="J48" s="39"/>
    </row>
    <row r="49" spans="1:11">
      <c r="A49" s="39">
        <v>2</v>
      </c>
      <c r="B49" s="1" t="s">
        <v>152</v>
      </c>
      <c r="C49" s="69"/>
      <c r="D49" s="39"/>
      <c r="E49" s="39"/>
      <c r="F49" s="39"/>
      <c r="G49" s="39"/>
      <c r="H49" s="39"/>
      <c r="I49" s="39"/>
      <c r="J49" s="39"/>
    </row>
    <row r="50" spans="1:11">
      <c r="A50" s="39"/>
      <c r="B50" s="39"/>
      <c r="C50" s="39"/>
      <c r="D50" s="39"/>
      <c r="E50" s="39"/>
      <c r="F50" s="39"/>
      <c r="G50" s="39"/>
      <c r="H50" s="39"/>
      <c r="I50" s="39"/>
      <c r="J50" s="39"/>
    </row>
    <row r="51" spans="1:11" ht="16.5">
      <c r="A51" s="199" t="s">
        <v>198</v>
      </c>
      <c r="B51" s="39"/>
      <c r="C51" s="39"/>
      <c r="D51" s="39"/>
      <c r="E51" s="39"/>
      <c r="F51" s="39"/>
      <c r="G51" s="39"/>
      <c r="H51" s="39"/>
      <c r="I51" s="39"/>
      <c r="J51" s="39"/>
    </row>
    <row r="52" spans="1:11" ht="14">
      <c r="A52" s="40" t="s">
        <v>592</v>
      </c>
      <c r="B52" s="201"/>
      <c r="C52" s="200"/>
      <c r="D52" s="200"/>
      <c r="E52" s="200"/>
      <c r="F52" s="200"/>
      <c r="G52" s="39"/>
      <c r="H52" s="39"/>
      <c r="I52" s="39"/>
      <c r="J52" s="39"/>
    </row>
    <row r="53" spans="1:11" ht="13.5" thickBot="1">
      <c r="A53" s="39"/>
      <c r="B53" s="15" t="s">
        <v>188</v>
      </c>
      <c r="C53" s="367" t="s">
        <v>432</v>
      </c>
      <c r="D53" s="361" t="s">
        <v>577</v>
      </c>
      <c r="E53" s="39"/>
      <c r="F53" s="39"/>
      <c r="G53" s="39"/>
      <c r="H53" s="39"/>
      <c r="I53" s="39"/>
      <c r="J53" s="39"/>
    </row>
    <row r="54" spans="1:11">
      <c r="A54" s="39">
        <v>1</v>
      </c>
      <c r="B54" s="1" t="s">
        <v>195</v>
      </c>
      <c r="C54" s="165"/>
      <c r="D54" s="459"/>
      <c r="E54" s="39" t="s">
        <v>627</v>
      </c>
      <c r="F54" s="39"/>
      <c r="G54" s="39"/>
      <c r="H54" s="39"/>
      <c r="I54" s="39"/>
      <c r="J54" s="39"/>
    </row>
    <row r="55" spans="1:11">
      <c r="A55" s="39">
        <v>2</v>
      </c>
      <c r="B55" s="1" t="s">
        <v>196</v>
      </c>
      <c r="C55" s="166"/>
      <c r="D55" s="197"/>
      <c r="E55" s="39" t="s">
        <v>627</v>
      </c>
      <c r="F55" s="39"/>
      <c r="G55" s="39"/>
      <c r="H55" s="39"/>
      <c r="I55" s="39"/>
      <c r="J55" s="39"/>
    </row>
    <row r="56" spans="1:11" ht="13.5" thickBot="1">
      <c r="A56" s="39">
        <v>3</v>
      </c>
      <c r="B56" s="1" t="s">
        <v>197</v>
      </c>
      <c r="C56" s="167"/>
      <c r="D56" s="198"/>
      <c r="E56" s="39" t="s">
        <v>627</v>
      </c>
      <c r="F56" s="39"/>
      <c r="G56" s="39"/>
      <c r="H56" s="39"/>
      <c r="I56" s="39"/>
      <c r="J56" s="39"/>
    </row>
    <row r="57" spans="1:11">
      <c r="A57" s="39"/>
      <c r="B57" s="39"/>
      <c r="C57" s="39"/>
      <c r="D57" s="39"/>
      <c r="E57" s="39"/>
      <c r="F57" s="39"/>
      <c r="G57" s="39"/>
      <c r="H57" s="39"/>
      <c r="I57" s="39"/>
      <c r="J57" s="39"/>
    </row>
    <row r="58" spans="1:11" ht="16.5">
      <c r="A58" s="199" t="s">
        <v>1346</v>
      </c>
      <c r="B58" s="39"/>
      <c r="C58" s="39"/>
      <c r="D58" s="39"/>
      <c r="E58" s="39"/>
      <c r="F58" s="39"/>
      <c r="G58" s="39"/>
      <c r="H58" s="39"/>
      <c r="I58" s="39"/>
      <c r="J58" s="39"/>
    </row>
    <row r="59" spans="1:11" ht="27" customHeight="1">
      <c r="A59" s="1061" t="s">
        <v>1347</v>
      </c>
      <c r="B59" s="1061"/>
      <c r="C59" s="1061"/>
      <c r="D59" s="1061"/>
      <c r="E59" s="1061"/>
      <c r="F59" s="1061"/>
      <c r="G59" s="1061"/>
      <c r="H59" s="1061"/>
      <c r="I59" s="1061"/>
      <c r="J59" s="1061"/>
    </row>
    <row r="60" spans="1:11">
      <c r="A60" s="39" t="s">
        <v>1348</v>
      </c>
      <c r="B60" s="39"/>
      <c r="C60" s="39"/>
      <c r="D60" s="814"/>
      <c r="E60" s="814"/>
      <c r="F60" s="814"/>
      <c r="G60" s="814"/>
      <c r="H60" s="814"/>
      <c r="I60" s="814"/>
      <c r="J60" s="39"/>
    </row>
    <row r="61" spans="1:11" ht="13.5" thickBot="1">
      <c r="A61" s="815">
        <f>COUNTA(B62:B71)</f>
        <v>0</v>
      </c>
      <c r="B61" s="816" t="s">
        <v>1349</v>
      </c>
      <c r="C61" s="15" t="s">
        <v>1350</v>
      </c>
      <c r="D61" s="817"/>
      <c r="E61" s="817"/>
      <c r="F61" s="817"/>
      <c r="G61" s="817"/>
      <c r="H61" s="817"/>
      <c r="I61" s="817"/>
      <c r="J61" s="818"/>
      <c r="K61" s="819" t="s">
        <v>946</v>
      </c>
    </row>
    <row r="62" spans="1:11">
      <c r="A62" s="820">
        <f>COUNTA(B62)</f>
        <v>0</v>
      </c>
      <c r="B62" s="821"/>
      <c r="C62" s="1062" t="s">
        <v>1351</v>
      </c>
      <c r="D62" s="1063"/>
      <c r="E62" s="1063"/>
      <c r="F62" s="1063"/>
      <c r="G62" s="1063"/>
      <c r="H62" s="1063"/>
      <c r="I62" s="1063"/>
      <c r="J62" s="39"/>
    </row>
    <row r="63" spans="1:11">
      <c r="A63" s="820">
        <f>COUNTA($B$62:B63)</f>
        <v>0</v>
      </c>
      <c r="B63" s="822"/>
      <c r="C63" s="1062" t="s">
        <v>1352</v>
      </c>
      <c r="D63" s="1063"/>
      <c r="E63" s="1063"/>
      <c r="F63" s="1063"/>
      <c r="G63" s="1063"/>
      <c r="H63" s="1063"/>
      <c r="I63" s="1063"/>
      <c r="J63" s="39"/>
    </row>
    <row r="64" spans="1:11">
      <c r="A64" s="820">
        <f>COUNTA($B$62:B64)</f>
        <v>0</v>
      </c>
      <c r="B64" s="822"/>
      <c r="C64" s="1062" t="s">
        <v>1353</v>
      </c>
      <c r="D64" s="1063"/>
      <c r="E64" s="1063"/>
      <c r="F64" s="1063"/>
      <c r="G64" s="1063"/>
      <c r="H64" s="1063"/>
      <c r="I64" s="1063"/>
      <c r="J64" s="39"/>
    </row>
    <row r="65" spans="1:10">
      <c r="A65" s="820">
        <f>COUNTA($B$62:B65)</f>
        <v>0</v>
      </c>
      <c r="B65" s="822"/>
      <c r="C65" s="1062" t="s">
        <v>1354</v>
      </c>
      <c r="D65" s="1063"/>
      <c r="E65" s="1063"/>
      <c r="F65" s="1063"/>
      <c r="G65" s="1063"/>
      <c r="H65" s="1063"/>
      <c r="I65" s="1063"/>
      <c r="J65" s="39"/>
    </row>
    <row r="66" spans="1:10">
      <c r="A66" s="820">
        <f>COUNTA($B$62:B66)</f>
        <v>0</v>
      </c>
      <c r="B66" s="822"/>
      <c r="C66" s="1062" t="s">
        <v>1355</v>
      </c>
      <c r="D66" s="1063"/>
      <c r="E66" s="1063"/>
      <c r="F66" s="1063"/>
      <c r="G66" s="1063"/>
      <c r="H66" s="1063"/>
      <c r="I66" s="1063"/>
      <c r="J66" s="39"/>
    </row>
    <row r="67" spans="1:10">
      <c r="A67" s="820">
        <f>COUNTA($B$62:B67)</f>
        <v>0</v>
      </c>
      <c r="B67" s="822"/>
      <c r="C67" s="1062" t="s">
        <v>1356</v>
      </c>
      <c r="D67" s="1063"/>
      <c r="E67" s="1063"/>
      <c r="F67" s="1063"/>
      <c r="G67" s="1063"/>
      <c r="H67" s="1063"/>
      <c r="I67" s="1063"/>
      <c r="J67" s="39"/>
    </row>
    <row r="68" spans="1:10">
      <c r="A68" s="820">
        <f>COUNTA($B$62:B68)</f>
        <v>0</v>
      </c>
      <c r="B68" s="822"/>
      <c r="C68" s="1062" t="s">
        <v>1375</v>
      </c>
      <c r="D68" s="1063"/>
      <c r="E68" s="1063"/>
      <c r="F68" s="1063"/>
      <c r="G68" s="1063"/>
      <c r="H68" s="1063"/>
      <c r="I68" s="1063"/>
      <c r="J68" s="39"/>
    </row>
    <row r="69" spans="1:10">
      <c r="A69" s="820">
        <f>COUNTA($B$62:B69)</f>
        <v>0</v>
      </c>
      <c r="B69" s="822"/>
      <c r="C69" s="1062" t="s">
        <v>1357</v>
      </c>
      <c r="D69" s="1063"/>
      <c r="E69" s="1063"/>
      <c r="F69" s="1063"/>
      <c r="G69" s="1063"/>
      <c r="H69" s="1063"/>
      <c r="I69" s="1063"/>
      <c r="J69" s="39"/>
    </row>
    <row r="70" spans="1:10">
      <c r="A70" s="820">
        <f>COUNTA($B$62:B70)</f>
        <v>0</v>
      </c>
      <c r="B70" s="822"/>
      <c r="C70" s="1062" t="s">
        <v>1358</v>
      </c>
      <c r="D70" s="1063"/>
      <c r="E70" s="1063"/>
      <c r="F70" s="1063"/>
      <c r="G70" s="1063"/>
      <c r="H70" s="1063"/>
      <c r="I70" s="1063"/>
      <c r="J70" s="39"/>
    </row>
    <row r="71" spans="1:10" ht="13.5" thickBot="1">
      <c r="A71" s="820">
        <f>COUNTA($B$62:B71)</f>
        <v>0</v>
      </c>
      <c r="B71" s="823"/>
      <c r="C71" s="1062" t="s">
        <v>1359</v>
      </c>
      <c r="D71" s="1063"/>
      <c r="E71" s="1063"/>
      <c r="F71" s="1063"/>
      <c r="G71" s="1063"/>
      <c r="H71" s="1063"/>
      <c r="I71" s="1063"/>
      <c r="J71" s="39"/>
    </row>
    <row r="72" spans="1:10" ht="19" customHeight="1">
      <c r="A72" s="39"/>
      <c r="B72" s="39"/>
      <c r="C72" s="39"/>
      <c r="D72" s="39"/>
      <c r="E72" s="39"/>
      <c r="F72" s="39"/>
      <c r="G72" s="39"/>
      <c r="H72" s="39"/>
      <c r="I72" s="39"/>
      <c r="J72" s="39"/>
    </row>
    <row r="73" spans="1:10" ht="16.5">
      <c r="A73" s="289" t="s">
        <v>801</v>
      </c>
      <c r="B73" s="39"/>
      <c r="C73" s="39"/>
      <c r="D73" s="39"/>
      <c r="E73" s="39"/>
      <c r="F73" s="39"/>
      <c r="G73" s="39"/>
      <c r="H73" s="39"/>
      <c r="I73" s="39"/>
      <c r="J73" s="39"/>
    </row>
    <row r="74" spans="1:10" ht="16.5">
      <c r="A74" s="199" t="s">
        <v>194</v>
      </c>
      <c r="B74" s="39"/>
      <c r="C74" s="39"/>
      <c r="D74" s="39"/>
      <c r="E74" s="39"/>
      <c r="F74" s="39"/>
      <c r="G74" s="39"/>
      <c r="H74" s="39"/>
      <c r="I74" s="39"/>
      <c r="J74" s="39"/>
    </row>
    <row r="75" spans="1:10" ht="14">
      <c r="A75" s="40" t="s">
        <v>591</v>
      </c>
      <c r="B75" s="200"/>
      <c r="C75" s="200"/>
      <c r="D75" s="200"/>
      <c r="E75" s="200"/>
      <c r="F75" s="200"/>
      <c r="G75" s="39"/>
      <c r="H75" s="39"/>
      <c r="I75" s="39"/>
      <c r="J75" s="39"/>
    </row>
    <row r="76" spans="1:10" ht="13.5" thickBot="1">
      <c r="A76" s="39"/>
      <c r="B76" s="15" t="s">
        <v>231</v>
      </c>
      <c r="C76" s="361" t="s">
        <v>431</v>
      </c>
      <c r="D76" s="39"/>
      <c r="E76" s="39"/>
      <c r="F76" s="39"/>
      <c r="G76" s="39"/>
      <c r="H76" s="39"/>
      <c r="I76" s="39"/>
      <c r="J76" s="39"/>
    </row>
    <row r="77" spans="1:10">
      <c r="A77" s="39">
        <v>1</v>
      </c>
      <c r="B77" s="1" t="s">
        <v>826</v>
      </c>
      <c r="C77" s="368" t="s">
        <v>1361</v>
      </c>
      <c r="D77" s="39"/>
      <c r="E77" s="39"/>
      <c r="F77" s="39"/>
      <c r="G77" s="39"/>
      <c r="H77" s="39"/>
      <c r="I77" s="39"/>
      <c r="J77" s="39"/>
    </row>
    <row r="78" spans="1:10" ht="13.5" thickBot="1">
      <c r="A78" s="39">
        <v>2</v>
      </c>
      <c r="B78" s="1" t="s">
        <v>152</v>
      </c>
      <c r="C78" s="369"/>
      <c r="D78" s="39"/>
      <c r="E78" s="39"/>
      <c r="F78" s="39"/>
      <c r="G78" s="39"/>
      <c r="H78" s="39"/>
      <c r="I78" s="39"/>
      <c r="J78" s="39"/>
    </row>
    <row r="79" spans="1:10">
      <c r="A79" s="39"/>
      <c r="B79" s="39"/>
      <c r="C79" s="39"/>
      <c r="D79" s="39"/>
      <c r="E79" s="39"/>
      <c r="F79" s="39"/>
      <c r="G79" s="39"/>
      <c r="H79" s="39"/>
      <c r="I79" s="39"/>
      <c r="J79" s="39"/>
    </row>
    <row r="80" spans="1:10" ht="16.5">
      <c r="A80" s="199" t="s">
        <v>198</v>
      </c>
      <c r="B80" s="39"/>
      <c r="C80" s="39"/>
      <c r="D80" s="39"/>
      <c r="E80" s="39"/>
      <c r="F80" s="39"/>
      <c r="G80" s="39"/>
      <c r="H80" s="39"/>
      <c r="I80" s="39"/>
      <c r="J80" s="39"/>
    </row>
    <row r="81" spans="1:12" ht="14">
      <c r="A81" s="40" t="s">
        <v>592</v>
      </c>
      <c r="B81" s="201"/>
      <c r="C81" s="200"/>
      <c r="D81" s="200"/>
      <c r="E81" s="200"/>
      <c r="F81" s="200"/>
      <c r="G81" s="39"/>
      <c r="H81" s="39"/>
      <c r="I81" s="39"/>
      <c r="J81" s="39"/>
    </row>
    <row r="82" spans="1:12" ht="13.5" thickBot="1">
      <c r="A82" s="39"/>
      <c r="B82" s="15" t="s">
        <v>188</v>
      </c>
      <c r="C82" s="367" t="s">
        <v>432</v>
      </c>
      <c r="D82" s="361" t="s">
        <v>577</v>
      </c>
      <c r="E82" s="39"/>
      <c r="F82" s="39"/>
      <c r="G82" s="39"/>
      <c r="H82" s="39"/>
      <c r="I82" s="39"/>
      <c r="J82" s="39"/>
    </row>
    <row r="83" spans="1:12">
      <c r="A83" s="39">
        <v>1</v>
      </c>
      <c r="B83" s="1" t="s">
        <v>195</v>
      </c>
      <c r="C83" s="165"/>
      <c r="D83" s="459"/>
      <c r="E83" s="39" t="s">
        <v>627</v>
      </c>
      <c r="F83" s="39"/>
      <c r="G83" s="39"/>
      <c r="H83" s="39"/>
      <c r="I83" s="39"/>
      <c r="J83" s="39"/>
    </row>
    <row r="84" spans="1:12">
      <c r="A84" s="39">
        <v>2</v>
      </c>
      <c r="B84" s="1" t="s">
        <v>196</v>
      </c>
      <c r="C84" s="166"/>
      <c r="D84" s="197"/>
      <c r="E84" s="39" t="s">
        <v>627</v>
      </c>
      <c r="F84" s="39"/>
      <c r="G84" s="39"/>
      <c r="H84" s="39"/>
      <c r="I84" s="39"/>
      <c r="J84" s="39"/>
    </row>
    <row r="85" spans="1:12" ht="13.5" thickBot="1">
      <c r="A85" s="39">
        <v>3</v>
      </c>
      <c r="B85" s="1" t="s">
        <v>197</v>
      </c>
      <c r="C85" s="167"/>
      <c r="D85" s="198"/>
      <c r="E85" s="39" t="s">
        <v>627</v>
      </c>
      <c r="F85" s="39"/>
      <c r="G85" s="39"/>
      <c r="H85" s="39"/>
      <c r="I85" s="39"/>
      <c r="J85" s="39"/>
    </row>
    <row r="86" spans="1:12">
      <c r="A86" s="39"/>
      <c r="B86" s="39"/>
      <c r="C86" s="39"/>
      <c r="D86" s="290"/>
      <c r="E86" s="39"/>
      <c r="F86" s="39"/>
      <c r="G86" s="39"/>
      <c r="H86" s="39"/>
      <c r="I86" s="39"/>
      <c r="J86" s="39"/>
    </row>
    <row r="87" spans="1:12" ht="16.5">
      <c r="A87" s="199" t="s">
        <v>1346</v>
      </c>
      <c r="B87" s="39"/>
      <c r="C87" s="39"/>
      <c r="D87" s="39"/>
      <c r="E87" s="39"/>
      <c r="F87" s="39"/>
      <c r="G87" s="39"/>
      <c r="H87" s="39"/>
      <c r="I87" s="39"/>
      <c r="J87" s="39"/>
    </row>
    <row r="88" spans="1:12">
      <c r="A88" s="1061" t="s">
        <v>1347</v>
      </c>
      <c r="B88" s="1061"/>
      <c r="C88" s="1061"/>
      <c r="D88" s="1061"/>
      <c r="E88" s="1061"/>
      <c r="F88" s="1061"/>
      <c r="G88" s="1061"/>
      <c r="H88" s="1061"/>
      <c r="I88" s="1061"/>
      <c r="J88" s="1061"/>
    </row>
    <row r="89" spans="1:12">
      <c r="A89" s="39" t="s">
        <v>1348</v>
      </c>
      <c r="B89" s="39"/>
      <c r="C89" s="39"/>
      <c r="D89" s="814"/>
      <c r="E89" s="814"/>
      <c r="F89" s="814"/>
      <c r="G89" s="814"/>
      <c r="H89" s="814"/>
      <c r="I89" s="814"/>
      <c r="J89" s="39"/>
    </row>
    <row r="90" spans="1:12" ht="13.5" thickBot="1">
      <c r="A90" s="815">
        <f>COUNTA(B91:B100)</f>
        <v>0</v>
      </c>
      <c r="B90" s="816" t="s">
        <v>1349</v>
      </c>
      <c r="C90" s="15" t="s">
        <v>1350</v>
      </c>
      <c r="D90" s="817"/>
      <c r="E90" s="817"/>
      <c r="F90" s="817"/>
      <c r="G90" s="817"/>
      <c r="H90" s="817"/>
      <c r="I90" s="817"/>
      <c r="J90" s="818"/>
      <c r="K90" s="819" t="s">
        <v>946</v>
      </c>
    </row>
    <row r="91" spans="1:12">
      <c r="A91" s="820">
        <f>COUNTA(B91)</f>
        <v>0</v>
      </c>
      <c r="B91" s="821"/>
      <c r="C91" s="1062" t="s">
        <v>1351</v>
      </c>
      <c r="D91" s="1063"/>
      <c r="E91" s="1063"/>
      <c r="F91" s="1063"/>
      <c r="G91" s="1063"/>
      <c r="H91" s="1063"/>
      <c r="I91" s="1063"/>
      <c r="J91" s="39"/>
      <c r="L91" s="432">
        <f>COUNTA(B33,B62,B91)</f>
        <v>0</v>
      </c>
    </row>
    <row r="92" spans="1:12">
      <c r="A92" s="820">
        <f>COUNTA($B$91:B92)</f>
        <v>0</v>
      </c>
      <c r="B92" s="822"/>
      <c r="C92" s="1062" t="s">
        <v>1352</v>
      </c>
      <c r="D92" s="1063"/>
      <c r="E92" s="1063"/>
      <c r="F92" s="1063"/>
      <c r="G92" s="1063"/>
      <c r="H92" s="1063"/>
      <c r="I92" s="1063"/>
      <c r="J92" s="39"/>
      <c r="L92" s="432">
        <f t="shared" ref="L92:L100" si="0">COUNTA(B34,B63,B92)</f>
        <v>0</v>
      </c>
    </row>
    <row r="93" spans="1:12">
      <c r="A93" s="820">
        <f>COUNTA($B$91:B93)</f>
        <v>0</v>
      </c>
      <c r="B93" s="822"/>
      <c r="C93" s="1062" t="s">
        <v>1353</v>
      </c>
      <c r="D93" s="1063"/>
      <c r="E93" s="1063"/>
      <c r="F93" s="1063"/>
      <c r="G93" s="1063"/>
      <c r="H93" s="1063"/>
      <c r="I93" s="1063"/>
      <c r="J93" s="39"/>
      <c r="L93" s="432">
        <f t="shared" si="0"/>
        <v>0</v>
      </c>
    </row>
    <row r="94" spans="1:12">
      <c r="A94" s="820">
        <f>COUNTA($B$91:B94)</f>
        <v>0</v>
      </c>
      <c r="B94" s="822"/>
      <c r="C94" s="1062" t="s">
        <v>1354</v>
      </c>
      <c r="D94" s="1063"/>
      <c r="E94" s="1063"/>
      <c r="F94" s="1063"/>
      <c r="G94" s="1063"/>
      <c r="H94" s="1063"/>
      <c r="I94" s="1063"/>
      <c r="J94" s="39"/>
      <c r="L94" s="432">
        <f t="shared" si="0"/>
        <v>0</v>
      </c>
    </row>
    <row r="95" spans="1:12">
      <c r="A95" s="820">
        <f>COUNTA($B$91:B95)</f>
        <v>0</v>
      </c>
      <c r="B95" s="822"/>
      <c r="C95" s="1062" t="s">
        <v>1355</v>
      </c>
      <c r="D95" s="1063"/>
      <c r="E95" s="1063"/>
      <c r="F95" s="1063"/>
      <c r="G95" s="1063"/>
      <c r="H95" s="1063"/>
      <c r="I95" s="1063"/>
      <c r="J95" s="39"/>
      <c r="L95" s="432">
        <f t="shared" si="0"/>
        <v>0</v>
      </c>
    </row>
    <row r="96" spans="1:12">
      <c r="A96" s="820">
        <f>COUNTA($B$91:B96)</f>
        <v>0</v>
      </c>
      <c r="B96" s="822"/>
      <c r="C96" s="1062" t="s">
        <v>1356</v>
      </c>
      <c r="D96" s="1063"/>
      <c r="E96" s="1063"/>
      <c r="F96" s="1063"/>
      <c r="G96" s="1063"/>
      <c r="H96" s="1063"/>
      <c r="I96" s="1063"/>
      <c r="J96" s="39"/>
      <c r="L96" s="432">
        <f t="shared" si="0"/>
        <v>0</v>
      </c>
    </row>
    <row r="97" spans="1:12">
      <c r="A97" s="820">
        <f>COUNTA($B$91:B97)</f>
        <v>0</v>
      </c>
      <c r="B97" s="822"/>
      <c r="C97" s="1062" t="s">
        <v>1375</v>
      </c>
      <c r="D97" s="1063"/>
      <c r="E97" s="1063"/>
      <c r="F97" s="1063"/>
      <c r="G97" s="1063"/>
      <c r="H97" s="1063"/>
      <c r="I97" s="1063"/>
      <c r="J97" s="39"/>
      <c r="L97" s="432">
        <f t="shared" si="0"/>
        <v>0</v>
      </c>
    </row>
    <row r="98" spans="1:12">
      <c r="A98" s="820">
        <f>COUNTA($B$91:B98)</f>
        <v>0</v>
      </c>
      <c r="B98" s="822"/>
      <c r="C98" s="1062" t="s">
        <v>1357</v>
      </c>
      <c r="D98" s="1063"/>
      <c r="E98" s="1063"/>
      <c r="F98" s="1063"/>
      <c r="G98" s="1063"/>
      <c r="H98" s="1063"/>
      <c r="I98" s="1063"/>
      <c r="J98" s="39"/>
      <c r="L98" s="432">
        <f t="shared" si="0"/>
        <v>0</v>
      </c>
    </row>
    <row r="99" spans="1:12">
      <c r="A99" s="820">
        <f>COUNTA($B$91:B99)</f>
        <v>0</v>
      </c>
      <c r="B99" s="822"/>
      <c r="C99" s="1062" t="s">
        <v>1358</v>
      </c>
      <c r="D99" s="1063"/>
      <c r="E99" s="1063"/>
      <c r="F99" s="1063"/>
      <c r="G99" s="1063"/>
      <c r="H99" s="1063"/>
      <c r="I99" s="1063"/>
      <c r="J99" s="39"/>
      <c r="L99" s="432">
        <f t="shared" si="0"/>
        <v>0</v>
      </c>
    </row>
    <row r="100" spans="1:12" ht="13.5" thickBot="1">
      <c r="A100" s="820">
        <f>COUNTA($B$91:B100)</f>
        <v>0</v>
      </c>
      <c r="B100" s="823"/>
      <c r="C100" s="1062" t="s">
        <v>1359</v>
      </c>
      <c r="D100" s="1063"/>
      <c r="E100" s="1063"/>
      <c r="F100" s="1063"/>
      <c r="G100" s="1063"/>
      <c r="H100" s="1063"/>
      <c r="I100" s="1063"/>
      <c r="J100" s="39"/>
      <c r="L100" s="432">
        <f t="shared" si="0"/>
        <v>0</v>
      </c>
    </row>
    <row r="101" spans="1:12">
      <c r="A101" s="39"/>
      <c r="B101" s="39"/>
      <c r="C101" s="39"/>
      <c r="D101" s="290"/>
      <c r="E101" s="39"/>
      <c r="F101" s="39"/>
      <c r="G101" s="39"/>
      <c r="H101" s="39"/>
      <c r="I101" s="39"/>
      <c r="J101" s="39"/>
      <c r="L101" t="s">
        <v>1362</v>
      </c>
    </row>
  </sheetData>
  <mergeCells count="35">
    <mergeCell ref="C96:I96"/>
    <mergeCell ref="C97:I97"/>
    <mergeCell ref="C98:I98"/>
    <mergeCell ref="C99:I99"/>
    <mergeCell ref="C100:I100"/>
    <mergeCell ref="C91:I91"/>
    <mergeCell ref="C92:I92"/>
    <mergeCell ref="C93:I93"/>
    <mergeCell ref="C94:I94"/>
    <mergeCell ref="C95:I95"/>
    <mergeCell ref="C68:I68"/>
    <mergeCell ref="C69:I69"/>
    <mergeCell ref="C70:I70"/>
    <mergeCell ref="C71:I71"/>
    <mergeCell ref="A88:J88"/>
    <mergeCell ref="C63:I63"/>
    <mergeCell ref="C64:I64"/>
    <mergeCell ref="C65:I65"/>
    <mergeCell ref="C66:I66"/>
    <mergeCell ref="C67:I67"/>
    <mergeCell ref="C40:I40"/>
    <mergeCell ref="C41:I41"/>
    <mergeCell ref="C42:I42"/>
    <mergeCell ref="A59:J59"/>
    <mergeCell ref="C62:I62"/>
    <mergeCell ref="C35:I35"/>
    <mergeCell ref="C36:I36"/>
    <mergeCell ref="C37:I37"/>
    <mergeCell ref="C38:I38"/>
    <mergeCell ref="C39:I39"/>
    <mergeCell ref="C4:D4"/>
    <mergeCell ref="C5:D5"/>
    <mergeCell ref="A30:J30"/>
    <mergeCell ref="C33:I33"/>
    <mergeCell ref="C34:I34"/>
  </mergeCells>
  <phoneticPr fontId="2"/>
  <dataValidations disablePrompts="1" count="3">
    <dataValidation type="list" showInputMessage="1" showErrorMessage="1" sqref="B33:B42" xr:uid="{B06F05F4-679F-4AA2-A957-94CBB6A2F001}">
      <formula1>$K$32:$K$33</formula1>
    </dataValidation>
    <dataValidation type="list" showInputMessage="1" showErrorMessage="1" sqref="B62:B71" xr:uid="{D317BA47-0819-4543-82AC-8C83C8B97665}">
      <formula1>$K$61:$K$62</formula1>
    </dataValidation>
    <dataValidation type="list" showInputMessage="1" showErrorMessage="1" sqref="B91:B100" xr:uid="{981D325F-CCF8-4161-9001-F9DC3077D1B1}">
      <formula1>$K$90:$K$91</formula1>
    </dataValidation>
  </dataValidations>
  <pageMargins left="0.70866141732283472" right="0.31496062992125984" top="0.55118110236220474" bottom="0.55118110236220474" header="0.31496062992125984" footer="0.31496062992125984"/>
  <pageSetup paperSize="8" scale="82"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59"/>
  <sheetViews>
    <sheetView workbookViewId="0">
      <selection activeCell="B53" sqref="B53"/>
    </sheetView>
  </sheetViews>
  <sheetFormatPr defaultColWidth="9" defaultRowHeight="13"/>
  <cols>
    <col min="1" max="17" width="5.08984375" style="288" customWidth="1"/>
    <col min="18" max="16384" width="9" style="288"/>
  </cols>
  <sheetData>
    <row r="1" spans="1:17" s="306" customFormat="1" ht="16.5">
      <c r="A1" s="1066" t="s">
        <v>876</v>
      </c>
      <c r="B1" s="1066"/>
      <c r="C1" s="1066"/>
      <c r="D1" s="1066"/>
      <c r="E1" s="1066"/>
      <c r="F1" s="1066"/>
      <c r="G1" s="1066"/>
      <c r="H1" s="1066"/>
      <c r="I1" s="1066"/>
      <c r="J1" s="1066"/>
      <c r="K1" s="1066"/>
      <c r="L1" s="1066"/>
      <c r="M1" s="1066"/>
      <c r="N1" s="1066"/>
      <c r="O1" s="1066"/>
    </row>
    <row r="2" spans="1:17" s="306" customFormat="1" ht="11.25" customHeight="1"/>
    <row r="3" spans="1:17" s="306" customFormat="1" ht="14">
      <c r="A3" s="1065" t="s">
        <v>877</v>
      </c>
      <c r="B3" s="1065"/>
      <c r="C3" s="1065"/>
      <c r="D3" s="1065"/>
      <c r="E3" s="1065"/>
      <c r="F3" s="1065"/>
      <c r="G3" s="1065"/>
      <c r="H3" s="1065"/>
      <c r="I3" s="1065"/>
      <c r="J3" s="1065"/>
      <c r="K3" s="1065"/>
      <c r="L3" s="1065"/>
      <c r="M3" s="1065"/>
      <c r="N3" s="1065"/>
      <c r="O3" s="1065"/>
    </row>
    <row r="4" spans="1:17" s="306" customFormat="1">
      <c r="A4" s="307" t="s">
        <v>878</v>
      </c>
      <c r="B4" s="1064" t="s">
        <v>879</v>
      </c>
      <c r="C4" s="1064"/>
      <c r="D4" s="1064"/>
      <c r="E4" s="1064"/>
      <c r="F4" s="1064"/>
      <c r="G4" s="1064"/>
      <c r="H4" s="1064"/>
      <c r="I4" s="1064"/>
      <c r="J4" s="1064"/>
      <c r="K4" s="1064"/>
      <c r="L4" s="1064"/>
      <c r="M4" s="1064"/>
      <c r="N4" s="1064"/>
      <c r="O4" s="1064"/>
      <c r="P4" s="1064"/>
      <c r="Q4" s="1064"/>
    </row>
    <row r="5" spans="1:17" s="306" customFormat="1">
      <c r="A5" s="307"/>
      <c r="B5" s="1064"/>
      <c r="C5" s="1064"/>
      <c r="D5" s="1064"/>
      <c r="E5" s="1064"/>
      <c r="F5" s="1064"/>
      <c r="G5" s="1064"/>
      <c r="H5" s="1064"/>
      <c r="I5" s="1064"/>
      <c r="J5" s="1064"/>
      <c r="K5" s="1064"/>
      <c r="L5" s="1064"/>
      <c r="M5" s="1064"/>
      <c r="N5" s="1064"/>
      <c r="O5" s="1064"/>
      <c r="P5" s="1064"/>
      <c r="Q5" s="1064"/>
    </row>
    <row r="6" spans="1:17" s="306" customFormat="1" ht="13.5" customHeight="1">
      <c r="A6" s="307" t="s">
        <v>880</v>
      </c>
      <c r="B6" s="1064" t="s">
        <v>881</v>
      </c>
      <c r="C6" s="1064"/>
      <c r="D6" s="1064"/>
      <c r="E6" s="1064"/>
      <c r="F6" s="1064"/>
      <c r="G6" s="1064"/>
      <c r="H6" s="1064"/>
      <c r="I6" s="1064"/>
      <c r="J6" s="1064"/>
      <c r="K6" s="1064"/>
      <c r="L6" s="1064"/>
      <c r="M6" s="1064"/>
      <c r="N6" s="1064"/>
      <c r="O6" s="1064"/>
      <c r="P6" s="1064"/>
      <c r="Q6" s="1064"/>
    </row>
    <row r="7" spans="1:17" s="306" customFormat="1">
      <c r="A7" s="308"/>
      <c r="B7" s="1064"/>
      <c r="C7" s="1064"/>
      <c r="D7" s="1064"/>
      <c r="E7" s="1064"/>
      <c r="F7" s="1064"/>
      <c r="G7" s="1064"/>
      <c r="H7" s="1064"/>
      <c r="I7" s="1064"/>
      <c r="J7" s="1064"/>
      <c r="K7" s="1064"/>
      <c r="L7" s="1064"/>
      <c r="M7" s="1064"/>
      <c r="N7" s="1064"/>
      <c r="O7" s="1064"/>
      <c r="P7" s="1064"/>
      <c r="Q7" s="1064"/>
    </row>
    <row r="8" spans="1:17" s="306" customFormat="1">
      <c r="A8" s="308"/>
      <c r="B8" s="1064"/>
      <c r="C8" s="1064"/>
      <c r="D8" s="1064"/>
      <c r="E8" s="1064"/>
      <c r="F8" s="1064"/>
      <c r="G8" s="1064"/>
      <c r="H8" s="1064"/>
      <c r="I8" s="1064"/>
      <c r="J8" s="1064"/>
      <c r="K8" s="1064"/>
      <c r="L8" s="1064"/>
      <c r="M8" s="1064"/>
      <c r="N8" s="1064"/>
      <c r="O8" s="1064"/>
      <c r="P8" s="1064"/>
      <c r="Q8" s="1064"/>
    </row>
    <row r="9" spans="1:17" s="306" customFormat="1">
      <c r="A9" s="308"/>
      <c r="B9" s="1064"/>
      <c r="C9" s="1064"/>
      <c r="D9" s="1064"/>
      <c r="E9" s="1064"/>
      <c r="F9" s="1064"/>
      <c r="G9" s="1064"/>
      <c r="H9" s="1064"/>
      <c r="I9" s="1064"/>
      <c r="J9" s="1064"/>
      <c r="K9" s="1064"/>
      <c r="L9" s="1064"/>
      <c r="M9" s="1064"/>
      <c r="N9" s="1064"/>
      <c r="O9" s="1064"/>
      <c r="P9" s="1064"/>
      <c r="Q9" s="1064"/>
    </row>
    <row r="10" spans="1:17" s="306" customFormat="1" ht="9.75" customHeight="1">
      <c r="A10" s="402"/>
      <c r="B10" s="402"/>
      <c r="C10" s="402"/>
      <c r="D10" s="402"/>
      <c r="E10" s="402"/>
      <c r="F10" s="402"/>
      <c r="G10" s="402"/>
      <c r="H10" s="402"/>
      <c r="I10" s="402"/>
      <c r="J10" s="402"/>
      <c r="K10" s="402"/>
      <c r="L10" s="402"/>
      <c r="M10" s="402"/>
      <c r="N10" s="402"/>
      <c r="O10" s="402"/>
      <c r="P10" s="402"/>
      <c r="Q10" s="402"/>
    </row>
    <row r="11" spans="1:17" s="306" customFormat="1" ht="14">
      <c r="A11" s="1065" t="s">
        <v>882</v>
      </c>
      <c r="B11" s="1065"/>
      <c r="C11" s="1065"/>
      <c r="D11" s="1065"/>
      <c r="E11" s="1065"/>
      <c r="F11" s="1065"/>
      <c r="G11" s="1065"/>
      <c r="H11" s="1065"/>
      <c r="I11" s="1065"/>
      <c r="J11" s="1065"/>
      <c r="K11" s="1065"/>
      <c r="L11" s="1065"/>
      <c r="M11" s="1065"/>
      <c r="N11" s="1065"/>
    </row>
    <row r="12" spans="1:17" s="306" customFormat="1">
      <c r="A12" s="307" t="s">
        <v>878</v>
      </c>
      <c r="B12" s="1064" t="s">
        <v>814</v>
      </c>
      <c r="C12" s="1064"/>
      <c r="D12" s="1064"/>
      <c r="E12" s="1064"/>
      <c r="F12" s="1064"/>
      <c r="G12" s="1064"/>
      <c r="H12" s="1064"/>
      <c r="I12" s="1064"/>
      <c r="J12" s="1064"/>
      <c r="K12" s="1064"/>
      <c r="L12" s="1064"/>
      <c r="M12" s="1064"/>
      <c r="N12" s="1064"/>
      <c r="O12" s="1064"/>
      <c r="P12" s="1064"/>
      <c r="Q12" s="1064"/>
    </row>
    <row r="13" spans="1:17" s="306" customFormat="1">
      <c r="A13" s="307"/>
      <c r="B13" s="1064"/>
      <c r="C13" s="1064"/>
      <c r="D13" s="1064"/>
      <c r="E13" s="1064"/>
      <c r="F13" s="1064"/>
      <c r="G13" s="1064"/>
      <c r="H13" s="1064"/>
      <c r="I13" s="1064"/>
      <c r="J13" s="1064"/>
      <c r="K13" s="1064"/>
      <c r="L13" s="1064"/>
      <c r="M13" s="1064"/>
      <c r="N13" s="1064"/>
      <c r="O13" s="1064"/>
      <c r="P13" s="1064"/>
      <c r="Q13" s="1064"/>
    </row>
    <row r="14" spans="1:17" s="306" customFormat="1">
      <c r="A14" s="307" t="s">
        <v>880</v>
      </c>
      <c r="B14" s="1064" t="s">
        <v>815</v>
      </c>
      <c r="C14" s="1064"/>
      <c r="D14" s="1064"/>
      <c r="E14" s="1064"/>
      <c r="F14" s="1064"/>
      <c r="G14" s="1064"/>
      <c r="H14" s="1064"/>
      <c r="I14" s="1064"/>
      <c r="J14" s="1064"/>
      <c r="K14" s="1064"/>
      <c r="L14" s="1064"/>
      <c r="M14" s="1064"/>
      <c r="N14" s="1064"/>
      <c r="O14" s="1064"/>
      <c r="P14" s="1064"/>
      <c r="Q14" s="1064"/>
    </row>
    <row r="15" spans="1:17" s="306" customFormat="1">
      <c r="A15" s="307"/>
      <c r="B15" s="1064"/>
      <c r="C15" s="1064"/>
      <c r="D15" s="1064"/>
      <c r="E15" s="1064"/>
      <c r="F15" s="1064"/>
      <c r="G15" s="1064"/>
      <c r="H15" s="1064"/>
      <c r="I15" s="1064"/>
      <c r="J15" s="1064"/>
      <c r="K15" s="1064"/>
      <c r="L15" s="1064"/>
      <c r="M15" s="1064"/>
      <c r="N15" s="1064"/>
      <c r="O15" s="1064"/>
      <c r="P15" s="1064"/>
      <c r="Q15" s="1064"/>
    </row>
    <row r="16" spans="1:17" s="306" customFormat="1">
      <c r="A16" s="307" t="s">
        <v>116</v>
      </c>
      <c r="B16" s="319" t="s">
        <v>828</v>
      </c>
      <c r="C16" s="402"/>
      <c r="D16" s="402"/>
      <c r="E16" s="402"/>
      <c r="F16" s="402"/>
      <c r="G16" s="402"/>
      <c r="H16" s="402"/>
      <c r="I16" s="402"/>
      <c r="J16" s="402"/>
      <c r="K16" s="402"/>
      <c r="L16" s="402"/>
      <c r="M16" s="402"/>
      <c r="N16" s="402"/>
      <c r="O16" s="402"/>
      <c r="P16" s="402"/>
      <c r="Q16" s="402"/>
    </row>
    <row r="17" spans="1:17" s="306" customFormat="1">
      <c r="A17" s="307" t="s">
        <v>117</v>
      </c>
      <c r="B17" s="319" t="s">
        <v>829</v>
      </c>
      <c r="C17" s="402"/>
      <c r="D17" s="402"/>
      <c r="E17" s="402"/>
      <c r="F17" s="402"/>
      <c r="G17" s="402"/>
      <c r="H17" s="402"/>
      <c r="I17" s="402"/>
      <c r="J17" s="402"/>
      <c r="K17" s="402"/>
      <c r="L17" s="402"/>
      <c r="M17" s="402"/>
      <c r="N17" s="402"/>
      <c r="O17" s="402"/>
      <c r="P17" s="402"/>
      <c r="Q17" s="402"/>
    </row>
    <row r="18" spans="1:17" s="306" customFormat="1">
      <c r="A18" s="307" t="s">
        <v>780</v>
      </c>
      <c r="B18" s="1064" t="s">
        <v>830</v>
      </c>
      <c r="C18" s="1064"/>
      <c r="D18" s="1064"/>
      <c r="E18" s="1064"/>
      <c r="F18" s="1064"/>
      <c r="G18" s="1064"/>
      <c r="H18" s="1064"/>
      <c r="I18" s="1064"/>
      <c r="J18" s="1064"/>
      <c r="K18" s="1064"/>
      <c r="L18" s="1064"/>
      <c r="M18" s="1064"/>
      <c r="N18" s="1064"/>
      <c r="O18" s="1064"/>
      <c r="P18" s="1064"/>
      <c r="Q18" s="1064"/>
    </row>
    <row r="19" spans="1:17" s="306" customFormat="1">
      <c r="A19" s="307"/>
      <c r="B19" s="1064"/>
      <c r="C19" s="1064"/>
      <c r="D19" s="1064"/>
      <c r="E19" s="1064"/>
      <c r="F19" s="1064"/>
      <c r="G19" s="1064"/>
      <c r="H19" s="1064"/>
      <c r="I19" s="1064"/>
      <c r="J19" s="1064"/>
      <c r="K19" s="1064"/>
      <c r="L19" s="1064"/>
      <c r="M19" s="1064"/>
      <c r="N19" s="1064"/>
      <c r="O19" s="1064"/>
      <c r="P19" s="1064"/>
      <c r="Q19" s="1064"/>
    </row>
    <row r="20" spans="1:17" s="306" customFormat="1">
      <c r="A20" s="307" t="s">
        <v>883</v>
      </c>
      <c r="B20" s="1064" t="s">
        <v>817</v>
      </c>
      <c r="C20" s="1064"/>
      <c r="D20" s="1064"/>
      <c r="E20" s="1064"/>
      <c r="F20" s="1064"/>
      <c r="G20" s="1064"/>
      <c r="H20" s="1064"/>
      <c r="I20" s="1064"/>
      <c r="J20" s="1064"/>
      <c r="K20" s="1064"/>
      <c r="L20" s="1064"/>
      <c r="M20" s="1064"/>
      <c r="N20" s="1064"/>
      <c r="O20" s="1064"/>
      <c r="P20" s="1064"/>
      <c r="Q20" s="1064"/>
    </row>
    <row r="21" spans="1:17" s="306" customFormat="1">
      <c r="A21" s="307"/>
      <c r="B21" s="1064"/>
      <c r="C21" s="1064"/>
      <c r="D21" s="1064"/>
      <c r="E21" s="1064"/>
      <c r="F21" s="1064"/>
      <c r="G21" s="1064"/>
      <c r="H21" s="1064"/>
      <c r="I21" s="1064"/>
      <c r="J21" s="1064"/>
      <c r="K21" s="1064"/>
      <c r="L21" s="1064"/>
      <c r="M21" s="1064"/>
      <c r="N21" s="1064"/>
      <c r="O21" s="1064"/>
      <c r="P21" s="1064"/>
      <c r="Q21" s="1064"/>
    </row>
    <row r="22" spans="1:17" s="306" customFormat="1" ht="13.5" customHeight="1">
      <c r="A22" s="307" t="s">
        <v>884</v>
      </c>
      <c r="B22" s="1064" t="s">
        <v>816</v>
      </c>
      <c r="C22" s="1064"/>
      <c r="D22" s="1064"/>
      <c r="E22" s="1064"/>
      <c r="F22" s="1064"/>
      <c r="G22" s="1064"/>
      <c r="H22" s="1064"/>
      <c r="I22" s="1064"/>
      <c r="J22" s="1064"/>
      <c r="K22" s="1064"/>
      <c r="L22" s="1064"/>
      <c r="M22" s="1064"/>
      <c r="N22" s="1064"/>
      <c r="O22" s="1064"/>
      <c r="P22" s="1064"/>
      <c r="Q22" s="1064"/>
    </row>
    <row r="23" spans="1:17" s="306" customFormat="1">
      <c r="A23" s="307"/>
      <c r="B23" s="1064"/>
      <c r="C23" s="1064"/>
      <c r="D23" s="1064"/>
      <c r="E23" s="1064"/>
      <c r="F23" s="1064"/>
      <c r="G23" s="1064"/>
      <c r="H23" s="1064"/>
      <c r="I23" s="1064"/>
      <c r="J23" s="1064"/>
      <c r="K23" s="1064"/>
      <c r="L23" s="1064"/>
      <c r="M23" s="1064"/>
      <c r="N23" s="1064"/>
      <c r="O23" s="1064"/>
      <c r="P23" s="1064"/>
      <c r="Q23" s="1064"/>
    </row>
    <row r="24" spans="1:17" s="306" customFormat="1">
      <c r="A24" s="307" t="s">
        <v>885</v>
      </c>
      <c r="B24" s="1064" t="s">
        <v>818</v>
      </c>
      <c r="C24" s="1064"/>
      <c r="D24" s="1064"/>
      <c r="E24" s="1064"/>
      <c r="F24" s="1064"/>
      <c r="G24" s="1064"/>
      <c r="H24" s="1064"/>
      <c r="I24" s="1064"/>
      <c r="J24" s="1064"/>
      <c r="K24" s="1064"/>
      <c r="L24" s="1064"/>
      <c r="M24" s="1064"/>
      <c r="N24" s="1064"/>
      <c r="O24" s="1064"/>
      <c r="P24" s="1064"/>
      <c r="Q24" s="1064"/>
    </row>
    <row r="25" spans="1:17" s="306" customFormat="1">
      <c r="A25" s="307"/>
      <c r="B25" s="1064"/>
      <c r="C25" s="1064"/>
      <c r="D25" s="1064"/>
      <c r="E25" s="1064"/>
      <c r="F25" s="1064"/>
      <c r="G25" s="1064"/>
      <c r="H25" s="1064"/>
      <c r="I25" s="1064"/>
      <c r="J25" s="1064"/>
      <c r="K25" s="1064"/>
      <c r="L25" s="1064"/>
      <c r="M25" s="1064"/>
      <c r="N25" s="1064"/>
      <c r="O25" s="1064"/>
      <c r="P25" s="1064"/>
      <c r="Q25" s="1064"/>
    </row>
    <row r="26" spans="1:17" s="306" customFormat="1" ht="9.75" customHeight="1">
      <c r="A26" s="308"/>
    </row>
    <row r="27" spans="1:17" s="306" customFormat="1" ht="14">
      <c r="A27" s="1065" t="s">
        <v>819</v>
      </c>
      <c r="B27" s="1065"/>
      <c r="C27" s="1065"/>
      <c r="D27" s="1065"/>
      <c r="E27" s="1065"/>
      <c r="F27" s="1065"/>
      <c r="G27" s="1065"/>
      <c r="H27" s="1065"/>
      <c r="I27" s="1065"/>
      <c r="J27" s="1065"/>
    </row>
    <row r="28" spans="1:17" s="306" customFormat="1">
      <c r="A28" s="307" t="s">
        <v>886</v>
      </c>
      <c r="B28" s="1064" t="s">
        <v>887</v>
      </c>
      <c r="C28" s="1064"/>
      <c r="D28" s="1064"/>
      <c r="E28" s="1064"/>
      <c r="F28" s="1064"/>
      <c r="G28" s="1064"/>
      <c r="H28" s="1064"/>
      <c r="I28" s="1064"/>
      <c r="J28" s="1064"/>
      <c r="K28" s="1064"/>
      <c r="L28" s="1064"/>
      <c r="M28" s="1064"/>
      <c r="N28" s="1064"/>
      <c r="O28" s="1064"/>
      <c r="P28" s="1064"/>
      <c r="Q28" s="1064"/>
    </row>
    <row r="29" spans="1:17" s="306" customFormat="1">
      <c r="B29" s="1064"/>
      <c r="C29" s="1064"/>
      <c r="D29" s="1064"/>
      <c r="E29" s="1064"/>
      <c r="F29" s="1064"/>
      <c r="G29" s="1064"/>
      <c r="H29" s="1064"/>
      <c r="I29" s="1064"/>
      <c r="J29" s="1064"/>
      <c r="K29" s="1064"/>
      <c r="L29" s="1064"/>
      <c r="M29" s="1064"/>
      <c r="N29" s="1064"/>
      <c r="O29" s="1064"/>
      <c r="P29" s="1064"/>
      <c r="Q29" s="1064"/>
    </row>
    <row r="30" spans="1:17" s="306" customFormat="1" ht="9.75" customHeight="1">
      <c r="B30" s="402"/>
      <c r="C30" s="402"/>
      <c r="D30" s="402"/>
      <c r="E30" s="402"/>
      <c r="F30" s="402"/>
      <c r="G30" s="402"/>
      <c r="H30" s="402"/>
      <c r="I30" s="402"/>
      <c r="J30" s="402"/>
      <c r="K30" s="402"/>
      <c r="L30" s="402"/>
      <c r="M30" s="402"/>
      <c r="N30" s="402"/>
      <c r="O30" s="402"/>
      <c r="P30" s="402"/>
      <c r="Q30" s="402"/>
    </row>
    <row r="31" spans="1:17" s="306" customFormat="1" ht="14">
      <c r="A31" s="1065" t="s">
        <v>772</v>
      </c>
      <c r="B31" s="1065"/>
      <c r="C31" s="1065"/>
      <c r="D31" s="1065"/>
      <c r="E31" s="1065"/>
      <c r="F31" s="1065"/>
      <c r="G31" s="1065"/>
      <c r="H31" s="1065"/>
      <c r="I31" s="1065"/>
      <c r="J31" s="1065"/>
    </row>
    <row r="32" spans="1:17" s="306" customFormat="1">
      <c r="A32" s="307" t="s">
        <v>886</v>
      </c>
      <c r="B32" s="1064" t="s">
        <v>888</v>
      </c>
      <c r="C32" s="1064"/>
      <c r="D32" s="1064"/>
      <c r="E32" s="1064"/>
      <c r="F32" s="1064"/>
      <c r="G32" s="1064"/>
      <c r="H32" s="1064"/>
      <c r="I32" s="1064"/>
      <c r="J32" s="1064"/>
      <c r="K32" s="1064"/>
      <c r="L32" s="1064"/>
      <c r="M32" s="1064"/>
      <c r="N32" s="1064"/>
      <c r="O32" s="1064"/>
      <c r="P32" s="1064"/>
      <c r="Q32" s="1064"/>
    </row>
    <row r="33" spans="1:17" s="306" customFormat="1">
      <c r="A33" s="307"/>
      <c r="B33" s="1064"/>
      <c r="C33" s="1064"/>
      <c r="D33" s="1064"/>
      <c r="E33" s="1064"/>
      <c r="F33" s="1064"/>
      <c r="G33" s="1064"/>
      <c r="H33" s="1064"/>
      <c r="I33" s="1064"/>
      <c r="J33" s="1064"/>
      <c r="K33" s="1064"/>
      <c r="L33" s="1064"/>
      <c r="M33" s="1064"/>
      <c r="N33" s="1064"/>
      <c r="O33" s="1064"/>
      <c r="P33" s="1064"/>
      <c r="Q33" s="1064"/>
    </row>
    <row r="34" spans="1:17" s="306" customFormat="1" ht="9.75" customHeight="1">
      <c r="A34" s="308"/>
    </row>
    <row r="35" spans="1:17" s="306" customFormat="1" ht="14">
      <c r="A35" s="1065" t="s">
        <v>875</v>
      </c>
      <c r="B35" s="1065"/>
      <c r="C35" s="1065"/>
      <c r="D35" s="1065"/>
      <c r="E35" s="1065"/>
      <c r="F35" s="1065"/>
      <c r="G35" s="1065"/>
      <c r="H35" s="1065"/>
      <c r="I35" s="1065"/>
      <c r="J35" s="1065"/>
    </row>
    <row r="36" spans="1:17" s="306" customFormat="1">
      <c r="A36" s="309" t="s">
        <v>775</v>
      </c>
    </row>
    <row r="37" spans="1:17" s="306" customFormat="1">
      <c r="A37" s="310"/>
      <c r="B37" s="306" t="s">
        <v>820</v>
      </c>
    </row>
    <row r="38" spans="1:17" s="306" customFormat="1">
      <c r="A38" s="311"/>
      <c r="B38" s="306" t="s">
        <v>781</v>
      </c>
    </row>
    <row r="39" spans="1:17" s="306" customFormat="1" ht="9.75" customHeight="1">
      <c r="A39" s="312"/>
    </row>
    <row r="40" spans="1:17" s="306" customFormat="1">
      <c r="A40" s="313"/>
      <c r="B40" s="306" t="s">
        <v>782</v>
      </c>
    </row>
    <row r="41" spans="1:17" s="306" customFormat="1">
      <c r="A41" s="314"/>
      <c r="B41" s="306" t="s">
        <v>783</v>
      </c>
    </row>
    <row r="42" spans="1:17" s="306" customFormat="1">
      <c r="A42" s="315"/>
      <c r="B42" s="306" t="s">
        <v>784</v>
      </c>
    </row>
    <row r="43" spans="1:17" s="306" customFormat="1">
      <c r="A43" s="316"/>
      <c r="B43" s="306" t="s">
        <v>785</v>
      </c>
    </row>
    <row r="44" spans="1:17" s="306" customFormat="1">
      <c r="A44" s="317"/>
      <c r="B44" s="306" t="s">
        <v>1247</v>
      </c>
    </row>
    <row r="45" spans="1:17" s="306" customFormat="1">
      <c r="A45" s="318"/>
      <c r="B45" s="306" t="s">
        <v>786</v>
      </c>
    </row>
    <row r="46" spans="1:17" s="306" customFormat="1" ht="9.75" customHeight="1">
      <c r="A46" s="308"/>
    </row>
    <row r="47" spans="1:17" s="306" customFormat="1" ht="14">
      <c r="A47" s="1065" t="s">
        <v>773</v>
      </c>
      <c r="B47" s="1065"/>
      <c r="C47" s="1065"/>
      <c r="D47" s="1065"/>
      <c r="E47" s="1065"/>
      <c r="F47" s="1065"/>
      <c r="G47" s="1065"/>
      <c r="H47" s="1065"/>
      <c r="I47" s="1065"/>
      <c r="J47" s="1065"/>
    </row>
    <row r="48" spans="1:17" s="306" customFormat="1">
      <c r="A48" s="319" t="s">
        <v>774</v>
      </c>
    </row>
    <row r="49" spans="1:2" s="306" customFormat="1">
      <c r="A49" s="306" t="s">
        <v>400</v>
      </c>
    </row>
    <row r="50" spans="1:2" s="306" customFormat="1">
      <c r="A50" s="306" t="s">
        <v>401</v>
      </c>
    </row>
    <row r="51" spans="1:2" s="306" customFormat="1">
      <c r="A51" s="320"/>
      <c r="B51" s="306" t="s">
        <v>776</v>
      </c>
    </row>
    <row r="52" spans="1:2" s="306" customFormat="1">
      <c r="A52" s="321"/>
      <c r="B52" s="306" t="s">
        <v>403</v>
      </c>
    </row>
    <row r="53" spans="1:2" s="306" customFormat="1" ht="6.75" customHeight="1"/>
    <row r="54" spans="1:2" s="306" customFormat="1">
      <c r="A54" s="306" t="s">
        <v>404</v>
      </c>
    </row>
    <row r="55" spans="1:2" s="306" customFormat="1">
      <c r="A55" s="322"/>
      <c r="B55" s="306" t="s">
        <v>777</v>
      </c>
    </row>
    <row r="56" spans="1:2" s="306" customFormat="1">
      <c r="A56" s="323"/>
      <c r="B56" s="306" t="s">
        <v>403</v>
      </c>
    </row>
    <row r="57" spans="1:2" s="306" customFormat="1" ht="6" customHeight="1"/>
    <row r="58" spans="1:2" s="306" customFormat="1">
      <c r="A58" s="306" t="s">
        <v>779</v>
      </c>
    </row>
    <row r="59" spans="1:2" s="306" customFormat="1">
      <c r="A59" s="324"/>
      <c r="B59" s="306" t="s">
        <v>778</v>
      </c>
    </row>
  </sheetData>
  <mergeCells count="17">
    <mergeCell ref="B28:Q29"/>
    <mergeCell ref="A31:J31"/>
    <mergeCell ref="B32:Q33"/>
    <mergeCell ref="A35:J35"/>
    <mergeCell ref="A47:J47"/>
    <mergeCell ref="A1:O1"/>
    <mergeCell ref="A3:O3"/>
    <mergeCell ref="B4:Q5"/>
    <mergeCell ref="B6:Q9"/>
    <mergeCell ref="A11:N11"/>
    <mergeCell ref="B24:Q25"/>
    <mergeCell ref="A27:J27"/>
    <mergeCell ref="B12:Q13"/>
    <mergeCell ref="B14:Q15"/>
    <mergeCell ref="B18:Q19"/>
    <mergeCell ref="B20:Q21"/>
    <mergeCell ref="B22:Q23"/>
  </mergeCells>
  <phoneticPr fontId="2"/>
  <pageMargins left="0.70866141732283472" right="0.7086614173228347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V43"/>
  <sheetViews>
    <sheetView topLeftCell="A32" workbookViewId="0">
      <selection activeCell="E30" sqref="E30:E33"/>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7265625" style="7" customWidth="1"/>
    <col min="12" max="12" width="9" style="7"/>
    <col min="13" max="13" width="13.2695312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26953125" style="7" customWidth="1"/>
    <col min="32" max="16384" width="9" style="7"/>
  </cols>
  <sheetData>
    <row r="1" spans="1:22" ht="16.5" customHeight="1">
      <c r="A1" s="1067" t="s">
        <v>489</v>
      </c>
      <c r="B1" s="1067"/>
      <c r="C1" s="1067"/>
      <c r="D1" s="1072">
        <f>発注者入力シート!C7</f>
        <v>46310</v>
      </c>
      <c r="E1" s="1072"/>
    </row>
    <row r="2" spans="1:22" ht="16.5" customHeight="1">
      <c r="A2" s="1067" t="s">
        <v>490</v>
      </c>
      <c r="B2" s="1067"/>
      <c r="C2" s="1067"/>
      <c r="D2" s="1073" t="str">
        <f>発注者入力シート!C10</f>
        <v>浜山公園陸上競技場メインスタンド増築外（電気設備）工事</v>
      </c>
      <c r="E2" s="1073"/>
      <c r="F2" s="1073"/>
      <c r="G2" s="1073"/>
    </row>
    <row r="3" spans="1:22" ht="16.5" customHeight="1">
      <c r="A3" s="4" t="s">
        <v>491</v>
      </c>
      <c r="D3" s="4"/>
    </row>
    <row r="4" spans="1:22" ht="16.5" customHeight="1">
      <c r="A4" s="4" t="s">
        <v>492</v>
      </c>
      <c r="D4" s="4"/>
    </row>
    <row r="5" spans="1:22" ht="23.25" customHeight="1">
      <c r="A5" s="1069" t="s">
        <v>438</v>
      </c>
      <c r="B5" s="1070"/>
      <c r="C5" s="1071"/>
      <c r="D5" s="68" t="s">
        <v>191</v>
      </c>
      <c r="E5" s="28" t="s">
        <v>190</v>
      </c>
      <c r="F5" s="28" t="s">
        <v>230</v>
      </c>
      <c r="G5" s="28" t="s">
        <v>440</v>
      </c>
    </row>
    <row r="6" spans="1:22" ht="43.5" customHeight="1">
      <c r="A6" s="31" t="str">
        <f>発注者入力シート!F20</f>
        <v>（１）</v>
      </c>
      <c r="B6" s="30" t="s">
        <v>439</v>
      </c>
      <c r="C6" s="29" t="str">
        <f>発注者入力シート!G20</f>
        <v>①</v>
      </c>
      <c r="D6" s="1074" t="s">
        <v>204</v>
      </c>
      <c r="E6" s="55" t="str">
        <f>技術提案ｂ①!B5</f>
        <v/>
      </c>
      <c r="F6" s="27"/>
      <c r="G6" s="27"/>
      <c r="P6" s="12"/>
      <c r="Q6" s="12"/>
    </row>
    <row r="7" spans="1:22" ht="43.5" customHeight="1">
      <c r="A7" s="31" t="str">
        <f>発注者入力シート!F21</f>
        <v>（１）</v>
      </c>
      <c r="B7" s="30" t="s">
        <v>439</v>
      </c>
      <c r="C7" s="29" t="str">
        <f>発注者入力シート!G21</f>
        <v>②</v>
      </c>
      <c r="D7" s="1075"/>
      <c r="E7" s="55" t="str">
        <f>技術提案ｂ②!B5</f>
        <v/>
      </c>
      <c r="F7" s="27"/>
      <c r="G7" s="27"/>
      <c r="P7" s="12"/>
      <c r="Q7" s="12"/>
    </row>
    <row r="8" spans="1:22" ht="43.5" customHeight="1">
      <c r="A8" s="31" t="str">
        <f>発注者入力シート!F22</f>
        <v>（１）</v>
      </c>
      <c r="B8" s="30" t="s">
        <v>439</v>
      </c>
      <c r="C8" s="29" t="str">
        <f>発注者入力シート!G22</f>
        <v>③</v>
      </c>
      <c r="D8" s="1075"/>
      <c r="E8" s="7" t="str">
        <f>技術提案ｂ③!B5</f>
        <v/>
      </c>
      <c r="F8" s="27"/>
      <c r="G8" s="27"/>
      <c r="N8" s="9"/>
      <c r="V8" s="10"/>
    </row>
    <row r="9" spans="1:22" ht="43.5" customHeight="1">
      <c r="A9" s="31" t="str">
        <f>発注者入力シート!F23</f>
        <v>（１）</v>
      </c>
      <c r="B9" s="30" t="s">
        <v>439</v>
      </c>
      <c r="C9" s="29" t="str">
        <f>発注者入力シート!G23</f>
        <v>④</v>
      </c>
      <c r="D9" s="1075"/>
      <c r="E9" s="8" t="str">
        <f>技術提案ｂ④!B5</f>
        <v/>
      </c>
      <c r="F9" s="27"/>
      <c r="G9" s="27"/>
      <c r="N9" s="11"/>
    </row>
    <row r="10" spans="1:22" ht="43.5" customHeight="1">
      <c r="A10" s="31" t="str">
        <f>発注者入力シート!F24</f>
        <v>（１）</v>
      </c>
      <c r="B10" s="30" t="s">
        <v>439</v>
      </c>
      <c r="C10" s="29" t="str">
        <f>発注者入力シート!G24</f>
        <v>⑤</v>
      </c>
      <c r="D10" s="1075"/>
      <c r="E10" s="55" t="str">
        <f>IF(技術提案①!B5="","",技術提案①!B5)</f>
        <v/>
      </c>
      <c r="F10" s="27"/>
      <c r="G10" s="27"/>
    </row>
    <row r="11" spans="1:22" ht="43.5" customHeight="1">
      <c r="A11" s="31" t="str">
        <f>発注者入力シート!F25</f>
        <v>（１）</v>
      </c>
      <c r="B11" s="30" t="s">
        <v>439</v>
      </c>
      <c r="C11" s="29" t="str">
        <f>発注者入力シート!G25</f>
        <v>⑥</v>
      </c>
      <c r="D11" s="1075"/>
      <c r="E11" s="55" t="str">
        <f>IF(技術提案②!B5="","",技術提案②!B5)</f>
        <v/>
      </c>
      <c r="F11" s="27"/>
      <c r="G11" s="27"/>
    </row>
    <row r="12" spans="1:22" ht="43.5" customHeight="1">
      <c r="A12" s="31" t="str">
        <f>発注者入力シート!F26</f>
        <v>（１）</v>
      </c>
      <c r="B12" s="30" t="s">
        <v>439</v>
      </c>
      <c r="C12" s="29" t="str">
        <f>発注者入力シート!G26</f>
        <v>⑦</v>
      </c>
      <c r="D12" s="1075"/>
      <c r="E12" s="55" t="str">
        <f>IF(技術提案③!B5="","",技術提案③!B5)</f>
        <v/>
      </c>
      <c r="F12" s="27"/>
      <c r="G12" s="27"/>
      <c r="P12" s="12"/>
      <c r="Q12" s="12"/>
    </row>
    <row r="13" spans="1:22" ht="43.5" customHeight="1">
      <c r="A13" s="31" t="str">
        <f>発注者入力シート!F27</f>
        <v>（１）</v>
      </c>
      <c r="B13" s="30" t="s">
        <v>439</v>
      </c>
      <c r="C13" s="29">
        <f>発注者入力シート!G27</f>
        <v>0</v>
      </c>
      <c r="D13" s="1076"/>
      <c r="E13" s="55">
        <f>発注者入力シート!C27</f>
        <v>0</v>
      </c>
      <c r="F13" s="27"/>
      <c r="G13" s="27"/>
      <c r="H13" s="105" t="s">
        <v>813</v>
      </c>
      <c r="P13" s="12"/>
      <c r="Q13" s="12"/>
    </row>
    <row r="14" spans="1:22" ht="43.5" customHeight="1">
      <c r="A14" s="65" t="str">
        <f>INDEX(発注者入力シート!$B$28:$G$32,MATCH(発注者入力シート!L6,発注者入力シート!$C$28:$C$32,0),5)</f>
        <v>（１）</v>
      </c>
      <c r="B14" s="66" t="s">
        <v>439</v>
      </c>
      <c r="C14" s="67" t="str">
        <f>INDEX(発注者入力シート!$B$28:$G$32,MATCH(発注者入力シート!L6,発注者入力シート!$C$28:$C$32,0),6)</f>
        <v>①</v>
      </c>
      <c r="D14" s="1068" t="s">
        <v>167</v>
      </c>
      <c r="E14" s="1068" t="str">
        <f>発注者入力シート!L6</f>
        <v>工事成績</v>
      </c>
      <c r="F14" s="55" t="s">
        <v>153</v>
      </c>
      <c r="G14" s="55" t="str">
        <f>IF('企業成績評定点 (JV用) '!D7="","",'企業成績評定点 (JV用) '!D7)</f>
        <v>令和３年度から令和７年度（完成及び引き渡しが完了）</v>
      </c>
    </row>
    <row r="15" spans="1:22" ht="43.5" customHeight="1">
      <c r="A15" s="65" t="str">
        <f>A14</f>
        <v>（１）</v>
      </c>
      <c r="B15" s="66" t="s">
        <v>439</v>
      </c>
      <c r="C15" s="67" t="str">
        <f>C14</f>
        <v>①</v>
      </c>
      <c r="D15" s="1068"/>
      <c r="E15" s="1068"/>
      <c r="F15" s="55" t="s">
        <v>193</v>
      </c>
      <c r="G15" s="55" t="str">
        <f>IF('企業成績評定点 (JV用) '!D8="","",'企業成績評定点 (JV用) '!D8)</f>
        <v>島根県（総務部(企業局及び病院局契約を含み、企業局及び病院局発注工事は除く。)、農林水産部、土木部）</v>
      </c>
    </row>
    <row r="16" spans="1:22" ht="43.5" customHeight="1">
      <c r="A16" s="65" t="str">
        <f>A14</f>
        <v>（１）</v>
      </c>
      <c r="B16" s="66" t="s">
        <v>439</v>
      </c>
      <c r="C16" s="67" t="str">
        <f>C14</f>
        <v>①</v>
      </c>
      <c r="D16" s="1068"/>
      <c r="E16" s="1068"/>
      <c r="F16" s="55" t="s">
        <v>154</v>
      </c>
      <c r="G16" s="55" t="str">
        <f>IF('企業成績評定点 (JV用) '!D9="","",'企業成績評定点 (JV用) '!D9)</f>
        <v>建築物に係る電気工事</v>
      </c>
    </row>
    <row r="17" spans="1:22" ht="43.5" customHeight="1">
      <c r="A17" s="65" t="str">
        <f>A14</f>
        <v>（１）</v>
      </c>
      <c r="B17" s="66" t="s">
        <v>439</v>
      </c>
      <c r="C17" s="67" t="str">
        <f>C14</f>
        <v>①</v>
      </c>
      <c r="D17" s="1068"/>
      <c r="E17" s="1068"/>
      <c r="F17" s="55" t="s">
        <v>208</v>
      </c>
      <c r="G17" s="55" t="str">
        <f>IF('企業成績評定点 (JV用) '!D10="","",'企業成績評定点 (JV用) '!D10)</f>
        <v>電気工事、消防施設工事</v>
      </c>
    </row>
    <row r="18" spans="1:22" ht="43.5" customHeight="1">
      <c r="A18" s="65" t="str">
        <f>INDEX(発注者入力シート!$B$28:$G$32,MATCH(発注者入力シート!L7,発注者入力シート!$C$28:$C$32,0),5)</f>
        <v>（１）</v>
      </c>
      <c r="B18" s="66" t="s">
        <v>439</v>
      </c>
      <c r="C18" s="67" t="str">
        <f>INDEX(発注者入力シート!$B$28:$G$32,MATCH(発注者入力シート!L7,発注者入力シート!$C$28:$C$32,0),6)</f>
        <v>②</v>
      </c>
      <c r="D18" s="1077" t="s">
        <v>486</v>
      </c>
      <c r="E18" s="1077" t="str">
        <f>発注者入力シート!L7</f>
        <v>同種工事実績</v>
      </c>
      <c r="F18" s="55" t="s">
        <v>217</v>
      </c>
      <c r="G18" s="55" t="str">
        <f>IF(同種工事施工実績!F7="","",同種工事施工実績!F7)</f>
        <v>平成２８年度から入札公告日前日までに完成及び引き渡しが完了した工事</v>
      </c>
    </row>
    <row r="19" spans="1:22" ht="43.5" customHeight="1">
      <c r="A19" s="65" t="str">
        <f>A18</f>
        <v>（１）</v>
      </c>
      <c r="B19" s="66" t="s">
        <v>439</v>
      </c>
      <c r="C19" s="67" t="str">
        <f>C18</f>
        <v>②</v>
      </c>
      <c r="D19" s="1078"/>
      <c r="E19" s="1078"/>
      <c r="F19" s="55" t="s">
        <v>211</v>
      </c>
      <c r="G19" s="55" t="str">
        <f>IF(同種工事施工実績!F11="","",同種工事施工実績!F11)</f>
        <v>　１契約で税込み最終金額が５億２，０００万円以上の住宅以外の建築物に係る電気工事</v>
      </c>
    </row>
    <row r="20" spans="1:22" ht="43.5" customHeight="1">
      <c r="A20" s="65" t="str">
        <f t="shared" ref="A20:A21" si="0">A19</f>
        <v>（１）</v>
      </c>
      <c r="B20" s="66" t="s">
        <v>439</v>
      </c>
      <c r="C20" s="67" t="str">
        <f t="shared" ref="C20:C21" si="1">C19</f>
        <v>②</v>
      </c>
      <c r="D20" s="1078"/>
      <c r="E20" s="1078"/>
      <c r="F20" s="461" t="s">
        <v>154</v>
      </c>
      <c r="G20" s="461" t="str">
        <f>IF(同種工事施工実績!F9="","",同種工事施工実績!F9)</f>
        <v>建築物に係る電気工事</v>
      </c>
    </row>
    <row r="21" spans="1:22" ht="43.5" customHeight="1">
      <c r="A21" s="65" t="str">
        <f t="shared" si="0"/>
        <v>（１）</v>
      </c>
      <c r="B21" s="66" t="s">
        <v>439</v>
      </c>
      <c r="C21" s="67" t="str">
        <f t="shared" si="1"/>
        <v>②</v>
      </c>
      <c r="D21" s="1079"/>
      <c r="E21" s="1079"/>
      <c r="F21" s="461" t="s">
        <v>208</v>
      </c>
      <c r="G21" s="461" t="str">
        <f>IF(同種工事施工実績!F10="","",同種工事施工実績!F10)</f>
        <v>電気工事、消防施設工事</v>
      </c>
    </row>
    <row r="22" spans="1:22" ht="43.5" customHeight="1">
      <c r="A22" s="65" t="str">
        <f>INDEX(発注者入力シート!$B$28:$G$32,MATCH(発注者入力シート!L8,発注者入力シート!$C$28:$C$32,0),5)</f>
        <v>（１）</v>
      </c>
      <c r="B22" s="66" t="s">
        <v>439</v>
      </c>
      <c r="C22" s="67" t="str">
        <f>INDEX(発注者入力シート!$B$28:$G$32,MATCH(発注者入力シート!L8,発注者入力シート!$C$28:$C$32,0),6)</f>
        <v>③</v>
      </c>
      <c r="D22" s="1077" t="s">
        <v>487</v>
      </c>
      <c r="E22" s="1077" t="str">
        <f>発注者入力シート!L8</f>
        <v>優良工事表彰</v>
      </c>
      <c r="F22" s="461" t="s">
        <v>217</v>
      </c>
      <c r="G22" s="461" t="str">
        <f>IF(優良工事表彰!F6="","",優良工事表彰!F6)</f>
        <v>　島根県内の公共事業において、平成28年度から令和2年度に、島根県及び中国地方整備局発注工事で受けた建築一式工事の優良工事表彰（優良工事施工団体表彰）</v>
      </c>
      <c r="P22" s="13"/>
      <c r="Q22" s="13"/>
    </row>
    <row r="23" spans="1:22" ht="43.5" customHeight="1">
      <c r="A23" s="65" t="str">
        <f t="shared" ref="A23:C24" si="2">A22</f>
        <v>（１）</v>
      </c>
      <c r="B23" s="66" t="str">
        <f t="shared" si="2"/>
        <v>-</v>
      </c>
      <c r="C23" s="67" t="str">
        <f t="shared" si="2"/>
        <v>③</v>
      </c>
      <c r="D23" s="1078"/>
      <c r="E23" s="1078"/>
      <c r="F23" s="461" t="s">
        <v>154</v>
      </c>
      <c r="G23" s="461" t="str">
        <f>IF(優良工事表彰!F9="","",優良工事表彰!F9)</f>
        <v>建築物に係る電気工事</v>
      </c>
      <c r="P23" s="13"/>
      <c r="Q23" s="13"/>
    </row>
    <row r="24" spans="1:22" ht="43.5" customHeight="1">
      <c r="A24" s="65" t="str">
        <f t="shared" si="2"/>
        <v>（１）</v>
      </c>
      <c r="B24" s="66" t="str">
        <f t="shared" si="2"/>
        <v>-</v>
      </c>
      <c r="C24" s="67" t="str">
        <f t="shared" si="2"/>
        <v>③</v>
      </c>
      <c r="D24" s="1079"/>
      <c r="E24" s="1079"/>
      <c r="F24" s="461" t="s">
        <v>208</v>
      </c>
      <c r="G24" s="461" t="str">
        <f>IF(優良工事表彰!F10="","",優良工事表彰!F10)</f>
        <v>電気工事、消防施設工事</v>
      </c>
      <c r="P24" s="13"/>
      <c r="Q24" s="13"/>
    </row>
    <row r="25" spans="1:22" ht="43.5" customHeight="1">
      <c r="A25" s="65" t="e">
        <f>INDEX(発注者入力シート!$B$28:$G$32,MATCH(発注者入力シート!L11,発注者入力シート!$C$28:$C$32,0),5)</f>
        <v>#N/A</v>
      </c>
      <c r="B25" s="66" t="s">
        <v>439</v>
      </c>
      <c r="C25" s="67" t="e">
        <f>INDEX(発注者入力シート!$B$28:$G$32,MATCH(発注者入力シート!L11,発注者入力シート!$C$28:$C$32,0),6)</f>
        <v>#N/A</v>
      </c>
      <c r="D25" s="55" t="s">
        <v>487</v>
      </c>
      <c r="E25" s="55" t="str">
        <f>発注者入力シート!L11</f>
        <v>OPD制度参加登録</v>
      </c>
      <c r="F25" s="461" t="s">
        <v>222</v>
      </c>
      <c r="G25" s="461" t="str">
        <f>IF('【建築】技術提案（技能士活用）'!A8="","",'【建築】技術提案（技能士活用）'!A8)</f>
        <v>　　一般技能士の活用による品質向上について、下記工種に従事させる一級技能士の人数について具体的提案を求める。</v>
      </c>
      <c r="P25" s="13"/>
      <c r="Q25" s="13"/>
    </row>
    <row r="26" spans="1:22" ht="43.5" customHeight="1">
      <c r="A26" s="65" t="str">
        <f>INDEX(発注者入力シート!$B$33:$G$36,MATCH(発注者入力シート!M10,発注者入力シート!$C$33:$C$36,0),5)</f>
        <v>（２）</v>
      </c>
      <c r="B26" s="66" t="s">
        <v>439</v>
      </c>
      <c r="C26" s="67" t="str">
        <f>INDEX(発注者入力シート!$B$33:$G$36,MATCH(発注者入力シート!M10,発注者入力シート!$C$33:$C$36,0),6)</f>
        <v>①</v>
      </c>
      <c r="D26" s="1074" t="s">
        <v>218</v>
      </c>
      <c r="E26" s="1074" t="s">
        <v>435</v>
      </c>
      <c r="F26" s="461" t="s">
        <v>153</v>
      </c>
      <c r="G26" s="461" t="str">
        <f>IF('【建築】技術者成績評定点 (JV第1G用) '!F7="","",'【建築】技術者成績評定点 (JV第1G用) '!F7)</f>
        <v>令和３年度から令和７年度（完成及び引き渡しが完了）</v>
      </c>
    </row>
    <row r="27" spans="1:22" ht="43.5" customHeight="1">
      <c r="A27" s="65" t="str">
        <f>A26</f>
        <v>（２）</v>
      </c>
      <c r="B27" s="66" t="s">
        <v>439</v>
      </c>
      <c r="C27" s="67" t="str">
        <f>C26</f>
        <v>①</v>
      </c>
      <c r="D27" s="1075"/>
      <c r="E27" s="1075"/>
      <c r="F27" s="461" t="s">
        <v>193</v>
      </c>
      <c r="G27" s="461" t="str">
        <f>IF('【建築】技術者成績評定点 (JV第1G用) '!F8="","",'【建築】技術者成績評定点 (JV第1G用) '!F8)</f>
        <v>島根県（総務部(企業局及び病院局契約を含み、企業局及び病院局発注工事は除く。)、農林水産部、土木部）</v>
      </c>
    </row>
    <row r="28" spans="1:22" ht="43.5" customHeight="1">
      <c r="A28" s="65" t="str">
        <f>A26</f>
        <v>（２）</v>
      </c>
      <c r="B28" s="66" t="s">
        <v>439</v>
      </c>
      <c r="C28" s="67" t="str">
        <f>C26</f>
        <v>①</v>
      </c>
      <c r="D28" s="1075"/>
      <c r="E28" s="1075"/>
      <c r="F28" s="461" t="s">
        <v>154</v>
      </c>
      <c r="G28" s="461" t="str">
        <f>IF('【建築】技術者成績評定点 (JV第1G用) '!F9="","",'【建築】技術者成績評定点 (JV第1G用) '!F9)</f>
        <v>建築物に係る電気工事</v>
      </c>
    </row>
    <row r="29" spans="1:22" ht="43.5" customHeight="1">
      <c r="A29" s="65" t="str">
        <f>A26</f>
        <v>（２）</v>
      </c>
      <c r="B29" s="66" t="s">
        <v>439</v>
      </c>
      <c r="C29" s="67" t="str">
        <f>C26</f>
        <v>①</v>
      </c>
      <c r="D29" s="1076"/>
      <c r="E29" s="1076"/>
      <c r="F29" s="461" t="s">
        <v>208</v>
      </c>
      <c r="G29" s="461" t="str">
        <f>IF('【建築】技術者成績評定点 (JV第1G用) '!F10="","",'【建築】技術者成績評定点 (JV第1G用) '!F10)</f>
        <v>電気工事、消防施設工事</v>
      </c>
    </row>
    <row r="30" spans="1:22" ht="43.5" customHeight="1">
      <c r="A30" s="65" t="str">
        <f>INDEX(発注者入力シート!$B$33:$G$36,MATCH(発注者入力シート!M7,発注者入力シート!$C$33:$C$36,0),5)</f>
        <v>（２）</v>
      </c>
      <c r="B30" s="66" t="s">
        <v>439</v>
      </c>
      <c r="C30" s="67" t="str">
        <f>INDEX(発注者入力シート!$B$33:$G$36,MATCH(発注者入力シート!M7,発注者入力シート!$C$33:$C$36,0),6)</f>
        <v>②</v>
      </c>
      <c r="D30" s="1077" t="s">
        <v>218</v>
      </c>
      <c r="E30" s="1077" t="s">
        <v>158</v>
      </c>
      <c r="F30" s="461" t="s">
        <v>229</v>
      </c>
      <c r="G30" s="461"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V30" s="10"/>
    </row>
    <row r="31" spans="1:22" ht="43.5" customHeight="1">
      <c r="A31" s="65" t="str">
        <f>A30</f>
        <v>（２）</v>
      </c>
      <c r="B31" s="66" t="s">
        <v>439</v>
      </c>
      <c r="C31" s="67" t="str">
        <f>C30</f>
        <v>②</v>
      </c>
      <c r="D31" s="1078"/>
      <c r="E31" s="1078"/>
      <c r="F31" s="461" t="s">
        <v>211</v>
      </c>
      <c r="G31" s="461" t="str">
        <f>IF(同種工事施工経験!F8="","",同種工事施工経験!F8)</f>
        <v>　１契約で税込み最終金額が２億６，０００万円以上の住宅以外の建築物に係る電気工事</v>
      </c>
    </row>
    <row r="32" spans="1:22" ht="43.5" customHeight="1">
      <c r="A32" s="65" t="str">
        <f t="shared" ref="A32:A33" si="3">A31</f>
        <v>（２）</v>
      </c>
      <c r="B32" s="66" t="s">
        <v>439</v>
      </c>
      <c r="C32" s="67" t="str">
        <f t="shared" ref="C32:C33" si="4">C31</f>
        <v>②</v>
      </c>
      <c r="D32" s="1078"/>
      <c r="E32" s="1078"/>
      <c r="F32" s="461" t="s">
        <v>154</v>
      </c>
      <c r="G32" s="461" t="str">
        <f>IF(同種工事施工経験!F11="","",同種工事施工経験!F11)</f>
        <v>建築物に係る電気工事</v>
      </c>
    </row>
    <row r="33" spans="1:22" ht="43.5" customHeight="1">
      <c r="A33" s="65" t="str">
        <f t="shared" si="3"/>
        <v>（２）</v>
      </c>
      <c r="B33" s="66" t="s">
        <v>439</v>
      </c>
      <c r="C33" s="67" t="str">
        <f t="shared" si="4"/>
        <v>②</v>
      </c>
      <c r="D33" s="1079"/>
      <c r="E33" s="1079"/>
      <c r="F33" s="461" t="s">
        <v>208</v>
      </c>
      <c r="G33" s="461" t="str">
        <f>IF(同種工事施工経験!F12="","",同種工事施工経験!F12)</f>
        <v>電気工事、消防施設工事</v>
      </c>
    </row>
    <row r="34" spans="1:22" ht="43.5" customHeight="1">
      <c r="A34" s="65" t="str">
        <f>INDEX(発注者入力シート!$B$37:$G$46,MATCH(発注者入力シート!N8,発注者入力シート!$C$37:$C$46,0),5)</f>
        <v>（３）</v>
      </c>
      <c r="B34" s="66" t="s">
        <v>439</v>
      </c>
      <c r="C34" s="67" t="str">
        <f>INDEX(発注者入力シート!$B$37:$G$46,MATCH(発注者入力シート!N8,発注者入力シート!$C$37:$C$46,0),6)</f>
        <v>①</v>
      </c>
      <c r="D34" s="55" t="s">
        <v>1245</v>
      </c>
      <c r="E34" s="55" t="s">
        <v>1032</v>
      </c>
      <c r="F34" s="461" t="s">
        <v>222</v>
      </c>
      <c r="G34" s="461" t="str">
        <f>'ボランティア (JV)'!B7</f>
        <v>令和６年度及び令和７年度における島根県内で実施されたボランティア活動又はハートフルしまねへの参加実績</v>
      </c>
    </row>
    <row r="35" spans="1:22" ht="43.5" customHeight="1">
      <c r="A35" s="65" t="str">
        <f>INDEX(発注者入力シート!$B$37:$G$46,MATCH(発注者入力シート!N11,発注者入力シート!$C$37:$C$46,0),5)</f>
        <v>（３）</v>
      </c>
      <c r="B35" s="66" t="s">
        <v>439</v>
      </c>
      <c r="C35" s="67" t="str">
        <f>INDEX(発注者入力シート!$B$37:$G$46,MATCH(発注者入力シート!N11,発注者入力シート!$C$37:$C$46,0),6)</f>
        <v>②</v>
      </c>
      <c r="D35" s="1074" t="s">
        <v>1245</v>
      </c>
      <c r="E35" s="1074" t="s">
        <v>1033</v>
      </c>
      <c r="F35" s="461" t="s">
        <v>224</v>
      </c>
      <c r="G35" s="462"/>
    </row>
    <row r="36" spans="1:22" ht="43.5" customHeight="1">
      <c r="A36" s="65" t="str">
        <f>INDEX(発注者入力シート!$B$37:$G$46,MATCH(発注者入力シート!N12,発注者入力シート!$C$37:$C$46,0),5)</f>
        <v>（３）</v>
      </c>
      <c r="B36" s="66" t="s">
        <v>439</v>
      </c>
      <c r="C36" s="67" t="str">
        <f>INDEX(発注者入力シート!$B$37:$G$46,MATCH(発注者入力シート!N12,発注者入力シート!$C$37:$C$46,0),6)</f>
        <v>②</v>
      </c>
      <c r="D36" s="1076"/>
      <c r="E36" s="1076"/>
      <c r="F36" s="461" t="s">
        <v>223</v>
      </c>
      <c r="G36" s="462"/>
    </row>
    <row r="37" spans="1:22" ht="43.5" customHeight="1">
      <c r="A37" s="65" t="str">
        <f>INDEX(発注者入力シート!$B$37:$G$46,MATCH(発注者入力シート!N14,発注者入力シート!$C$37:$C$46,0),5)</f>
        <v>（３）</v>
      </c>
      <c r="B37" s="66" t="s">
        <v>439</v>
      </c>
      <c r="C37" s="67" t="str">
        <f>INDEX(発注者入力シート!$B$37:$G$46,MATCH(発注者入力シート!N14,発注者入力シート!$C$37:$C$46,0),6)</f>
        <v>③</v>
      </c>
      <c r="D37" s="55" t="s">
        <v>1245</v>
      </c>
      <c r="E37" s="55" t="s">
        <v>534</v>
      </c>
      <c r="F37" s="461" t="s">
        <v>222</v>
      </c>
      <c r="G37" s="461" t="str">
        <f>IF(登録基幹技能者!B9="","",登録基幹技能者!B9)</f>
        <v>登録電気工事基幹技能者の現場への配置</v>
      </c>
    </row>
    <row r="38" spans="1:22" ht="43.5" customHeight="1">
      <c r="A38" s="65" t="str">
        <f>INDEX(発注者入力シート!$B$37:$G$46,MATCH(発注者入力シート!N15,発注者入力シート!$C$37:$C$46,0),5)</f>
        <v>（３）</v>
      </c>
      <c r="B38" s="66" t="s">
        <v>439</v>
      </c>
      <c r="C38" s="67" t="str">
        <f>INDEX(発注者入力シート!$B$37:$G$46,MATCH(発注者入力シート!N15,発注者入力シート!$C$37:$C$46,0),6)</f>
        <v>⑤</v>
      </c>
      <c r="D38" s="55" t="s">
        <v>1245</v>
      </c>
      <c r="E38" s="55" t="s">
        <v>1034</v>
      </c>
      <c r="F38" s="461" t="s">
        <v>222</v>
      </c>
      <c r="G38" s="461" t="str">
        <f>IF('若手技術者・従業員新規雇用（JV)'!B7="","",'若手技術者・従業員新規雇用（JV)'!B7)</f>
        <v>令和６年4月1日以降に、若手技術者・若手従業員（３０歳未満の者）の１人以上の新規雇用があること。</v>
      </c>
    </row>
    <row r="39" spans="1:22" ht="43.5" customHeight="1">
      <c r="A39" s="65" t="e">
        <f>INDEX(発注者入力シート!$B$37:$G$46,MATCH(発注者入力シート!N16,発注者入力シート!$C$37:$C$46,0),5)</f>
        <v>#N/A</v>
      </c>
      <c r="B39" s="66" t="s">
        <v>439</v>
      </c>
      <c r="C39" s="67" t="e">
        <f>INDEX(発注者入力シート!$B$37:$G$46,MATCH(発注者入力シート!N16,発注者入力シート!$C$37:$C$46,0),6)</f>
        <v>#N/A</v>
      </c>
      <c r="D39" s="55" t="s">
        <v>1245</v>
      </c>
      <c r="E39" s="55" t="s">
        <v>225</v>
      </c>
      <c r="F39" s="462"/>
      <c r="G39" s="462"/>
      <c r="V39" s="10"/>
    </row>
    <row r="40" spans="1:22" ht="43.5" customHeight="1">
      <c r="A40" s="65" t="e">
        <f>INDEX(発注者入力シート!$B$37:$G$46,MATCH(発注者入力シート!N17,発注者入力シート!$C$37:$C$46,0),5)</f>
        <v>#N/A</v>
      </c>
      <c r="B40" s="66" t="s">
        <v>439</v>
      </c>
      <c r="C40" s="67" t="e">
        <f>INDEX(発注者入力シート!$B$37:$G$46,MATCH(発注者入力シート!N17,発注者入力シート!$C$37:$C$46,0),6)</f>
        <v>#N/A</v>
      </c>
      <c r="D40" s="55" t="s">
        <v>1245</v>
      </c>
      <c r="E40" s="55" t="s">
        <v>437</v>
      </c>
      <c r="F40" s="461" t="s">
        <v>222</v>
      </c>
      <c r="G40" s="462"/>
    </row>
    <row r="41" spans="1:22" ht="43.5" customHeight="1">
      <c r="A41" s="65" t="e">
        <f>INDEX(発注者入力シート!$B$37:$G$46,MATCH(発注者入力シート!N18,発注者入力シート!$C$37:$C$46,0),5)</f>
        <v>#N/A</v>
      </c>
      <c r="B41" s="66" t="s">
        <v>439</v>
      </c>
      <c r="C41" s="67" t="e">
        <f>INDEX(発注者入力シート!$B$37:$G$46,MATCH(発注者入力シート!N18,発注者入力シート!$C$37:$C$46,0),6)</f>
        <v>#N/A</v>
      </c>
      <c r="D41" s="55" t="s">
        <v>1245</v>
      </c>
      <c r="E41" s="55" t="s">
        <v>1242</v>
      </c>
      <c r="F41" s="461" t="s">
        <v>222</v>
      </c>
      <c r="G41" s="461" t="str">
        <f>IF('建設キャリアアップシステム(CCUS)'!B8="","",'建設キャリアアップシステム(CCUS)'!B8)</f>
        <v>当該工事における建設キャリアアップシステム（CCUS）の活用することの確約</v>
      </c>
    </row>
    <row r="42" spans="1:22" ht="43.5" customHeight="1">
      <c r="A42" s="65" t="e">
        <f>INDEX(発注者入力シート!$B$47:$G$48,MATCH(発注者入力シート!O7,発注者入力シート!$C$47:$C$48,0),5)</f>
        <v>#N/A</v>
      </c>
      <c r="B42" s="66" t="s">
        <v>439</v>
      </c>
      <c r="C42" s="67" t="e">
        <f>INDEX(発注者入力シート!$B$47:$G$48,MATCH(発注者入力シート!O7,発注者入力シート!$C$47:$C$48,0),6)</f>
        <v>#N/A</v>
      </c>
      <c r="D42" s="1068" t="s">
        <v>488</v>
      </c>
      <c r="E42" s="1068" t="s">
        <v>227</v>
      </c>
      <c r="F42" s="461" t="s">
        <v>222</v>
      </c>
      <c r="G42" s="461" t="str">
        <f>IF(会社所在地!B10="","",会社所在地!B10)</f>
        <v>入札公告日前日において、評価対象地域内に建設業法で規定する主たる営業所（本店）または従たる営業所（支店、営業所）がある者</v>
      </c>
    </row>
    <row r="43" spans="1:22" ht="34.5" customHeight="1">
      <c r="A43" s="65" t="e">
        <f>A42</f>
        <v>#N/A</v>
      </c>
      <c r="B43" s="66" t="s">
        <v>439</v>
      </c>
      <c r="C43" s="67" t="e">
        <f>C42</f>
        <v>#N/A</v>
      </c>
      <c r="D43" s="1068"/>
      <c r="E43" s="1068"/>
      <c r="F43" s="463" t="s">
        <v>923</v>
      </c>
      <c r="G43" s="464" t="str">
        <f>IF(会社所在地!D13="","",会社所在地!D13)</f>
        <v>○○県土整備事務所管内</v>
      </c>
    </row>
  </sheetData>
  <mergeCells count="20">
    <mergeCell ref="D18:D21"/>
    <mergeCell ref="E18:E21"/>
    <mergeCell ref="D42:D43"/>
    <mergeCell ref="E42:E43"/>
    <mergeCell ref="D14:D17"/>
    <mergeCell ref="D26:D29"/>
    <mergeCell ref="E26:E29"/>
    <mergeCell ref="D22:D24"/>
    <mergeCell ref="E22:E24"/>
    <mergeCell ref="D30:D33"/>
    <mergeCell ref="E30:E33"/>
    <mergeCell ref="D35:D36"/>
    <mergeCell ref="E35:E36"/>
    <mergeCell ref="A1:C1"/>
    <mergeCell ref="A2:C2"/>
    <mergeCell ref="E14:E17"/>
    <mergeCell ref="A5:C5"/>
    <mergeCell ref="D1:E1"/>
    <mergeCell ref="D2:G2"/>
    <mergeCell ref="D6:D13"/>
  </mergeCells>
  <phoneticPr fontId="2"/>
  <pageMargins left="0.59055118110236227" right="0.19685039370078741"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H30"/>
  <sheetViews>
    <sheetView workbookViewId="0">
      <selection activeCell="F11" sqref="F11:H12"/>
    </sheetView>
  </sheetViews>
  <sheetFormatPr defaultColWidth="9" defaultRowHeight="13"/>
  <cols>
    <col min="1" max="1" width="9" style="7"/>
    <col min="2" max="8" width="17.7265625" style="7" customWidth="1"/>
    <col min="9" max="16384" width="9" style="7"/>
  </cols>
  <sheetData>
    <row r="1" spans="1:8" ht="19">
      <c r="A1" s="75" t="s">
        <v>796</v>
      </c>
      <c r="B1" s="72"/>
      <c r="C1" s="72"/>
      <c r="D1" s="72"/>
      <c r="E1" s="72"/>
      <c r="F1" s="72"/>
      <c r="G1" s="72"/>
      <c r="H1" s="72"/>
    </row>
    <row r="2" spans="1:8" ht="27" customHeight="1">
      <c r="B2" s="1080" t="s">
        <v>204</v>
      </c>
      <c r="C2" s="1081"/>
      <c r="D2" s="1081"/>
      <c r="E2" s="1081"/>
      <c r="F2" s="1081"/>
      <c r="G2" s="1081"/>
      <c r="H2" s="1082"/>
    </row>
    <row r="3" spans="1:8" ht="67.5" customHeight="1">
      <c r="B3" s="8" t="s">
        <v>324</v>
      </c>
      <c r="C3" s="8" t="s">
        <v>399</v>
      </c>
      <c r="D3" s="8" t="s">
        <v>865</v>
      </c>
      <c r="E3" s="8" t="s">
        <v>866</v>
      </c>
      <c r="F3" s="8" t="s">
        <v>205</v>
      </c>
      <c r="G3" s="8" t="s">
        <v>206</v>
      </c>
      <c r="H3" s="8" t="s">
        <v>207</v>
      </c>
    </row>
    <row r="4" spans="1:8" ht="18.75" customHeight="1">
      <c r="B4" s="1083" t="str">
        <f>IF(技術提案ｂ①!B5="","",技術提案ｂ①!B5)</f>
        <v/>
      </c>
      <c r="C4" s="1083" t="str">
        <f>IF(技術提案ｂ②!B5="","",技術提案ｂ②!B5)</f>
        <v/>
      </c>
      <c r="D4" s="1086" t="str">
        <f>IF(技術提案ｂ③!B5="","",技術提案ｂ③!B5)</f>
        <v/>
      </c>
      <c r="E4" s="1086" t="str">
        <f>IF(技術提案ｂ④!B5="","",技術提案ｂ④!B5)</f>
        <v/>
      </c>
      <c r="F4" s="1086" t="str">
        <f>IF(技術提案①!B5="","",技術提案①!B5)</f>
        <v/>
      </c>
      <c r="G4" s="1086" t="str">
        <f>IF(技術提案②!B5="","",技術提案②!B5)</f>
        <v/>
      </c>
      <c r="H4" s="1086" t="str">
        <f>IF(技術提案③!B5="","",技術提案③!B5)</f>
        <v/>
      </c>
    </row>
    <row r="5" spans="1:8" ht="18.75" customHeight="1">
      <c r="B5" s="1084"/>
      <c r="C5" s="1084"/>
      <c r="D5" s="1086"/>
      <c r="E5" s="1086"/>
      <c r="F5" s="1086"/>
      <c r="G5" s="1086"/>
      <c r="H5" s="1086"/>
    </row>
    <row r="6" spans="1:8" ht="18.75" customHeight="1">
      <c r="B6" s="1084"/>
      <c r="C6" s="1084"/>
      <c r="D6" s="1086"/>
      <c r="E6" s="1086"/>
      <c r="F6" s="1086"/>
      <c r="G6" s="1086"/>
      <c r="H6" s="1086"/>
    </row>
    <row r="7" spans="1:8" ht="18.75" customHeight="1">
      <c r="B7" s="1085"/>
      <c r="C7" s="1085"/>
      <c r="D7" s="1086"/>
      <c r="E7" s="1086"/>
      <c r="F7" s="1086"/>
      <c r="G7" s="1086"/>
      <c r="H7" s="1086"/>
    </row>
    <row r="8" spans="1:8" ht="85.5">
      <c r="B8" s="381" t="str">
        <f>IF(技術提案ｂ①!B20="","",技術提案ｂ①!B20)</f>
        <v>使用材料</v>
      </c>
      <c r="C8" s="381" t="str">
        <f>IF(技術提案ｂ②!B20="","",技術提案ｂ②!B20)</f>
        <v>使用材料</v>
      </c>
      <c r="D8" s="381" t="str">
        <f>IF(技術提案ｂ③!B20="","",技術提案ｂ③!B20)</f>
        <v>使用材料</v>
      </c>
      <c r="E8" s="381" t="str">
        <f>IF(技術提案ｂ④!B20="","",技術提案ｂ④!B20)</f>
        <v>使用材料</v>
      </c>
      <c r="F8" s="380" t="str">
        <f>IF(技術提案①!A20="","",技術提案①!A20)</f>
        <v>①　◯◯◯◯◯
（現場特性・概要）
（時期、期間）
（位置、範囲）
（内容《誰が･何を･どうする》、数量、材料、機械等）
（目的、効果、優位性）
（効果の技術的根拠）
（その他）</v>
      </c>
      <c r="G8" s="380" t="str">
        <f>IF(技術提案②!A20="","",技術提案②!A20)</f>
        <v>①　◯◯◯◯◯
（現場特性・概要）
（時期、期間）
（位置、範囲）
（内容《誰が･何を･どうする》、数量、材料、機械等）
（目的、効果、優位性）
（効果の技術的根拠）
（その他）</v>
      </c>
      <c r="H8" s="380" t="str">
        <f>IF(技術提案③!A20="","",技術提案③!A20)</f>
        <v>①　◯◯◯◯◯
（現場特性・概要）
（時期、期間）
（位置、範囲）
（内容《誰が･何を･どうする》、数量、材料、機械等）
（目的、効果、優位性）
（効果の技術的根拠）
（その他）</v>
      </c>
    </row>
    <row r="9" spans="1:8" ht="85.5">
      <c r="B9" s="380" t="str">
        <f>IF(技術提案ｂ①!A21="","",技術提案ｂ①!A21)</f>
        <v>①　◯◯◯◯◯
（現場特性・概要）（時期、期間）（位置、範囲）（内容《誰が･何を･どうする》、数量、材料、機械等）（目的、効果、優位性）（効果の技術的根拠）（その他）</v>
      </c>
      <c r="C9" s="380" t="str">
        <f>IF(技術提案ｂ②!A21="","",技術提案ｂ②!A21)</f>
        <v>①　◯◯◯◯◯
（現場特性・概要）（時期、期間）（位置、範囲）（内容《誰が･何を･どうする》、数量、材料、機械等）（目的、効果、優位性）（効果の技術的根拠）（その他）</v>
      </c>
      <c r="D9" s="380" t="str">
        <f>IF(技術提案ｂ③!A21="","",技術提案ｂ③!A21)</f>
        <v>①　◯◯◯◯◯
（現場特性・概要）（時期、期間）（位置、範囲）（内容《誰が･何を･どうする》、数量、材料、機械等）（目的、効果、優位性）（効果の技術的根拠）（その他）</v>
      </c>
      <c r="E9" s="380" t="str">
        <f>IF(技術提案ｂ④!A21="","",技術提案ｂ④!A21)</f>
        <v>①　◯◯◯◯◯
（現場特性・概要）（時期、期間）（位置、範囲）（内容《誰が･何を･どうする》、数量、材料、機械等）（目的、効果、優位性）（効果の技術的根拠）（その他）</v>
      </c>
      <c r="F9" s="380" t="str">
        <f>IF(技術提案①!A27="","",技術提案①!A27)</f>
        <v>②　◯◯◯◯◯
（現場特性・概要）
（時期、期間）
（位置、範囲）
（内容《誰が･何を･どうする》、数量、材料、機械等）
（目的、効果、優位性）
（効果の技術的根拠）
（その他）</v>
      </c>
      <c r="G9" s="380" t="str">
        <f>IF(技術提案②!A27="","",技術提案②!A27)</f>
        <v>②　◯◯◯◯◯
（現場特性・概要）
（時期、期間）
（位置、範囲）
（内容《誰が･何を･どうする》、数量、材料、機械等）
（目的、効果、優位性）
（効果の技術的根拠）
（その他）</v>
      </c>
      <c r="H9" s="380" t="str">
        <f>IF(技術提案③!A27="","",技術提案③!A27)</f>
        <v>②　◯◯◯◯◯
（現場特性・概要）
（時期、期間）
（位置、範囲）
（内容《誰が･何を･どうする》、数量、材料、機械等）
（目的、効果、優位性）
（効果の技術的根拠）
（その他）</v>
      </c>
    </row>
    <row r="10" spans="1:8" ht="85.5">
      <c r="B10" s="380" t="str">
        <f>IF(技術提案ｂ①!A25="","",技術提案ｂ①!A25)</f>
        <v>②　◯◯◯◯◯
（現場特性・概要）（時期、期間）（位置、範囲）（内容《誰が･何を･どうする》、数量、材料、機械等）（目的、効果、優位性）（効果の技術的根拠）（その他）</v>
      </c>
      <c r="C10" s="380" t="str">
        <f>IF(技術提案ｂ②!A25="","",技術提案ｂ②!A25)</f>
        <v>②　◯◯◯◯◯
（現場特性・概要）（時期、期間）（位置、範囲）（内容《誰が･何を･どうする》、数量、材料、機械等）（目的、効果、優位性）（効果の技術的根拠）（その他）</v>
      </c>
      <c r="D10" s="380" t="str">
        <f>IF(技術提案ｂ③!A25="","",技術提案ｂ③!A25)</f>
        <v>②　◯◯◯◯◯
（現場特性・概要）（時期、期間）（位置、範囲）（内容《誰が･何を･どうする》、数量、材料、機械等）（目的、効果、優位性）（効果の技術的根拠）（その他）</v>
      </c>
      <c r="E10" s="380" t="str">
        <f>IF(技術提案ｂ④!A25="","",技術提案ｂ④!A25)</f>
        <v>②　◯◯◯◯◯
（現場特性・概要）（時期、期間）（位置、範囲）（内容《誰が･何を･どうする》、数量、材料、機械等）（目的、効果、優位性）（効果の技術的根拠）（その他）</v>
      </c>
      <c r="F10" s="380" t="str">
        <f>IF(技術提案①!A34="","",技術提案①!A34)</f>
        <v>③　◯◯◯◯◯
（現場特性・概要）
（時期、期間）
（位置、範囲）
（内容《誰が･何を･どうする》、数量、材料、機械等）
（目的、効果、優位性）
（効果の技術的根拠）
（その他）</v>
      </c>
      <c r="G10" s="380" t="str">
        <f>IF(技術提案②!A34="","",技術提案②!A34)</f>
        <v>③　◯◯◯◯◯
（現場特性・概要）
（時期、期間）
（位置、範囲）
（内容《誰が･何を･どうする》、数量、材料、機械等）
（目的、効果、優位性）
（効果の技術的根拠）
（その他）</v>
      </c>
      <c r="H10" s="380" t="str">
        <f>IF(技術提案③!A34="","",技術提案③!A34)</f>
        <v>③　◯◯◯◯◯
（現場特性・概要）
（時期、期間）
（位置、範囲）
（内容《誰が･何を･どうする》、数量、材料、機械等）
（目的、効果、優位性）
（効果の技術的根拠）
（その他）</v>
      </c>
    </row>
    <row r="11" spans="1:8">
      <c r="B11" s="382" t="str">
        <f>IF(技術提案ｂ①!B29="","",技術提案ｂ①!B29)</f>
        <v>使用材料</v>
      </c>
      <c r="C11" s="382" t="str">
        <f>IF(技術提案ｂ②!B29="","",技術提案ｂ②!B29)</f>
        <v>使用材料</v>
      </c>
      <c r="D11" s="382" t="str">
        <f>IF(技術提案ｂ③!B29="","",技術提案ｂ③!B29)</f>
        <v>使用材料</v>
      </c>
      <c r="E11" s="382" t="str">
        <f>IF(技術提案ｂ④!B29="","",技術提案ｂ④!B29)</f>
        <v>使用材料</v>
      </c>
      <c r="F11" s="380"/>
      <c r="G11" s="380"/>
      <c r="H11" s="380"/>
    </row>
    <row r="12" spans="1:8" ht="66.5">
      <c r="B12" s="380" t="str">
        <f>IF(技術提案ｂ①!A30="","",技術提案ｂ①!A30)</f>
        <v>①　◯◯◯◯◯
（現場特性・概要）（時期、期間）（位置、範囲）（内容《誰が･何を･どうする》、数量、材料、機械等）（目的、効果、優位性）（効果の技術的根拠）（その他）</v>
      </c>
      <c r="C12" s="380" t="str">
        <f>IF(技術提案ｂ②!A30="","",技術提案ｂ②!A30)</f>
        <v>①　◯◯◯◯◯
（現場特性・概要）（時期、期間）（位置、範囲）（内容《誰が･何を･どうする》、数量、材料、機械等）（目的、効果、優位性）（効果の技術的根拠）（その他）</v>
      </c>
      <c r="D12" s="380" t="str">
        <f>IF(技術提案ｂ③!A30="","",技術提案ｂ③!A30)</f>
        <v>①　◯◯◯◯◯
（現場特性・概要）（時期、期間）（位置、範囲）（内容《誰が･何を･どうする》、数量、材料、機械等）（目的、効果、優位性）（効果の技術的根拠）（その他）</v>
      </c>
      <c r="E12" s="380" t="str">
        <f>IF(技術提案ｂ④!A30="","",技術提案ｂ④!A30)</f>
        <v>①　◯◯◯◯◯
（現場特性・概要）（時期、期間）（位置、範囲）（内容《誰が･何を･どうする》、数量、材料、機械等）（目的、効果、優位性）（効果の技術的根拠）（その他）</v>
      </c>
      <c r="F12" s="380"/>
      <c r="G12" s="380"/>
      <c r="H12" s="380"/>
    </row>
    <row r="13" spans="1:8" ht="66.5">
      <c r="B13" s="380" t="str">
        <f>IF(技術提案ｂ①!A34="","",技術提案ｂ①!A34)</f>
        <v>②　◯◯◯◯◯
（現場特性・概要）（時期、期間）（位置、範囲）（内容《誰が･何を･どうする》、数量、材料、機械等）（目的、効果、優位性）（効果の技術的根拠）（その他）</v>
      </c>
      <c r="C13" s="380" t="str">
        <f>IF(技術提案ｂ②!A34="","",技術提案ｂ②!A34)</f>
        <v>②　◯◯◯◯◯
（現場特性・概要）（時期、期間）（位置、範囲）（内容《誰が･何を･どうする》、数量、材料、機械等）（目的、効果、優位性）（効果の技術的根拠）（その他）</v>
      </c>
      <c r="D13" s="380" t="str">
        <f>IF(技術提案ｂ③!A34="","",技術提案ｂ③!A34)</f>
        <v>②　◯◯◯◯◯
（現場特性・概要）（時期、期間）（位置、範囲）（内容《誰が･何を･どうする》、数量、材料、機械等）（目的、効果、優位性）（効果の技術的根拠）（その他）</v>
      </c>
      <c r="E13" s="380" t="str">
        <f>IF(技術提案ｂ④!A34="","",技術提案ｂ④!A34)</f>
        <v>②　◯◯◯◯◯
（現場特性・概要）（時期、期間）（位置、範囲）（内容《誰が･何を･どうする》、数量、材料、機械等）（目的、効果、優位性）（効果の技術的根拠）（その他）</v>
      </c>
      <c r="F13" s="380"/>
      <c r="G13" s="380"/>
      <c r="H13" s="380"/>
    </row>
    <row r="14" spans="1:8">
      <c r="B14" s="383" t="str">
        <f>IF(技術提案ｂ①!B38="","",技術提案ｂ①!B38)</f>
        <v>使用材料</v>
      </c>
      <c r="C14" s="383" t="str">
        <f>IF(技術提案ｂ②!B38="","",技術提案ｂ②!B38)</f>
        <v>使用材料</v>
      </c>
      <c r="D14" s="383" t="str">
        <f>IF(技術提案ｂ③!B38="","",技術提案ｂ③!B38)</f>
        <v>使用材料</v>
      </c>
      <c r="E14" s="383" t="str">
        <f>IF(技術提案ｂ④!B38="","",技術提案ｂ④!B38)</f>
        <v>使用材料</v>
      </c>
      <c r="F14" s="380"/>
      <c r="G14" s="380"/>
      <c r="H14" s="380"/>
    </row>
    <row r="15" spans="1:8" ht="66.5">
      <c r="B15" s="380" t="str">
        <f>IF(技術提案ｂ①!A39="","",技術提案ｂ①!A39)</f>
        <v>①　◯◯◯◯◯
（現場特性・概要）（時期、期間）（位置、範囲）（内容《誰が･何を･どうする》、数量、材料、機械等）（目的、効果、優位性）（効果の技術的根拠）（その他）</v>
      </c>
      <c r="C15" s="380" t="str">
        <f>IF(技術提案ｂ②!A39="","",技術提案ｂ②!A39)</f>
        <v>①　◯◯◯◯◯
（現場特性・概要）（時期、期間）（位置、範囲）（内容《誰が･何を･どうする》、数量、材料、機械等）（目的、効果、優位性）（効果の技術的根拠）（その他）</v>
      </c>
      <c r="D15" s="380" t="str">
        <f>IF(技術提案ｂ③!A39="","",技術提案ｂ③!A39)</f>
        <v>①　◯◯◯◯◯
（現場特性・概要）（時期、期間）（位置、範囲）（内容《誰が･何を･どうする》、数量、材料、機械等）（目的、効果、優位性）（効果の技術的根拠）（その他）</v>
      </c>
      <c r="E15" s="380" t="str">
        <f>IF(技術提案ｂ④!A39="","",技術提案ｂ④!A39)</f>
        <v>①　◯◯◯◯◯
（現場特性・概要）（時期、期間）（位置、範囲）（内容《誰が･何を･どうする》、数量、材料、機械等）（目的、効果、優位性）（効果の技術的根拠）（その他）</v>
      </c>
      <c r="F15" s="380"/>
      <c r="G15" s="380"/>
      <c r="H15" s="380"/>
    </row>
    <row r="16" spans="1:8" ht="66.5">
      <c r="B16" s="380" t="str">
        <f>IF(技術提案ｂ①!A43="","",技術提案ｂ①!A43)</f>
        <v>②　◯◯◯◯◯
（現場特性・概要）（時期、期間）（位置、範囲）（内容《誰が･何を･どうする》、数量、材料、機械等）（目的、効果、優位性）（効果の技術的根拠）（その他）</v>
      </c>
      <c r="C16" s="380" t="str">
        <f>IF(技術提案ｂ②!A43="","",技術提案ｂ②!A43)</f>
        <v>②　◯◯◯◯◯
（現場特性・概要）（時期、期間）（位置、範囲）（内容《誰が･何を･どうする》、数量、材料、機械等）（目的、効果、優位性）（効果の技術的根拠）（その他）</v>
      </c>
      <c r="D16" s="380" t="str">
        <f>IF(技術提案ｂ③!A43="","",技術提案ｂ③!A43)</f>
        <v>②　◯◯◯◯◯
（現場特性・概要）（時期、期間）（位置、範囲）（内容《誰が･何を･どうする》、数量、材料、機械等）（目的、効果、優位性）（効果の技術的根拠）（その他）</v>
      </c>
      <c r="E16" s="380" t="str">
        <f>IF(技術提案ｂ④!A43="","",技術提案ｂ④!A43)</f>
        <v>②　◯◯◯◯◯
（現場特性・概要）（時期、期間）（位置、範囲）（内容《誰が･何を･どうする》、数量、材料、機械等）（目的、効果、優位性）（効果の技術的根拠）（その他）</v>
      </c>
      <c r="F16" s="380"/>
      <c r="G16" s="380"/>
      <c r="H16" s="380"/>
    </row>
    <row r="17" spans="2:8">
      <c r="B17" s="385" t="str">
        <f>IF(技術提案ｂ①!B47="","",技術提案ｂ①!B47)</f>
        <v>使用材料</v>
      </c>
      <c r="C17" s="385" t="str">
        <f>IF(技術提案ｂ②!B47="","",技術提案ｂ②!B47)</f>
        <v>使用材料</v>
      </c>
      <c r="D17" s="385" t="str">
        <f>IF(技術提案ｂ③!B47="","",技術提案ｂ③!B47)</f>
        <v>使用材料</v>
      </c>
      <c r="E17" s="385" t="str">
        <f>IF(技術提案ｂ④!B47="","",技術提案ｂ④!B47)</f>
        <v>使用材料</v>
      </c>
      <c r="F17" s="380"/>
      <c r="G17" s="380"/>
      <c r="H17" s="380"/>
    </row>
    <row r="18" spans="2:8" ht="66.5">
      <c r="B18" s="380" t="str">
        <f>IF(技術提案ｂ①!A48="","",技術提案ｂ①!A48)</f>
        <v>①　◯◯◯◯◯
（現場特性・概要）（時期、期間）（位置、範囲）（内容《誰が･何を･どうする》、数量、材料、機械等）（目的、効果、優位性）（効果の技術的根拠）（その他）</v>
      </c>
      <c r="C18" s="380" t="str">
        <f>IF(技術提案ｂ②!A48="","",技術提案ｂ②!A48)</f>
        <v>①　◯◯◯◯◯
（現場特性・概要）（時期、期間）（位置、範囲）（内容《誰が･何を･どうする》、数量、材料、機械等）（目的、効果、優位性）（効果の技術的根拠）（その他）</v>
      </c>
      <c r="D18" s="380" t="str">
        <f>IF(技術提案ｂ③!A48="","",技術提案ｂ③!A48)</f>
        <v>①　◯◯◯◯◯
（現場特性・概要）（時期、期間）（位置、範囲）（内容《誰が･何を･どうする》、数量、材料、機械等）（目的、効果、優位性）（効果の技術的根拠）（その他）</v>
      </c>
      <c r="E18" s="380" t="str">
        <f>IF(技術提案ｂ④!A48="","",技術提案ｂ④!A48)</f>
        <v>①　◯◯◯◯◯
（現場特性・概要）（時期、期間）（位置、範囲）（内容《誰が･何を･どうする》、数量、材料、機械等）（目的、効果、優位性）（効果の技術的根拠）（その他）</v>
      </c>
      <c r="F18" s="380"/>
      <c r="G18" s="380"/>
      <c r="H18" s="380"/>
    </row>
    <row r="19" spans="2:8" ht="66.5">
      <c r="B19" s="380" t="str">
        <f>IF(技術提案ｂ①!A52="","",技術提案ｂ①!A52)</f>
        <v>②　◯◯◯◯◯
（現場特性・概要）（時期、期間）（位置、範囲）（内容《誰が･何を･どうする》、数量、材料、機械等）（目的、効果、優位性）（効果の技術的根拠）（その他）</v>
      </c>
      <c r="C19" s="380" t="str">
        <f>IF(技術提案ｂ②!A52="","",技術提案ｂ②!A52)</f>
        <v>②　◯◯◯◯◯
（現場特性・概要）（時期、期間）（位置、範囲）（内容《誰が･何を･どうする》、数量、材料、機械等）（目的、効果、優位性）（効果の技術的根拠）（その他）</v>
      </c>
      <c r="D19" s="380" t="str">
        <f>IF(技術提案ｂ③!A52="","",技術提案ｂ③!A52)</f>
        <v>②　◯◯◯◯◯
（現場特性・概要）（時期、期間）（位置、範囲）（内容《誰が･何を･どうする》、数量、材料、機械等）（目的、効果、優位性）（効果の技術的根拠）（その他）</v>
      </c>
      <c r="E19" s="380" t="str">
        <f>IF(技術提案ｂ④!A52="","",技術提案ｂ④!A52)</f>
        <v>②　◯◯◯◯◯
（現場特性・概要）（時期、期間）（位置、範囲）（内容《誰が･何を･どうする》、数量、材料、機械等）（目的、効果、優位性）（効果の技術的根拠）（その他）</v>
      </c>
      <c r="F19" s="380"/>
      <c r="G19" s="380"/>
      <c r="H19" s="380"/>
    </row>
    <row r="20" spans="2:8">
      <c r="B20" s="380"/>
      <c r="C20" s="380"/>
      <c r="D20" s="380"/>
      <c r="E20" s="380"/>
      <c r="F20" s="380"/>
      <c r="G20" s="380"/>
      <c r="H20" s="380"/>
    </row>
    <row r="21" spans="2:8">
      <c r="B21" s="380"/>
      <c r="C21" s="380"/>
      <c r="D21" s="380"/>
      <c r="E21" s="380"/>
      <c r="F21" s="380"/>
      <c r="G21" s="380"/>
      <c r="H21" s="380"/>
    </row>
    <row r="30" spans="2:8" ht="56.25" customHeight="1"/>
  </sheetData>
  <mergeCells count="8">
    <mergeCell ref="B2:H2"/>
    <mergeCell ref="B4:B7"/>
    <mergeCell ref="C4:C7"/>
    <mergeCell ref="F4:F7"/>
    <mergeCell ref="G4:G7"/>
    <mergeCell ref="H4:H7"/>
    <mergeCell ref="D4:D7"/>
    <mergeCell ref="E4:E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CO63"/>
  <sheetViews>
    <sheetView topLeftCell="AS13" zoomScale="59" zoomScaleNormal="59" workbookViewId="0">
      <selection activeCell="BA21" sqref="BA21"/>
    </sheetView>
  </sheetViews>
  <sheetFormatPr defaultColWidth="9" defaultRowHeight="13"/>
  <cols>
    <col min="1" max="1" width="7.7265625" style="7" customWidth="1"/>
    <col min="2" max="2" width="7" style="7" customWidth="1"/>
    <col min="3" max="3" width="20.26953125" style="7" customWidth="1"/>
    <col min="4" max="5" width="14.6328125" style="7" customWidth="1"/>
    <col min="6" max="6" width="21.453125" style="7" customWidth="1"/>
    <col min="7" max="8" width="22.90625" style="7" customWidth="1"/>
    <col min="9" max="11" width="19.36328125" style="7" customWidth="1"/>
    <col min="12" max="13" width="20.6328125" style="7" customWidth="1"/>
    <col min="14" max="14" width="23.90625" style="7" customWidth="1"/>
    <col min="15" max="16" width="15.6328125" style="7" customWidth="1"/>
    <col min="17" max="17" width="9" style="7"/>
    <col min="18" max="18" width="15.6328125" style="7" customWidth="1"/>
    <col min="19" max="19" width="19.90625" style="7" customWidth="1"/>
    <col min="20" max="20" width="15.7265625" style="7" customWidth="1"/>
    <col min="21" max="23" width="19.7265625" style="7" customWidth="1"/>
    <col min="24" max="26" width="22.90625" style="7" customWidth="1"/>
    <col min="27" max="28" width="15.6328125" style="7" customWidth="1"/>
    <col min="29" max="29" width="9" style="7"/>
    <col min="30" max="32" width="15.6328125" style="7" customWidth="1"/>
    <col min="33" max="34" width="20.7265625" style="7" customWidth="1"/>
    <col min="35" max="35" width="15.6328125" style="7" customWidth="1"/>
    <col min="36" max="38" width="23" style="7" customWidth="1"/>
    <col min="39" max="40" width="15.6328125" style="7" customWidth="1"/>
    <col min="41" max="41" width="9" style="7"/>
    <col min="42" max="44" width="15.6328125" style="7" customWidth="1"/>
    <col min="45" max="46" width="20.453125" style="7" customWidth="1"/>
    <col min="47" max="47" width="15.6328125" style="7" customWidth="1"/>
    <col min="48" max="50" width="25" style="7" customWidth="1"/>
    <col min="51" max="53" width="15.6328125" style="7" customWidth="1"/>
    <col min="54" max="56" width="16" style="7" customWidth="1"/>
    <col min="57" max="62" width="15.7265625" style="7" customWidth="1"/>
    <col min="63" max="65" width="16" style="7" customWidth="1"/>
    <col min="66" max="67" width="15.7265625" style="7" customWidth="1"/>
    <col min="68" max="68" width="9" style="7" customWidth="1"/>
    <col min="69" max="71" width="16" style="7" customWidth="1"/>
    <col min="72" max="73" width="15.6328125" style="7" customWidth="1"/>
    <col min="74" max="77" width="16" style="7" customWidth="1"/>
    <col min="78" max="88" width="16.08984375" style="7" customWidth="1"/>
    <col min="89" max="16384" width="9" style="7"/>
  </cols>
  <sheetData>
    <row r="1" spans="1:14" ht="19">
      <c r="A1" s="75" t="s">
        <v>621</v>
      </c>
      <c r="B1" s="72"/>
      <c r="C1" s="72"/>
      <c r="D1" s="72"/>
      <c r="E1" s="72"/>
      <c r="F1" s="72"/>
      <c r="G1" s="72"/>
      <c r="H1" s="72"/>
      <c r="I1" s="72"/>
      <c r="J1" s="72"/>
      <c r="K1" s="72"/>
    </row>
    <row r="2" spans="1:14" ht="14.25" customHeight="1">
      <c r="A2" s="203" t="s">
        <v>507</v>
      </c>
      <c r="B2" s="204"/>
      <c r="C2" s="204"/>
      <c r="D2" s="204"/>
      <c r="E2" s="204"/>
      <c r="F2" s="204"/>
      <c r="G2" s="204"/>
      <c r="H2" s="204"/>
      <c r="I2" s="204"/>
      <c r="J2" s="204"/>
      <c r="K2" s="204"/>
      <c r="L2" s="204"/>
      <c r="M2" s="204"/>
      <c r="N2" s="204"/>
    </row>
    <row r="3" spans="1:14" ht="14.25" customHeight="1">
      <c r="A3" s="204"/>
      <c r="B3" s="203" t="s">
        <v>612</v>
      </c>
      <c r="C3" s="205"/>
      <c r="D3" s="205"/>
      <c r="E3" s="205"/>
      <c r="F3" s="205"/>
      <c r="G3" s="205"/>
      <c r="H3" s="205"/>
      <c r="I3" s="205"/>
      <c r="J3" s="205"/>
      <c r="K3" s="205"/>
      <c r="L3" s="204"/>
      <c r="M3" s="204"/>
      <c r="N3" s="204"/>
    </row>
    <row r="4" spans="1:14" ht="14.25" customHeight="1">
      <c r="A4" s="204"/>
      <c r="B4" s="203" t="s">
        <v>615</v>
      </c>
      <c r="C4" s="205"/>
      <c r="D4" s="205"/>
      <c r="E4" s="205"/>
      <c r="F4" s="205"/>
      <c r="G4" s="205"/>
      <c r="H4" s="205"/>
      <c r="I4" s="205"/>
      <c r="J4" s="205"/>
      <c r="K4" s="205"/>
      <c r="L4" s="204"/>
      <c r="M4" s="204"/>
      <c r="N4" s="204"/>
    </row>
    <row r="5" spans="1:14" ht="14.25" customHeight="1">
      <c r="A5" s="204"/>
      <c r="B5" s="203" t="s">
        <v>613</v>
      </c>
      <c r="C5" s="205"/>
      <c r="D5" s="205"/>
      <c r="E5" s="205"/>
      <c r="F5" s="205"/>
      <c r="G5" s="205"/>
      <c r="H5" s="205"/>
      <c r="I5" s="205"/>
      <c r="J5" s="205"/>
      <c r="K5" s="205"/>
      <c r="L5" s="204"/>
      <c r="M5" s="204"/>
      <c r="N5" s="204"/>
    </row>
    <row r="6" spans="1:14" ht="14.25" customHeight="1">
      <c r="A6" s="204"/>
      <c r="B6" s="203" t="s">
        <v>619</v>
      </c>
      <c r="C6" s="205"/>
      <c r="D6" s="205"/>
      <c r="E6" s="205"/>
      <c r="F6" s="205"/>
      <c r="G6" s="205"/>
      <c r="H6" s="205"/>
      <c r="I6" s="205"/>
      <c r="J6" s="205"/>
      <c r="K6" s="205"/>
      <c r="L6" s="204"/>
      <c r="M6" s="204"/>
      <c r="N6" s="204"/>
    </row>
    <row r="7" spans="1:14" ht="14">
      <c r="A7" s="40" t="s">
        <v>608</v>
      </c>
      <c r="B7" s="39"/>
      <c r="C7" s="200"/>
      <c r="D7" s="200"/>
      <c r="E7" s="200"/>
      <c r="F7" s="200"/>
      <c r="G7" s="200"/>
      <c r="H7" s="200"/>
      <c r="I7" s="200"/>
      <c r="J7" s="200"/>
      <c r="K7" s="200"/>
      <c r="L7" s="200"/>
      <c r="M7" s="200"/>
      <c r="N7" s="200"/>
    </row>
    <row r="8" spans="1:14" ht="14.25" customHeight="1">
      <c r="A8" s="227" t="s">
        <v>617</v>
      </c>
      <c r="B8" s="40" t="s">
        <v>609</v>
      </c>
      <c r="C8" s="40"/>
      <c r="D8" s="40"/>
      <c r="E8" s="40"/>
      <c r="F8" s="40"/>
      <c r="G8" s="40"/>
      <c r="H8" s="40"/>
      <c r="I8" s="40"/>
      <c r="J8" s="40"/>
      <c r="K8" s="40"/>
      <c r="L8" s="200"/>
      <c r="M8" s="200"/>
      <c r="N8" s="200"/>
    </row>
    <row r="9" spans="1:14" ht="14.25" customHeight="1">
      <c r="A9" s="202"/>
      <c r="B9" s="40" t="s">
        <v>620</v>
      </c>
      <c r="C9" s="40"/>
      <c r="D9" s="40"/>
      <c r="E9" s="40"/>
      <c r="F9" s="40"/>
      <c r="G9" s="40"/>
      <c r="H9" s="40"/>
      <c r="I9" s="40"/>
      <c r="J9" s="40"/>
      <c r="K9" s="40"/>
      <c r="L9" s="200"/>
      <c r="M9" s="200"/>
      <c r="N9" s="200"/>
    </row>
    <row r="10" spans="1:14" ht="14.25" customHeight="1">
      <c r="A10" s="202"/>
      <c r="B10" s="225" t="s">
        <v>610</v>
      </c>
      <c r="C10" s="40"/>
      <c r="D10" s="40"/>
      <c r="E10" s="40"/>
      <c r="F10" s="40"/>
      <c r="G10" s="40"/>
      <c r="H10" s="40"/>
      <c r="I10" s="40"/>
      <c r="J10" s="40"/>
      <c r="K10" s="40"/>
      <c r="L10" s="200"/>
      <c r="M10" s="200"/>
      <c r="N10" s="200"/>
    </row>
    <row r="11" spans="1:14" ht="14.25" customHeight="1">
      <c r="A11" s="202"/>
      <c r="B11" s="225" t="s">
        <v>614</v>
      </c>
      <c r="C11" s="40"/>
      <c r="D11" s="40"/>
      <c r="E11" s="40"/>
      <c r="F11" s="40"/>
      <c r="G11" s="40"/>
      <c r="H11" s="40"/>
      <c r="I11" s="40"/>
      <c r="J11" s="40"/>
      <c r="K11" s="40"/>
      <c r="L11" s="200"/>
      <c r="M11" s="200"/>
      <c r="N11" s="200"/>
    </row>
    <row r="12" spans="1:14" ht="14.25" customHeight="1">
      <c r="A12" s="202"/>
      <c r="B12" s="73" t="s">
        <v>1249</v>
      </c>
      <c r="C12" s="74"/>
      <c r="D12" s="74"/>
      <c r="E12" s="74"/>
      <c r="F12" s="74"/>
      <c r="G12" s="74"/>
      <c r="H12" s="305"/>
      <c r="I12" s="305"/>
      <c r="J12" s="305"/>
      <c r="K12" s="40"/>
      <c r="L12" s="200"/>
      <c r="M12" s="200"/>
      <c r="N12" s="200"/>
    </row>
    <row r="13" spans="1:14" ht="14.25" customHeight="1">
      <c r="A13" s="202" t="s">
        <v>593</v>
      </c>
      <c r="B13" s="225" t="s">
        <v>623</v>
      </c>
      <c r="C13" s="40"/>
      <c r="D13" s="40"/>
      <c r="E13" s="40"/>
      <c r="F13" s="40"/>
      <c r="G13" s="40"/>
      <c r="H13" s="40"/>
      <c r="I13" s="40"/>
      <c r="J13" s="40"/>
      <c r="K13" s="40"/>
      <c r="L13" s="200"/>
      <c r="M13" s="200"/>
      <c r="N13" s="200"/>
    </row>
    <row r="14" spans="1:14" ht="14.25" customHeight="1">
      <c r="A14" s="202" t="s">
        <v>594</v>
      </c>
      <c r="B14" s="40" t="s">
        <v>622</v>
      </c>
      <c r="C14" s="40"/>
      <c r="D14" s="40"/>
      <c r="E14" s="40"/>
      <c r="F14" s="40"/>
      <c r="G14" s="40"/>
      <c r="H14" s="40"/>
      <c r="I14" s="40"/>
      <c r="J14" s="40"/>
      <c r="K14" s="40"/>
      <c r="L14" s="200"/>
      <c r="M14" s="200"/>
      <c r="N14" s="200"/>
    </row>
    <row r="15" spans="1:14" ht="14.25" customHeight="1">
      <c r="A15" s="202" t="s">
        <v>595</v>
      </c>
      <c r="B15" s="40" t="s">
        <v>618</v>
      </c>
      <c r="C15" s="40"/>
      <c r="D15" s="40"/>
      <c r="E15" s="40"/>
      <c r="F15" s="40"/>
      <c r="G15" s="40"/>
      <c r="H15" s="40"/>
      <c r="I15" s="40"/>
      <c r="J15" s="40"/>
      <c r="K15" s="40"/>
      <c r="L15" s="200"/>
      <c r="M15" s="200"/>
      <c r="N15" s="200"/>
    </row>
    <row r="16" spans="1:14" ht="14">
      <c r="A16" s="59"/>
    </row>
    <row r="17" spans="1:93" ht="16.5">
      <c r="A17" s="14" t="s">
        <v>616</v>
      </c>
      <c r="O17"/>
      <c r="X17" t="s">
        <v>789</v>
      </c>
      <c r="AA17" t="s">
        <v>506</v>
      </c>
      <c r="AJ17" t="s">
        <v>789</v>
      </c>
      <c r="AM17" t="s">
        <v>506</v>
      </c>
      <c r="AV17" t="s">
        <v>789</v>
      </c>
      <c r="AY17" t="s">
        <v>506</v>
      </c>
      <c r="BK17"/>
      <c r="BZ17" t="s">
        <v>1239</v>
      </c>
      <c r="CC17" t="s">
        <v>1239</v>
      </c>
      <c r="CF17" t="s">
        <v>1239</v>
      </c>
      <c r="CI17"/>
      <c r="CL17" t="s">
        <v>626</v>
      </c>
    </row>
    <row r="18" spans="1:93" ht="13.5" thickBot="1">
      <c r="A18" s="200"/>
      <c r="B18" s="39" t="s">
        <v>508</v>
      </c>
      <c r="C18" s="71" t="str">
        <f>CONCATENATE("様式-",INDEX(発注者入力シート!$B$28:$G$32,MATCH(発注者入力シート!L6,発注者入力シート!$C$28:$C$32,0),4))</f>
        <v>様式-２</v>
      </c>
      <c r="D18" s="200"/>
      <c r="E18" s="200"/>
      <c r="F18" s="71" t="str">
        <f>CONCATENATE("様式-",INDEX(発注者入力シート!$B$28:$G$32,MATCH(発注者入力シート!L7,発注者入力シート!$C$28:$C$32,0),4))</f>
        <v>様式-３</v>
      </c>
      <c r="G18" s="200"/>
      <c r="H18" s="200"/>
      <c r="I18" s="71" t="str">
        <f>CONCATENATE("様式-",INDEX(発注者入力シート!$B$28:$G$32,MATCH(発注者入力シート!L8,発注者入力シート!$C$28:$C$32,0),4))</f>
        <v>様式-４</v>
      </c>
      <c r="J18" s="200"/>
      <c r="K18" s="200"/>
      <c r="L18" s="71" t="str">
        <f>CONCATENATE("様式-",INDEX(発注者入力シート!$B$28:$G$32,MATCH(発注者入力シート!L8,発注者入力シート!$C$28:$C$32,0),4))</f>
        <v>様式-４</v>
      </c>
      <c r="M18" s="200"/>
      <c r="N18" s="200"/>
      <c r="O18" s="71" t="e">
        <f>CONCATENATE("様式-",INDEX(発注者入力シート!$B$28:$G$32,MATCH(発注者入力シート!L11,発注者入力シート!$C$28:$C$32,0),4))</f>
        <v>#N/A</v>
      </c>
      <c r="P18" s="200"/>
      <c r="Q18" s="200"/>
      <c r="R18" s="71" t="e">
        <f>CONCATENATE("様式-",INDEX(発注者入力シート!$B$28:$G$32,MATCH(発注者入力シート!L13,発注者入力シート!$C$28:$C$32,0),4))</f>
        <v>#N/A</v>
      </c>
      <c r="S18" s="200"/>
      <c r="T18" s="200"/>
      <c r="U18" s="71" t="str">
        <f>CONCATENATE("様式-",INDEX(発注者入力シート!$B$33:$G$36,MATCH(発注者入力シート!M10,発注者入力シート!$C$33:$C$36,0),4))</f>
        <v>様式-５</v>
      </c>
      <c r="V18" s="200"/>
      <c r="W18" s="200"/>
      <c r="X18" s="71" t="str">
        <f>CONCATENATE("様式-",INDEX(発注者入力シート!$B$33:$G$36,MATCH(発注者入力シート!M7,発注者入力シート!$C$33:$C$36,0),4))</f>
        <v>様式-６</v>
      </c>
      <c r="Y18" s="200"/>
      <c r="Z18" s="200"/>
      <c r="AA18" s="71"/>
      <c r="AB18" s="200"/>
      <c r="AC18" s="200"/>
      <c r="AD18" s="71" t="e">
        <f>CONCATENATE("様式-",INDEX(発注者入力シート!$B$33:$G$36,MATCH(発注者入力シート!M12,発注者入力シート!$C$33:$C$36,0),4))</f>
        <v>#N/A</v>
      </c>
      <c r="AE18" s="200"/>
      <c r="AF18" s="200"/>
      <c r="AG18" s="71" t="str">
        <f>CONCATENATE("様式-",INDEX(発注者入力シート!$B$33:$G$36,MATCH(発注者入力シート!M10,発注者入力シート!$C$33:$C$36,0),4))</f>
        <v>様式-５</v>
      </c>
      <c r="AH18" s="200"/>
      <c r="AI18" s="200"/>
      <c r="AJ18" s="71" t="str">
        <f>CONCATENATE("様式-",INDEX(発注者入力シート!$B$33:$G$36,MATCH(発注者入力シート!M7,発注者入力シート!$C$33:$C$36,0),4))</f>
        <v>様式-６</v>
      </c>
      <c r="AK18" s="200"/>
      <c r="AL18" s="200"/>
      <c r="AM18" s="71" t="e">
        <f>CONCATENATE("様式-",INDEX(発注者入力シート!$B$33:$G$36,MATCH(発注者入力シート!J14,発注者入力シート!$C$33:$C$36,0),4))</f>
        <v>#N/A</v>
      </c>
      <c r="AN18" s="200"/>
      <c r="AO18" s="200"/>
      <c r="AP18" s="71" t="e">
        <f>CONCATENATE("様式-",INDEX(発注者入力シート!$B$33:$G$36,MATCH(発注者入力シート!M12,発注者入力シート!$C$33:$C$36,0),4))</f>
        <v>#N/A</v>
      </c>
      <c r="AQ18" s="200"/>
      <c r="AR18" s="200"/>
      <c r="AS18" s="71" t="str">
        <f>CONCATENATE("様式-",INDEX(発注者入力シート!$B$33:$G$36,MATCH(発注者入力シート!M10,発注者入力シート!$C$33:$C$36,0),4))</f>
        <v>様式-５</v>
      </c>
      <c r="AT18" s="200"/>
      <c r="AU18" s="200"/>
      <c r="AV18" s="71" t="str">
        <f>CONCATENATE("様式-",INDEX(発注者入力シート!$B$33:$G$36,MATCH(発注者入力シート!M7,発注者入力シート!$C$33:$C$36,0),4))</f>
        <v>様式-６</v>
      </c>
      <c r="AW18" s="200"/>
      <c r="AX18" s="200"/>
      <c r="AY18" s="71" t="e">
        <f>CONCATENATE("様式-",INDEX(発注者入力シート!$B$33:$G$36,MATCH(発注者入力シート!J14,発注者入力シート!$C$33:$C$36,0),4))</f>
        <v>#N/A</v>
      </c>
      <c r="AZ18" s="200"/>
      <c r="BA18" s="200"/>
      <c r="BB18" s="71" t="e">
        <f>CONCATENATE("様式-",INDEX(発注者入力シート!$B$33:$G$36,MATCH(発注者入力シート!M12,発注者入力シート!$C$33:$C$36,0),4))</f>
        <v>#N/A</v>
      </c>
      <c r="BC18" s="200"/>
      <c r="BD18" s="200"/>
      <c r="BE18" s="71" t="str">
        <f>CONCATENATE("様式-",INDEX(発注者入力シート!$B$37:$G$46,MATCH(発注者入力シート!N8,発注者入力シート!$C$37:$C$46,0),4))</f>
        <v>様式-８</v>
      </c>
      <c r="BF18" s="200"/>
      <c r="BG18" s="200"/>
      <c r="BH18" s="71" t="str">
        <f>CONCATENATE("様式-",INDEX(発注者入力シート!$B$37:$G$46,MATCH(発注者入力シート!N11,発注者入力シート!$C$37:$C$46,0),4),"など")</f>
        <v>様式-９など</v>
      </c>
      <c r="BI18" s="200"/>
      <c r="BJ18" s="200"/>
      <c r="BK18" s="71" t="str">
        <f>CONCATENATE("様式-",INDEX(発注者入力シート!$B$37:$G$46,MATCH(発注者入力シート!N14,発注者入力シート!$C$37:$C$46,0),4))</f>
        <v>様式-１２</v>
      </c>
      <c r="BL18" s="200"/>
      <c r="BM18" s="200"/>
      <c r="BN18" s="71" t="str">
        <f>CONCATENATE("様式-",INDEX(発注者入力シート!$B$37:$G$46,MATCH(発注者入力シート!N15,発注者入力シート!$C$37:$C$46,0),4))</f>
        <v>様式-１４</v>
      </c>
      <c r="BO18" s="200"/>
      <c r="BP18" s="200"/>
      <c r="BQ18" s="71" t="e">
        <f>CONCATENATE("様式-",INDEX(発注者入力シート!$B$37:$G$46,MATCH(発注者入力シート!N16,発注者入力シート!$C$37:$C$46,0),4))</f>
        <v>#N/A</v>
      </c>
      <c r="BR18" s="200"/>
      <c r="BS18" s="200"/>
      <c r="BT18" s="71" t="e">
        <f>CONCATENATE("様式-",INDEX(発注者入力シート!$B$37:$G$46,MATCH(発注者入力シート!N17,発注者入力シート!$C$37:$C$46,0),4))</f>
        <v>#N/A</v>
      </c>
      <c r="BU18" s="200"/>
      <c r="BV18" s="200"/>
      <c r="BW18" s="71" t="e">
        <f>CONCATENATE("様式-",INDEX(発注者入力シート!$B$37:$G$46,MATCH(発注者入力シート!N18,発注者入力シート!$C$37:$C$46,0),4))</f>
        <v>#N/A</v>
      </c>
      <c r="BX18" s="200"/>
      <c r="BY18" s="200"/>
      <c r="BZ18" s="71"/>
      <c r="CA18" s="200"/>
      <c r="CB18" s="200"/>
      <c r="CC18" s="71"/>
      <c r="CD18" s="200"/>
      <c r="CE18" s="200"/>
      <c r="CF18" s="71"/>
      <c r="CG18" s="200"/>
      <c r="CH18" s="200"/>
      <c r="CI18" s="71" t="e">
        <f>CONCATENATE("様式-",INDEX(発注者入力シート!$B$47:$G$48,MATCH(発注者入力シート!O7,発注者入力シート!$C$47:$C$48,0),4))</f>
        <v>#N/A</v>
      </c>
      <c r="CJ18" s="200"/>
      <c r="CK18" s="200"/>
      <c r="CL18" s="71"/>
      <c r="CM18" s="200"/>
      <c r="CN18" s="200"/>
      <c r="CO18" s="200"/>
    </row>
    <row r="19" spans="1:93" s="37" customFormat="1" ht="24" customHeight="1">
      <c r="A19" s="212" t="s">
        <v>607</v>
      </c>
      <c r="B19" s="213" t="s">
        <v>335</v>
      </c>
      <c r="C19" s="861" t="s">
        <v>167</v>
      </c>
      <c r="D19" s="862"/>
      <c r="E19" s="863"/>
      <c r="F19" s="861" t="s">
        <v>167</v>
      </c>
      <c r="G19" s="862"/>
      <c r="H19" s="863"/>
      <c r="I19" s="861" t="s">
        <v>167</v>
      </c>
      <c r="J19" s="862"/>
      <c r="K19" s="863"/>
      <c r="L19" s="861" t="s">
        <v>167</v>
      </c>
      <c r="M19" s="862"/>
      <c r="N19" s="863"/>
      <c r="O19" s="861" t="s">
        <v>325</v>
      </c>
      <c r="P19" s="862"/>
      <c r="Q19" s="863"/>
      <c r="R19" s="861" t="s">
        <v>500</v>
      </c>
      <c r="S19" s="862"/>
      <c r="T19" s="863"/>
      <c r="U19" s="861" t="s">
        <v>847</v>
      </c>
      <c r="V19" s="862"/>
      <c r="W19" s="863"/>
      <c r="X19" s="861" t="s">
        <v>336</v>
      </c>
      <c r="Y19" s="862"/>
      <c r="Z19" s="863"/>
      <c r="AA19" s="861" t="s">
        <v>195</v>
      </c>
      <c r="AB19" s="862"/>
      <c r="AC19" s="863"/>
      <c r="AD19" s="861" t="s">
        <v>195</v>
      </c>
      <c r="AE19" s="862"/>
      <c r="AF19" s="863"/>
      <c r="AG19" s="861" t="s">
        <v>848</v>
      </c>
      <c r="AH19" s="862"/>
      <c r="AI19" s="863"/>
      <c r="AJ19" s="861" t="s">
        <v>337</v>
      </c>
      <c r="AK19" s="862"/>
      <c r="AL19" s="863"/>
      <c r="AM19" s="861" t="s">
        <v>196</v>
      </c>
      <c r="AN19" s="862"/>
      <c r="AO19" s="863"/>
      <c r="AP19" s="861" t="s">
        <v>504</v>
      </c>
      <c r="AQ19" s="862"/>
      <c r="AR19" s="863"/>
      <c r="AS19" s="861" t="s">
        <v>849</v>
      </c>
      <c r="AT19" s="862"/>
      <c r="AU19" s="863"/>
      <c r="AV19" s="861" t="s">
        <v>338</v>
      </c>
      <c r="AW19" s="862"/>
      <c r="AX19" s="863"/>
      <c r="AY19" s="861" t="s">
        <v>197</v>
      </c>
      <c r="AZ19" s="862"/>
      <c r="BA19" s="863"/>
      <c r="BB19" s="861" t="s">
        <v>197</v>
      </c>
      <c r="BC19" s="862"/>
      <c r="BD19" s="863"/>
      <c r="BE19" s="861" t="s">
        <v>1245</v>
      </c>
      <c r="BF19" s="862"/>
      <c r="BG19" s="868"/>
      <c r="BH19" s="861" t="s">
        <v>1245</v>
      </c>
      <c r="BI19" s="862"/>
      <c r="BJ19" s="863"/>
      <c r="BK19" s="861" t="s">
        <v>498</v>
      </c>
      <c r="BL19" s="862"/>
      <c r="BM19" s="863"/>
      <c r="BN19" s="861" t="s">
        <v>1245</v>
      </c>
      <c r="BO19" s="862"/>
      <c r="BP19" s="863"/>
      <c r="BQ19" s="861" t="s">
        <v>1245</v>
      </c>
      <c r="BR19" s="862"/>
      <c r="BS19" s="863"/>
      <c r="BT19" s="861" t="s">
        <v>1248</v>
      </c>
      <c r="BU19" s="862"/>
      <c r="BV19" s="863"/>
      <c r="BW19" s="954" t="s">
        <v>1245</v>
      </c>
      <c r="BX19" s="955"/>
      <c r="BY19" s="956"/>
      <c r="BZ19" s="861" t="s">
        <v>1244</v>
      </c>
      <c r="CA19" s="862"/>
      <c r="CB19" s="863"/>
      <c r="CC19" s="861" t="s">
        <v>1244</v>
      </c>
      <c r="CD19" s="862"/>
      <c r="CE19" s="863"/>
      <c r="CF19" s="861" t="s">
        <v>1244</v>
      </c>
      <c r="CG19" s="862"/>
      <c r="CH19" s="863"/>
      <c r="CI19" s="1011" t="s">
        <v>339</v>
      </c>
      <c r="CJ19" s="862"/>
      <c r="CK19" s="863"/>
      <c r="CL19" s="1003" t="s">
        <v>238</v>
      </c>
      <c r="CM19" s="862"/>
      <c r="CN19" s="863"/>
      <c r="CO19" s="212"/>
    </row>
    <row r="20" spans="1:93" ht="24" customHeight="1" thickBot="1">
      <c r="A20" s="212" t="s">
        <v>607</v>
      </c>
      <c r="B20" s="202" t="s">
        <v>340</v>
      </c>
      <c r="C20" s="864" t="s">
        <v>831</v>
      </c>
      <c r="D20" s="865"/>
      <c r="E20" s="866"/>
      <c r="F20" s="864" t="s">
        <v>155</v>
      </c>
      <c r="G20" s="865"/>
      <c r="H20" s="866"/>
      <c r="I20" s="864" t="s">
        <v>1063</v>
      </c>
      <c r="J20" s="865"/>
      <c r="K20" s="866"/>
      <c r="L20" s="864" t="s">
        <v>717</v>
      </c>
      <c r="M20" s="865"/>
      <c r="N20" s="866"/>
      <c r="O20" s="864" t="s">
        <v>326</v>
      </c>
      <c r="P20" s="865"/>
      <c r="Q20" s="866"/>
      <c r="R20" s="864" t="s">
        <v>501</v>
      </c>
      <c r="S20" s="865"/>
      <c r="T20" s="866"/>
      <c r="U20" s="914" t="s">
        <v>832</v>
      </c>
      <c r="V20" s="915"/>
      <c r="W20" s="916"/>
      <c r="X20" s="864" t="s">
        <v>158</v>
      </c>
      <c r="Y20" s="865"/>
      <c r="Z20" s="866"/>
      <c r="AA20" s="864" t="s">
        <v>790</v>
      </c>
      <c r="AB20" s="865"/>
      <c r="AC20" s="866"/>
      <c r="AD20" s="864" t="s">
        <v>791</v>
      </c>
      <c r="AE20" s="865"/>
      <c r="AF20" s="866"/>
      <c r="AG20" s="864" t="s">
        <v>832</v>
      </c>
      <c r="AH20" s="865"/>
      <c r="AI20" s="866"/>
      <c r="AJ20" s="864" t="s">
        <v>158</v>
      </c>
      <c r="AK20" s="865"/>
      <c r="AL20" s="866"/>
      <c r="AM20" s="864" t="s">
        <v>792</v>
      </c>
      <c r="AN20" s="865"/>
      <c r="AO20" s="866"/>
      <c r="AP20" s="864" t="s">
        <v>791</v>
      </c>
      <c r="AQ20" s="865"/>
      <c r="AR20" s="866"/>
      <c r="AS20" s="864" t="s">
        <v>832</v>
      </c>
      <c r="AT20" s="865"/>
      <c r="AU20" s="866"/>
      <c r="AV20" s="864" t="s">
        <v>158</v>
      </c>
      <c r="AW20" s="865"/>
      <c r="AX20" s="866"/>
      <c r="AY20" s="864" t="s">
        <v>790</v>
      </c>
      <c r="AZ20" s="865"/>
      <c r="BA20" s="866"/>
      <c r="BB20" s="864" t="s">
        <v>791</v>
      </c>
      <c r="BC20" s="865"/>
      <c r="BD20" s="866"/>
      <c r="BE20" s="864" t="s">
        <v>834</v>
      </c>
      <c r="BF20" s="865"/>
      <c r="BG20" s="867"/>
      <c r="BH20" s="864" t="s">
        <v>835</v>
      </c>
      <c r="BI20" s="865"/>
      <c r="BJ20" s="866"/>
      <c r="BK20" s="864" t="s">
        <v>497</v>
      </c>
      <c r="BL20" s="865"/>
      <c r="BM20" s="866"/>
      <c r="BN20" s="877" t="s">
        <v>1040</v>
      </c>
      <c r="BO20" s="878"/>
      <c r="BP20" s="879"/>
      <c r="BQ20" s="864" t="s">
        <v>225</v>
      </c>
      <c r="BR20" s="865"/>
      <c r="BS20" s="866"/>
      <c r="BT20" s="864" t="s">
        <v>329</v>
      </c>
      <c r="BU20" s="865"/>
      <c r="BV20" s="866"/>
      <c r="BW20" s="1018" t="s">
        <v>1216</v>
      </c>
      <c r="BX20" s="1019"/>
      <c r="BY20" s="1020"/>
      <c r="BZ20" s="864" t="s">
        <v>501</v>
      </c>
      <c r="CA20" s="865"/>
      <c r="CB20" s="866"/>
      <c r="CC20" s="864" t="s">
        <v>501</v>
      </c>
      <c r="CD20" s="865"/>
      <c r="CE20" s="866"/>
      <c r="CF20" s="864" t="s">
        <v>501</v>
      </c>
      <c r="CG20" s="865"/>
      <c r="CH20" s="866"/>
      <c r="CI20" s="864" t="s">
        <v>227</v>
      </c>
      <c r="CJ20" s="865"/>
      <c r="CK20" s="866"/>
      <c r="CL20" s="864" t="s">
        <v>795</v>
      </c>
      <c r="CM20" s="865"/>
      <c r="CN20" s="866"/>
      <c r="CO20" s="200"/>
    </row>
    <row r="21" spans="1:93" ht="104.25" customHeight="1">
      <c r="A21" s="212" t="s">
        <v>607</v>
      </c>
      <c r="B21" s="202" t="s">
        <v>341</v>
      </c>
      <c r="C21" s="467" t="str">
        <f>C39</f>
        <v>完成年度</v>
      </c>
      <c r="D21" s="957" t="str">
        <f t="shared" ref="D21:E21" si="0">D39</f>
        <v>令和３年度から令和７年度（完成及び引き渡しが完了）</v>
      </c>
      <c r="E21" s="958">
        <f t="shared" si="0"/>
        <v>0</v>
      </c>
      <c r="F21" s="468" t="str">
        <f t="shared" ref="F21:Q21" si="1">F39</f>
        <v>対象期間</v>
      </c>
      <c r="G21" s="873" t="str">
        <f t="shared" si="1"/>
        <v>平成２８年度から入札公告日前日までに完成及び引き渡しが完了した工事</v>
      </c>
      <c r="H21" s="874"/>
      <c r="I21" s="908" t="str">
        <f>I39</f>
        <v>対象年度・機関等</v>
      </c>
      <c r="J21" s="910" t="str">
        <f>J39</f>
        <v>　島根県内の公共事業において、平成28年度から令和2年度に、島根県及び中国地方整備局発注工事で受けた建築一式工事の優良工事表彰（優良工事施工団体表彰）</v>
      </c>
      <c r="K21" s="911"/>
      <c r="L21" s="853" t="str">
        <f t="shared" ref="L21:N21" si="2">L39</f>
        <v>対象年度・機関等</v>
      </c>
      <c r="M21" s="880" t="str">
        <f t="shared" si="2"/>
        <v>島根県内の公共事業において、令和４年度から令和８年度に、島根県及び中国地方整備局発注工事で受けた建築部門の優良工事表彰（優良工事施工団体表彰）
・工事種別：建築物に係る電気工事
・建設工事の種類：電気工事、消防施設工事</v>
      </c>
      <c r="N21" s="881">
        <f t="shared" si="2"/>
        <v>0</v>
      </c>
      <c r="O21" s="853" t="str">
        <f t="shared" si="1"/>
        <v>入札公告日前日におけるCPD制度に参加登録している社員数の合計</v>
      </c>
      <c r="P21" s="880">
        <f t="shared" si="1"/>
        <v>0</v>
      </c>
      <c r="Q21" s="881">
        <f t="shared" si="1"/>
        <v>0</v>
      </c>
      <c r="R21" s="469"/>
      <c r="S21" s="470"/>
      <c r="T21" s="471"/>
      <c r="U21" s="472" t="str">
        <f t="shared" ref="U21:V21" si="3">U39</f>
        <v>完成年度</v>
      </c>
      <c r="V21" s="869" t="str">
        <f t="shared" si="3"/>
        <v>令和３年度から令和７年度（完成及び引き渡しが完了）</v>
      </c>
      <c r="W21" s="870"/>
      <c r="X21" s="468" t="str">
        <f t="shared" ref="X21:Z26" si="4">X39</f>
        <v>対象年度・機関等</v>
      </c>
      <c r="Y21" s="873" t="str">
        <f t="shared" si="4"/>
        <v>平成２８年度から入札公告日前日までに完成及び引き渡しが完了した島根県、島根県内の市町村又は国の機関（独立行政法人等を含みコリンズ登録があるものに限る。）発注工事</v>
      </c>
      <c r="Z21" s="874"/>
      <c r="AA21" s="469"/>
      <c r="AB21" s="470"/>
      <c r="AC21" s="471"/>
      <c r="AD21" s="469"/>
      <c r="AE21" s="470"/>
      <c r="AF21" s="471"/>
      <c r="AG21" s="472" t="str">
        <f t="shared" ref="AG21:AH21" si="5">AG39</f>
        <v>完成年度</v>
      </c>
      <c r="AH21" s="869" t="str">
        <f t="shared" si="5"/>
        <v>令和３年度から令和７年度（完成及び引き渡しが完了）</v>
      </c>
      <c r="AI21" s="870"/>
      <c r="AJ21" s="468" t="str">
        <f t="shared" ref="AJ21:AL26" si="6">AJ39</f>
        <v>対象年度・機関等</v>
      </c>
      <c r="AK21" s="873" t="str">
        <f t="shared" si="6"/>
        <v>平成２８年度から入札公告日前日までに完成及び引き渡しが完了した島根県、島根県内の市町村又は国の機関（独立行政法人等を含みコリンズ登録があるものに限る。）発注工事</v>
      </c>
      <c r="AL21" s="874"/>
      <c r="AM21" s="469"/>
      <c r="AN21" s="470"/>
      <c r="AO21" s="471"/>
      <c r="AP21" s="469"/>
      <c r="AQ21" s="470"/>
      <c r="AR21" s="471"/>
      <c r="AS21" s="472" t="str">
        <f t="shared" ref="AS21:AT21" si="7">AS39</f>
        <v>完成年度</v>
      </c>
      <c r="AT21" s="869" t="str">
        <f t="shared" si="7"/>
        <v>令和３年度から令和７年度（完成及び引き渡しが完了）</v>
      </c>
      <c r="AU21" s="870"/>
      <c r="AV21" s="468" t="str">
        <f t="shared" ref="AV21:AX26" si="8">AV39</f>
        <v>対象年度・機関等</v>
      </c>
      <c r="AW21" s="873" t="str">
        <f t="shared" si="8"/>
        <v>平成２８年度から入札公告日前日までに完成及び引き渡しが完了した島根県、島根県内の市町村又は国の機関（独立行政法人等を含みコリンズ登録があるものに限る。）発注工事</v>
      </c>
      <c r="AX21" s="874"/>
      <c r="AY21" s="469"/>
      <c r="AZ21" s="470"/>
      <c r="BA21" s="471"/>
      <c r="BB21" s="469"/>
      <c r="BC21" s="470"/>
      <c r="BD21" s="471"/>
      <c r="BE21" s="853" t="str">
        <f t="shared" ref="BE21:BG21" si="9">BE39</f>
        <v>対象</v>
      </c>
      <c r="BF21" s="880" t="str">
        <f t="shared" si="9"/>
        <v>令和６年度及び令和７年度における島根県内で実施されたボランティア活動又はハートフルしまねへの参加実績</v>
      </c>
      <c r="BG21" s="928">
        <f t="shared" si="9"/>
        <v>0</v>
      </c>
      <c r="BH21" s="853" t="str">
        <f t="shared" ref="BH21:BP26" si="10">BH39</f>
        <v>対象</v>
      </c>
      <c r="BI21" s="880" t="str">
        <f t="shared" si="10"/>
        <v>入札公告日前日時点での取り組み状況</v>
      </c>
      <c r="BJ21" s="881">
        <f t="shared" si="10"/>
        <v>0</v>
      </c>
      <c r="BK21" s="919" t="str">
        <f>BK39</f>
        <v>登録電気工事基幹技能者の現場への配置</v>
      </c>
      <c r="BL21" s="920"/>
      <c r="BM21" s="921"/>
      <c r="BN21" s="853" t="str">
        <f t="shared" si="10"/>
        <v>対象</v>
      </c>
      <c r="BO21" s="880" t="str">
        <f t="shared" si="10"/>
        <v>令和６年4月1日以降に、若手技術者・若手従業員（３０歳未満の者）の１人以上の新規雇用があること。</v>
      </c>
      <c r="BP21" s="881">
        <f t="shared" si="10"/>
        <v>0</v>
      </c>
      <c r="BQ21" s="853" t="str">
        <f t="shared" ref="BQ21:BY25" si="11">BQ39</f>
        <v>対象</v>
      </c>
      <c r="BR21" s="880" t="str">
        <f t="shared" si="11"/>
        <v>入札公告日前日時点（令和8年10月14日時点）での消防団協力事業所の認定状況</v>
      </c>
      <c r="BS21" s="881">
        <f t="shared" si="11"/>
        <v>0</v>
      </c>
      <c r="BT21" s="853" t="str">
        <f t="shared" si="11"/>
        <v>入札公告日前日における会社に所属する「島根県地震被災建築物応急危険度判定士」に登録している社員数の合計</v>
      </c>
      <c r="BU21" s="880">
        <f t="shared" si="11"/>
        <v>0</v>
      </c>
      <c r="BV21" s="881">
        <f t="shared" si="11"/>
        <v>0</v>
      </c>
      <c r="BW21" s="1021" t="str">
        <f t="shared" si="11"/>
        <v>対象</v>
      </c>
      <c r="BX21" s="1024" t="str">
        <f t="shared" si="11"/>
        <v>当該工事での建設キャリアアップシステム（CCUS）の活用</v>
      </c>
      <c r="BY21" s="1025">
        <f t="shared" si="11"/>
        <v>0</v>
      </c>
      <c r="BZ21" s="469"/>
      <c r="CA21" s="470"/>
      <c r="CB21" s="471"/>
      <c r="CC21" s="469"/>
      <c r="CD21" s="470"/>
      <c r="CE21" s="471"/>
      <c r="CF21" s="469"/>
      <c r="CG21" s="470"/>
      <c r="CH21" s="471"/>
      <c r="CI21" s="1009" t="str">
        <f t="shared" ref="CI21:CJ21" si="12">CI39</f>
        <v>対象</v>
      </c>
      <c r="CJ21" s="1012" t="str">
        <f t="shared" si="12"/>
        <v>入札公告日前日において、評価対象地域内に建設業法で規定する主たる営業所（本店）または従たる営業所（支店、営業所）がある者</v>
      </c>
      <c r="CK21" s="1013"/>
      <c r="CL21" s="1004"/>
      <c r="CM21" s="880"/>
      <c r="CN21" s="881"/>
      <c r="CO21" s="200"/>
    </row>
    <row r="22" spans="1:93" ht="87.75" customHeight="1">
      <c r="A22" s="212" t="s">
        <v>607</v>
      </c>
      <c r="B22" s="202" t="s">
        <v>342</v>
      </c>
      <c r="C22" s="473" t="str">
        <f>C40</f>
        <v>発注機関</v>
      </c>
      <c r="D22" s="959" t="str">
        <f t="shared" ref="D22:E22" si="13">D40</f>
        <v>島根県（総務部(企業局及び病院局契約を含み、企業局及び病院局発注工事は除く。)、農林水産部、土木部）</v>
      </c>
      <c r="E22" s="872">
        <f t="shared" si="13"/>
        <v>0</v>
      </c>
      <c r="F22" s="474" t="str">
        <f t="shared" ref="F22:Q22" si="14">F40</f>
        <v>同種工事</v>
      </c>
      <c r="G22" s="875" t="str">
        <f t="shared" si="14"/>
        <v>　１契約で税込み最終金額が５億２，０００万円以上の住宅以外の建築物に係る電気工事</v>
      </c>
      <c r="H22" s="876"/>
      <c r="I22" s="909"/>
      <c r="J22" s="912"/>
      <c r="K22" s="913"/>
      <c r="L22" s="854">
        <f t="shared" ref="L22:N22" si="15">L40</f>
        <v>0</v>
      </c>
      <c r="M22" s="882">
        <f t="shared" si="15"/>
        <v>0</v>
      </c>
      <c r="N22" s="883">
        <f t="shared" si="15"/>
        <v>0</v>
      </c>
      <c r="O22" s="854">
        <f t="shared" si="14"/>
        <v>0</v>
      </c>
      <c r="P22" s="882">
        <f t="shared" si="14"/>
        <v>0</v>
      </c>
      <c r="Q22" s="883">
        <f t="shared" si="14"/>
        <v>0</v>
      </c>
      <c r="R22" s="475"/>
      <c r="S22" s="476"/>
      <c r="T22" s="477"/>
      <c r="U22" s="474" t="str">
        <f t="shared" ref="U22:V22" si="16">U40</f>
        <v>発注機関</v>
      </c>
      <c r="V22" s="871" t="str">
        <f t="shared" si="16"/>
        <v>島根県（総務部(企業局及び病院局契約を含み、企業局及び病院局発注工事は除く。)、農林水産部、土木部）</v>
      </c>
      <c r="W22" s="872"/>
      <c r="X22" s="474" t="str">
        <f t="shared" si="4"/>
        <v>同種工事</v>
      </c>
      <c r="Y22" s="875" t="str">
        <f t="shared" si="4"/>
        <v>　１契約で税込み最終金額が２億６，０００万円以上の住宅以外の建築物に係る電気工事</v>
      </c>
      <c r="Z22" s="876"/>
      <c r="AA22" s="475"/>
      <c r="AB22" s="476"/>
      <c r="AC22" s="477"/>
      <c r="AD22" s="475"/>
      <c r="AE22" s="476"/>
      <c r="AF22" s="477"/>
      <c r="AG22" s="474" t="str">
        <f t="shared" ref="AG22:AH22" si="17">AG40</f>
        <v>発注機関</v>
      </c>
      <c r="AH22" s="871" t="str">
        <f t="shared" si="17"/>
        <v>島根県（総務部(企業局及び病院局契約を含み、企業局及び病院局発注工事は除く。)、農林水産部、土木部）</v>
      </c>
      <c r="AI22" s="872"/>
      <c r="AJ22" s="474" t="str">
        <f t="shared" si="6"/>
        <v>同種工事</v>
      </c>
      <c r="AK22" s="875" t="str">
        <f t="shared" si="6"/>
        <v>　１契約で税込み最終金額が２億６，０００万円以上の住宅以外の建築物に係る電気工事</v>
      </c>
      <c r="AL22" s="876"/>
      <c r="AM22" s="475"/>
      <c r="AN22" s="476"/>
      <c r="AO22" s="477"/>
      <c r="AP22" s="475"/>
      <c r="AQ22" s="476"/>
      <c r="AR22" s="477"/>
      <c r="AS22" s="474" t="str">
        <f t="shared" ref="AS22:AT22" si="18">AS40</f>
        <v>発注機関</v>
      </c>
      <c r="AT22" s="871" t="str">
        <f t="shared" si="18"/>
        <v>島根県（総務部(企業局及び病院局契約を含み、企業局及び病院局発注工事は除く。)、農林水産部、土木部）</v>
      </c>
      <c r="AU22" s="872"/>
      <c r="AV22" s="474" t="str">
        <f t="shared" si="8"/>
        <v>同種工事</v>
      </c>
      <c r="AW22" s="875" t="str">
        <f t="shared" si="8"/>
        <v>　１契約で税込み最終金額が２億６，０００万円以上の住宅以外の建築物に係る電気工事</v>
      </c>
      <c r="AX22" s="876"/>
      <c r="AY22" s="475"/>
      <c r="AZ22" s="476"/>
      <c r="BA22" s="477"/>
      <c r="BB22" s="475"/>
      <c r="BC22" s="476"/>
      <c r="BD22" s="477"/>
      <c r="BE22" s="854">
        <f t="shared" ref="BE22:BG22" si="19">BE40</f>
        <v>0</v>
      </c>
      <c r="BF22" s="882">
        <f t="shared" si="19"/>
        <v>0</v>
      </c>
      <c r="BG22" s="929">
        <f t="shared" si="19"/>
        <v>0</v>
      </c>
      <c r="BH22" s="854">
        <f t="shared" ref="BH22:BJ22" si="20">BH40</f>
        <v>0</v>
      </c>
      <c r="BI22" s="882">
        <f t="shared" si="20"/>
        <v>0</v>
      </c>
      <c r="BJ22" s="883">
        <f t="shared" si="20"/>
        <v>0</v>
      </c>
      <c r="BK22" s="922"/>
      <c r="BL22" s="923"/>
      <c r="BM22" s="924"/>
      <c r="BN22" s="854">
        <f t="shared" si="10"/>
        <v>0</v>
      </c>
      <c r="BO22" s="882">
        <f t="shared" si="10"/>
        <v>0</v>
      </c>
      <c r="BP22" s="883">
        <f t="shared" si="10"/>
        <v>0</v>
      </c>
      <c r="BQ22" s="854">
        <f t="shared" ref="BQ22:BV22" si="21">BQ40</f>
        <v>0</v>
      </c>
      <c r="BR22" s="882">
        <f t="shared" si="21"/>
        <v>0</v>
      </c>
      <c r="BS22" s="883">
        <f t="shared" si="21"/>
        <v>0</v>
      </c>
      <c r="BT22" s="854">
        <f t="shared" si="21"/>
        <v>0</v>
      </c>
      <c r="BU22" s="882">
        <f t="shared" si="21"/>
        <v>0</v>
      </c>
      <c r="BV22" s="883">
        <f t="shared" si="21"/>
        <v>0</v>
      </c>
      <c r="BW22" s="1022">
        <f t="shared" si="11"/>
        <v>0</v>
      </c>
      <c r="BX22" s="1026">
        <f t="shared" si="11"/>
        <v>0</v>
      </c>
      <c r="BY22" s="1027">
        <f t="shared" si="11"/>
        <v>0</v>
      </c>
      <c r="BZ22" s="475"/>
      <c r="CA22" s="476"/>
      <c r="CB22" s="477"/>
      <c r="CC22" s="475"/>
      <c r="CD22" s="476"/>
      <c r="CE22" s="477"/>
      <c r="CF22" s="475"/>
      <c r="CG22" s="476"/>
      <c r="CH22" s="477"/>
      <c r="CI22" s="1010"/>
      <c r="CJ22" s="1014"/>
      <c r="CK22" s="1015"/>
      <c r="CL22" s="1005"/>
      <c r="CM22" s="882"/>
      <c r="CN22" s="883"/>
      <c r="CO22" s="200"/>
    </row>
    <row r="23" spans="1:93" ht="48" customHeight="1">
      <c r="A23" s="212" t="s">
        <v>607</v>
      </c>
      <c r="B23" s="202" t="s">
        <v>343</v>
      </c>
      <c r="C23" s="473" t="str">
        <f>C41</f>
        <v>工事種別</v>
      </c>
      <c r="D23" s="959" t="str">
        <f t="shared" ref="D23:E23" si="22">D41</f>
        <v>建築物に係る電気工事</v>
      </c>
      <c r="E23" s="872">
        <f t="shared" si="22"/>
        <v>0</v>
      </c>
      <c r="F23" s="474" t="str">
        <f t="shared" ref="F23:Q23" si="23">F41</f>
        <v>工事種別</v>
      </c>
      <c r="G23" s="875" t="str">
        <f t="shared" si="23"/>
        <v>建築物に係る電気工事</v>
      </c>
      <c r="H23" s="876"/>
      <c r="I23" s="478" t="str">
        <f t="shared" ref="I23:J26" si="24">I41</f>
        <v>工事種別</v>
      </c>
      <c r="J23" s="875" t="str">
        <f t="shared" si="24"/>
        <v>建築物に係る電気工事</v>
      </c>
      <c r="K23" s="876"/>
      <c r="L23" s="854">
        <f t="shared" ref="L23:N23" si="25">L41</f>
        <v>0</v>
      </c>
      <c r="M23" s="882">
        <f t="shared" si="25"/>
        <v>0</v>
      </c>
      <c r="N23" s="883">
        <f t="shared" si="25"/>
        <v>0</v>
      </c>
      <c r="O23" s="854">
        <f t="shared" si="23"/>
        <v>0</v>
      </c>
      <c r="P23" s="882">
        <f t="shared" si="23"/>
        <v>0</v>
      </c>
      <c r="Q23" s="883">
        <f t="shared" si="23"/>
        <v>0</v>
      </c>
      <c r="R23" s="475"/>
      <c r="S23" s="476"/>
      <c r="T23" s="477"/>
      <c r="U23" s="474" t="str">
        <f t="shared" ref="U23:V23" si="26">U41</f>
        <v>工事種別</v>
      </c>
      <c r="V23" s="871" t="str">
        <f t="shared" si="26"/>
        <v>建築物に係る電気工事</v>
      </c>
      <c r="W23" s="872"/>
      <c r="X23" s="474" t="str">
        <f t="shared" si="4"/>
        <v>工事種別</v>
      </c>
      <c r="Y23" s="875" t="str">
        <f t="shared" si="4"/>
        <v>建築物に係る電気工事</v>
      </c>
      <c r="Z23" s="876"/>
      <c r="AA23" s="475"/>
      <c r="AB23" s="476"/>
      <c r="AC23" s="477"/>
      <c r="AD23" s="475"/>
      <c r="AE23" s="476"/>
      <c r="AF23" s="477"/>
      <c r="AG23" s="474" t="str">
        <f t="shared" ref="AG23:AH23" si="27">AG41</f>
        <v>工事種別</v>
      </c>
      <c r="AH23" s="871" t="str">
        <f t="shared" si="27"/>
        <v>建築物に係る電気工事</v>
      </c>
      <c r="AI23" s="872"/>
      <c r="AJ23" s="474" t="str">
        <f t="shared" si="6"/>
        <v>工事種別</v>
      </c>
      <c r="AK23" s="875" t="str">
        <f t="shared" si="6"/>
        <v>建築物に係る電気工事</v>
      </c>
      <c r="AL23" s="876"/>
      <c r="AM23" s="475"/>
      <c r="AN23" s="476"/>
      <c r="AO23" s="477"/>
      <c r="AP23" s="475"/>
      <c r="AQ23" s="476"/>
      <c r="AR23" s="477"/>
      <c r="AS23" s="474" t="str">
        <f t="shared" ref="AS23:AT23" si="28">AS41</f>
        <v>工事種別</v>
      </c>
      <c r="AT23" s="871" t="str">
        <f t="shared" si="28"/>
        <v>建築物に係る電気工事</v>
      </c>
      <c r="AU23" s="872"/>
      <c r="AV23" s="474" t="str">
        <f t="shared" si="8"/>
        <v>工事種別</v>
      </c>
      <c r="AW23" s="875" t="str">
        <f t="shared" si="8"/>
        <v>建築物に係る電気工事</v>
      </c>
      <c r="AX23" s="876"/>
      <c r="AY23" s="475"/>
      <c r="AZ23" s="476"/>
      <c r="BA23" s="477"/>
      <c r="BB23" s="475"/>
      <c r="BC23" s="476"/>
      <c r="BD23" s="477"/>
      <c r="BE23" s="854">
        <f t="shared" ref="BE23:BG23" si="29">BE41</f>
        <v>0</v>
      </c>
      <c r="BF23" s="882">
        <f t="shared" si="29"/>
        <v>0</v>
      </c>
      <c r="BG23" s="929">
        <f t="shared" si="29"/>
        <v>0</v>
      </c>
      <c r="BH23" s="854">
        <f t="shared" ref="BH23:BJ23" si="30">BH41</f>
        <v>0</v>
      </c>
      <c r="BI23" s="882">
        <f t="shared" si="30"/>
        <v>0</v>
      </c>
      <c r="BJ23" s="883">
        <f t="shared" si="30"/>
        <v>0</v>
      </c>
      <c r="BK23" s="922"/>
      <c r="BL23" s="923"/>
      <c r="BM23" s="924"/>
      <c r="BN23" s="854">
        <f t="shared" si="10"/>
        <v>0</v>
      </c>
      <c r="BO23" s="882">
        <f t="shared" si="10"/>
        <v>0</v>
      </c>
      <c r="BP23" s="883">
        <f t="shared" si="10"/>
        <v>0</v>
      </c>
      <c r="BQ23" s="854">
        <f t="shared" ref="BQ23:BV23" si="31">BQ41</f>
        <v>0</v>
      </c>
      <c r="BR23" s="882">
        <f t="shared" si="31"/>
        <v>0</v>
      </c>
      <c r="BS23" s="883">
        <f t="shared" si="31"/>
        <v>0</v>
      </c>
      <c r="BT23" s="854">
        <f t="shared" si="31"/>
        <v>0</v>
      </c>
      <c r="BU23" s="882">
        <f t="shared" si="31"/>
        <v>0</v>
      </c>
      <c r="BV23" s="883">
        <f t="shared" si="31"/>
        <v>0</v>
      </c>
      <c r="BW23" s="1022">
        <f t="shared" si="11"/>
        <v>0</v>
      </c>
      <c r="BX23" s="1026">
        <f t="shared" si="11"/>
        <v>0</v>
      </c>
      <c r="BY23" s="1027">
        <f t="shared" si="11"/>
        <v>0</v>
      </c>
      <c r="BZ23" s="475"/>
      <c r="CA23" s="476"/>
      <c r="CB23" s="477"/>
      <c r="CC23" s="475"/>
      <c r="CD23" s="476"/>
      <c r="CE23" s="477"/>
      <c r="CF23" s="475"/>
      <c r="CG23" s="476"/>
      <c r="CH23" s="477"/>
      <c r="CI23" s="1010"/>
      <c r="CJ23" s="1014"/>
      <c r="CK23" s="1015"/>
      <c r="CL23" s="1005"/>
      <c r="CM23" s="882"/>
      <c r="CN23" s="883"/>
      <c r="CO23" s="200"/>
    </row>
    <row r="24" spans="1:93" ht="48" customHeight="1">
      <c r="A24" s="212" t="s">
        <v>607</v>
      </c>
      <c r="B24" s="202" t="s">
        <v>344</v>
      </c>
      <c r="C24" s="473" t="str">
        <f t="shared" ref="C24:Q24" si="32">C42</f>
        <v>建設工事の種類</v>
      </c>
      <c r="D24" s="959" t="str">
        <f t="shared" ref="D24:E24" si="33">D42</f>
        <v>電気工事、消防施設工事</v>
      </c>
      <c r="E24" s="872">
        <f t="shared" si="33"/>
        <v>0</v>
      </c>
      <c r="F24" s="474" t="str">
        <f t="shared" si="32"/>
        <v>建設工事の種類</v>
      </c>
      <c r="G24" s="875" t="str">
        <f t="shared" si="32"/>
        <v>電気工事、消防施設工事</v>
      </c>
      <c r="H24" s="876"/>
      <c r="I24" s="479" t="str">
        <f t="shared" si="24"/>
        <v>建設工事の種類</v>
      </c>
      <c r="J24" s="875" t="str">
        <f t="shared" si="24"/>
        <v>電気工事、消防施設工事</v>
      </c>
      <c r="K24" s="876"/>
      <c r="L24" s="854">
        <f t="shared" ref="L24:N24" si="34">L42</f>
        <v>0</v>
      </c>
      <c r="M24" s="882">
        <f t="shared" si="34"/>
        <v>0</v>
      </c>
      <c r="N24" s="883">
        <f t="shared" si="34"/>
        <v>0</v>
      </c>
      <c r="O24" s="854">
        <f t="shared" si="32"/>
        <v>0</v>
      </c>
      <c r="P24" s="882">
        <f t="shared" si="32"/>
        <v>0</v>
      </c>
      <c r="Q24" s="883">
        <f t="shared" si="32"/>
        <v>0</v>
      </c>
      <c r="R24" s="475"/>
      <c r="S24" s="476"/>
      <c r="T24" s="477"/>
      <c r="U24" s="480" t="str">
        <f t="shared" ref="U24:V24" si="35">U42</f>
        <v>建設工事の種類</v>
      </c>
      <c r="V24" s="917" t="str">
        <f t="shared" si="35"/>
        <v>電気工事、消防施設工事</v>
      </c>
      <c r="W24" s="918"/>
      <c r="X24" s="474" t="str">
        <f t="shared" si="4"/>
        <v>建設工事の種類</v>
      </c>
      <c r="Y24" s="875" t="str">
        <f t="shared" si="4"/>
        <v>電気工事、消防施設工事</v>
      </c>
      <c r="Z24" s="876"/>
      <c r="AA24" s="475"/>
      <c r="AB24" s="476"/>
      <c r="AC24" s="477"/>
      <c r="AD24" s="475"/>
      <c r="AE24" s="476"/>
      <c r="AF24" s="477"/>
      <c r="AG24" s="480" t="str">
        <f t="shared" ref="AG24:AH24" si="36">AG42</f>
        <v>建設工事の種類</v>
      </c>
      <c r="AH24" s="917" t="str">
        <f t="shared" si="36"/>
        <v>電気工事、消防施設工事</v>
      </c>
      <c r="AI24" s="918"/>
      <c r="AJ24" s="474" t="str">
        <f t="shared" si="6"/>
        <v>建設工事の種類</v>
      </c>
      <c r="AK24" s="875" t="str">
        <f t="shared" si="6"/>
        <v>電気工事、消防施設工事</v>
      </c>
      <c r="AL24" s="876"/>
      <c r="AM24" s="475"/>
      <c r="AN24" s="476"/>
      <c r="AO24" s="477"/>
      <c r="AP24" s="475"/>
      <c r="AQ24" s="476"/>
      <c r="AR24" s="477"/>
      <c r="AS24" s="480" t="str">
        <f t="shared" ref="AS24:AT24" si="37">AS42</f>
        <v>建設工事の種類</v>
      </c>
      <c r="AT24" s="917" t="str">
        <f t="shared" si="37"/>
        <v>電気工事、消防施設工事</v>
      </c>
      <c r="AU24" s="918"/>
      <c r="AV24" s="474" t="str">
        <f t="shared" si="8"/>
        <v>建設工事の種類</v>
      </c>
      <c r="AW24" s="875" t="str">
        <f t="shared" si="8"/>
        <v>電気工事、消防施設工事</v>
      </c>
      <c r="AX24" s="876"/>
      <c r="AY24" s="475"/>
      <c r="AZ24" s="476"/>
      <c r="BA24" s="477"/>
      <c r="BB24" s="475"/>
      <c r="BC24" s="476"/>
      <c r="BD24" s="477"/>
      <c r="BE24" s="854">
        <f t="shared" ref="BE24:BG24" si="38">BE42</f>
        <v>0</v>
      </c>
      <c r="BF24" s="882">
        <f t="shared" si="38"/>
        <v>0</v>
      </c>
      <c r="BG24" s="929">
        <f t="shared" si="38"/>
        <v>0</v>
      </c>
      <c r="BH24" s="854">
        <f t="shared" ref="BH24:BJ24" si="39">BH42</f>
        <v>0</v>
      </c>
      <c r="BI24" s="882">
        <f t="shared" si="39"/>
        <v>0</v>
      </c>
      <c r="BJ24" s="883">
        <f t="shared" si="39"/>
        <v>0</v>
      </c>
      <c r="BK24" s="925"/>
      <c r="BL24" s="926"/>
      <c r="BM24" s="927"/>
      <c r="BN24" s="854">
        <f t="shared" si="10"/>
        <v>0</v>
      </c>
      <c r="BO24" s="882">
        <f t="shared" si="10"/>
        <v>0</v>
      </c>
      <c r="BP24" s="883">
        <f t="shared" si="10"/>
        <v>0</v>
      </c>
      <c r="BQ24" s="854">
        <f t="shared" ref="BQ24:BV24" si="40">BQ42</f>
        <v>0</v>
      </c>
      <c r="BR24" s="882">
        <f t="shared" si="40"/>
        <v>0</v>
      </c>
      <c r="BS24" s="883">
        <f t="shared" si="40"/>
        <v>0</v>
      </c>
      <c r="BT24" s="854">
        <f t="shared" si="40"/>
        <v>0</v>
      </c>
      <c r="BU24" s="882">
        <f t="shared" si="40"/>
        <v>0</v>
      </c>
      <c r="BV24" s="883">
        <f t="shared" si="40"/>
        <v>0</v>
      </c>
      <c r="BW24" s="1023">
        <f t="shared" si="11"/>
        <v>0</v>
      </c>
      <c r="BX24" s="1028">
        <f t="shared" si="11"/>
        <v>0</v>
      </c>
      <c r="BY24" s="1029">
        <f t="shared" si="11"/>
        <v>0</v>
      </c>
      <c r="BZ24" s="475"/>
      <c r="CA24" s="476"/>
      <c r="CB24" s="477"/>
      <c r="CC24" s="475"/>
      <c r="CD24" s="476"/>
      <c r="CE24" s="477"/>
      <c r="CF24" s="475"/>
      <c r="CG24" s="476"/>
      <c r="CH24" s="477"/>
      <c r="CI24" s="474" t="str">
        <f t="shared" ref="CI24:CJ24" si="41">CI42</f>
        <v>評価地域</v>
      </c>
      <c r="CJ24" s="1016" t="str">
        <f t="shared" si="41"/>
        <v>○○県土整備事務所管内</v>
      </c>
      <c r="CK24" s="1017"/>
      <c r="CL24" s="1005"/>
      <c r="CM24" s="882"/>
      <c r="CN24" s="883"/>
      <c r="CO24" s="200"/>
    </row>
    <row r="25" spans="1:93" ht="19.5" customHeight="1" thickBot="1">
      <c r="A25" s="212" t="s">
        <v>607</v>
      </c>
      <c r="B25" s="202" t="s">
        <v>334</v>
      </c>
      <c r="C25" s="481" t="str">
        <f t="shared" ref="C25:E25" si="42">C43</f>
        <v>対象</v>
      </c>
      <c r="D25" s="482" t="str">
        <f t="shared" si="42"/>
        <v>該当件数</v>
      </c>
      <c r="E25" s="483" t="str">
        <f t="shared" si="42"/>
        <v>平均点</v>
      </c>
      <c r="F25" s="481" t="str">
        <f>F43</f>
        <v>項目名</v>
      </c>
      <c r="G25" s="482" t="str">
        <f>G43</f>
        <v>工事①</v>
      </c>
      <c r="H25" s="484" t="str">
        <f>H43</f>
        <v>工事②</v>
      </c>
      <c r="I25" s="485" t="str">
        <f t="shared" si="24"/>
        <v>表彰区分</v>
      </c>
      <c r="J25" s="968" t="str">
        <f t="shared" si="24"/>
        <v>実績</v>
      </c>
      <c r="K25" s="969"/>
      <c r="L25" s="481" t="str">
        <f>L43</f>
        <v>受賞企業</v>
      </c>
      <c r="M25" s="968" t="str">
        <f>M43</f>
        <v>企業名</v>
      </c>
      <c r="N25" s="969"/>
      <c r="O25" s="937" t="s">
        <v>530</v>
      </c>
      <c r="P25" s="938"/>
      <c r="Q25" s="939"/>
      <c r="R25" s="486"/>
      <c r="S25" s="487"/>
      <c r="T25" s="488"/>
      <c r="U25" s="481" t="str">
        <f t="shared" ref="U25:W26" si="43">U43</f>
        <v>該当企業</v>
      </c>
      <c r="V25" s="489" t="str">
        <f t="shared" si="43"/>
        <v>件数</v>
      </c>
      <c r="W25" s="490" t="str">
        <f t="shared" si="43"/>
        <v>平均点</v>
      </c>
      <c r="X25" s="481" t="str">
        <f t="shared" si="4"/>
        <v>項目名</v>
      </c>
      <c r="Y25" s="482" t="str">
        <f t="shared" si="4"/>
        <v>工事①</v>
      </c>
      <c r="Z25" s="484" t="str">
        <f t="shared" si="4"/>
        <v>工事②</v>
      </c>
      <c r="AA25" s="486"/>
      <c r="AB25" s="487"/>
      <c r="AC25" s="488"/>
      <c r="AD25" s="486"/>
      <c r="AE25" s="487"/>
      <c r="AF25" s="488"/>
      <c r="AG25" s="491" t="str">
        <f t="shared" ref="AG25:AI25" si="44">AG43</f>
        <v>該当企業</v>
      </c>
      <c r="AH25" s="489" t="str">
        <f t="shared" si="44"/>
        <v>件数</v>
      </c>
      <c r="AI25" s="490" t="str">
        <f t="shared" si="44"/>
        <v>平均点</v>
      </c>
      <c r="AJ25" s="481" t="str">
        <f t="shared" si="6"/>
        <v>項目名</v>
      </c>
      <c r="AK25" s="482" t="str">
        <f t="shared" si="6"/>
        <v>工事①</v>
      </c>
      <c r="AL25" s="484" t="str">
        <f t="shared" si="6"/>
        <v>工事②</v>
      </c>
      <c r="AM25" s="486"/>
      <c r="AN25" s="487"/>
      <c r="AO25" s="488"/>
      <c r="AP25" s="486"/>
      <c r="AQ25" s="487"/>
      <c r="AR25" s="488"/>
      <c r="AS25" s="492" t="str">
        <f t="shared" ref="AS25:AU25" si="45">AS43</f>
        <v>該当企業</v>
      </c>
      <c r="AT25" s="489" t="str">
        <f t="shared" si="45"/>
        <v>件数</v>
      </c>
      <c r="AU25" s="490" t="str">
        <f t="shared" si="45"/>
        <v>平均点</v>
      </c>
      <c r="AV25" s="481" t="str">
        <f t="shared" si="8"/>
        <v>項目名</v>
      </c>
      <c r="AW25" s="482" t="str">
        <f t="shared" si="8"/>
        <v>工事①</v>
      </c>
      <c r="AX25" s="484" t="str">
        <f t="shared" si="8"/>
        <v>工事②</v>
      </c>
      <c r="AY25" s="486"/>
      <c r="AZ25" s="487"/>
      <c r="BA25" s="488"/>
      <c r="BB25" s="486"/>
      <c r="BC25" s="487"/>
      <c r="BD25" s="488"/>
      <c r="BE25" s="485" t="str">
        <f>BE43</f>
        <v>対象企業</v>
      </c>
      <c r="BF25" s="482" t="str">
        <f t="shared" ref="BF25:BG25" si="46">BF43</f>
        <v>ボランティア</v>
      </c>
      <c r="BG25" s="485" t="str">
        <f t="shared" si="46"/>
        <v>ﾊｰﾄﾌﾙ</v>
      </c>
      <c r="BH25" s="492" t="str">
        <f>BH43</f>
        <v>第1ｸﾞﾙｰﾌﾟ</v>
      </c>
      <c r="BI25" s="482" t="str">
        <f t="shared" ref="BI25:BJ25" si="47">BI43</f>
        <v>第2ｸﾞﾙｰﾌﾟ</v>
      </c>
      <c r="BJ25" s="483" t="str">
        <f t="shared" si="47"/>
        <v>第3ｸﾞﾙｰﾌﾟ</v>
      </c>
      <c r="BK25" s="481" t="s">
        <v>231</v>
      </c>
      <c r="BL25" s="493" t="s">
        <v>232</v>
      </c>
      <c r="BM25" s="488"/>
      <c r="BN25" s="492" t="str">
        <f>BN43</f>
        <v>第1ｸﾞﾙｰﾌﾟ</v>
      </c>
      <c r="BO25" s="482" t="str">
        <f t="shared" si="10"/>
        <v>第2ｸﾞﾙｰﾌﾟ</v>
      </c>
      <c r="BP25" s="483" t="str">
        <f t="shared" si="10"/>
        <v>第3ｸﾞﾙｰﾌﾟ</v>
      </c>
      <c r="BQ25" s="481" t="str">
        <f>BQ43</f>
        <v>項目名</v>
      </c>
      <c r="BR25" s="950" t="str">
        <f>BR43</f>
        <v>状況</v>
      </c>
      <c r="BS25" s="951"/>
      <c r="BT25" s="937" t="str">
        <f>BU43</f>
        <v>登録人数</v>
      </c>
      <c r="BU25" s="938"/>
      <c r="BV25" s="939"/>
      <c r="BW25" s="735" t="str">
        <f t="shared" si="11"/>
        <v>項目名</v>
      </c>
      <c r="BX25" s="943" t="str">
        <f t="shared" si="11"/>
        <v>状況</v>
      </c>
      <c r="BY25" s="944"/>
      <c r="BZ25" s="486"/>
      <c r="CA25" s="487"/>
      <c r="CB25" s="488"/>
      <c r="CC25" s="486"/>
      <c r="CD25" s="487"/>
      <c r="CE25" s="488"/>
      <c r="CF25" s="486"/>
      <c r="CG25" s="487"/>
      <c r="CH25" s="488"/>
      <c r="CI25" s="481" t="str">
        <f>CI43</f>
        <v>項目名</v>
      </c>
      <c r="CJ25" s="947" t="str">
        <f>CJ43</f>
        <v>状況</v>
      </c>
      <c r="CK25" s="939"/>
      <c r="CL25" s="494"/>
      <c r="CM25" s="947"/>
      <c r="CN25" s="939"/>
      <c r="CO25" s="200"/>
    </row>
    <row r="26" spans="1:93" ht="39.75" customHeight="1">
      <c r="A26" s="212" t="s">
        <v>607</v>
      </c>
      <c r="B26" s="200">
        <v>1</v>
      </c>
      <c r="C26" s="495" t="str">
        <f t="shared" ref="C26:E26" si="48">C44</f>
        <v>第1ｸﾞﾙｰﾌﾟ</v>
      </c>
      <c r="D26" s="496" t="str">
        <f t="shared" si="48"/>
        <v/>
      </c>
      <c r="E26" s="497" t="str">
        <f t="shared" si="48"/>
        <v/>
      </c>
      <c r="F26" s="498" t="str">
        <f t="shared" ref="F26:H29" si="49">F44</f>
        <v>工事名</v>
      </c>
      <c r="G26" s="499" t="str">
        <f t="shared" si="49"/>
        <v>申請なし</v>
      </c>
      <c r="H26" s="500" t="str">
        <f t="shared" si="49"/>
        <v>申請なし</v>
      </c>
      <c r="I26" s="980" t="str">
        <f t="shared" si="24"/>
        <v>申請なし</v>
      </c>
      <c r="J26" s="970" t="str">
        <f t="shared" si="24"/>
        <v/>
      </c>
      <c r="K26" s="971"/>
      <c r="L26" s="498" t="s">
        <v>711</v>
      </c>
      <c r="M26" s="960">
        <f>COUNTIF($L$44:$L$53,L26)</f>
        <v>0</v>
      </c>
      <c r="N26" s="961"/>
      <c r="O26" s="498" t="s">
        <v>530</v>
      </c>
      <c r="P26" s="501">
        <f>COUNTA(O44:O49)-COUNTBLANK(O44:O49)</f>
        <v>0</v>
      </c>
      <c r="Q26" s="502"/>
      <c r="R26" s="498"/>
      <c r="S26" s="503"/>
      <c r="T26" s="504"/>
      <c r="U26" s="505" t="str">
        <f t="shared" si="43"/>
        <v>第1ｸﾞﾙｰﾌﾟ</v>
      </c>
      <c r="V26" s="506" t="str">
        <f t="shared" si="43"/>
        <v/>
      </c>
      <c r="W26" s="507" t="str">
        <f t="shared" si="43"/>
        <v/>
      </c>
      <c r="X26" s="505" t="str">
        <f t="shared" si="4"/>
        <v>工事名</v>
      </c>
      <c r="Y26" s="503" t="str">
        <f t="shared" si="4"/>
        <v>配置なし</v>
      </c>
      <c r="Z26" s="504" t="str">
        <f t="shared" si="4"/>
        <v/>
      </c>
      <c r="AA26" s="498"/>
      <c r="AB26" s="503"/>
      <c r="AC26" s="504"/>
      <c r="AD26" s="498"/>
      <c r="AE26" s="503"/>
      <c r="AF26" s="504"/>
      <c r="AG26" s="508" t="str">
        <f>AG44</f>
        <v>第1ｸﾞﾙｰﾌﾟ</v>
      </c>
      <c r="AH26" s="496" t="str">
        <f t="shared" ref="AH26:AI26" si="50">AH44</f>
        <v/>
      </c>
      <c r="AI26" s="509" t="str">
        <f t="shared" si="50"/>
        <v/>
      </c>
      <c r="AJ26" s="505" t="str">
        <f t="shared" si="6"/>
        <v>工事名</v>
      </c>
      <c r="AK26" s="503" t="str">
        <f t="shared" si="6"/>
        <v>配置なし</v>
      </c>
      <c r="AL26" s="504" t="str">
        <f t="shared" si="6"/>
        <v/>
      </c>
      <c r="AM26" s="498"/>
      <c r="AN26" s="503"/>
      <c r="AO26" s="504"/>
      <c r="AP26" s="498"/>
      <c r="AQ26" s="503"/>
      <c r="AR26" s="504"/>
      <c r="AS26" s="508" t="str">
        <f t="shared" ref="AS26:AU26" si="51">AS44</f>
        <v>第1ｸﾞﾙｰﾌﾟ</v>
      </c>
      <c r="AT26" s="496" t="str">
        <f t="shared" si="51"/>
        <v/>
      </c>
      <c r="AU26" s="509" t="str">
        <f t="shared" si="51"/>
        <v/>
      </c>
      <c r="AV26" s="505" t="str">
        <f t="shared" si="8"/>
        <v>工事名</v>
      </c>
      <c r="AW26" s="503" t="str">
        <f t="shared" si="8"/>
        <v>配置なし</v>
      </c>
      <c r="AX26" s="504" t="str">
        <f t="shared" si="8"/>
        <v/>
      </c>
      <c r="AY26" s="498"/>
      <c r="AZ26" s="503"/>
      <c r="BA26" s="504"/>
      <c r="BB26" s="498"/>
      <c r="BC26" s="503"/>
      <c r="BD26" s="504"/>
      <c r="BE26" s="510" t="s">
        <v>733</v>
      </c>
      <c r="BF26" s="511" t="str">
        <f>IF(BF44="有",BF44&amp;"("&amp;BF47&amp;"人)",BF44)</f>
        <v>申請なし</v>
      </c>
      <c r="BG26" s="512" t="str">
        <f>IF(BG44="有",BG44&amp;"("&amp;BG47&amp;"人)",BG44)</f>
        <v>申請なし</v>
      </c>
      <c r="BH26" s="855"/>
      <c r="BI26" s="856"/>
      <c r="BJ26" s="857"/>
      <c r="BK26" s="498" t="str">
        <f t="shared" ref="BK26:BL26" si="52">BK44</f>
        <v>配置の有無</v>
      </c>
      <c r="BL26" s="503" t="str">
        <f t="shared" si="52"/>
        <v>申請なし</v>
      </c>
      <c r="BM26" s="504"/>
      <c r="BN26" s="505" t="str">
        <f>BN44</f>
        <v>雇用①</v>
      </c>
      <c r="BO26" s="499" t="str">
        <f t="shared" si="10"/>
        <v>雇用①</v>
      </c>
      <c r="BP26" s="500" t="str">
        <f t="shared" si="10"/>
        <v>雇用①</v>
      </c>
      <c r="BQ26" s="505" t="str">
        <f>BQ44</f>
        <v>認定有無</v>
      </c>
      <c r="BR26" s="948" t="str">
        <f>BR44</f>
        <v>申請なし</v>
      </c>
      <c r="BS26" s="949"/>
      <c r="BT26" s="505" t="s">
        <v>529</v>
      </c>
      <c r="BU26" s="952">
        <f>COUNTA(BU44:BU55)-COUNTBLANK(BU44:BU55)</f>
        <v>0</v>
      </c>
      <c r="BV26" s="953"/>
      <c r="BW26" s="736" t="str">
        <f>BW44</f>
        <v>確約書の提出</v>
      </c>
      <c r="BX26" s="945" t="str">
        <f>BX44</f>
        <v>無</v>
      </c>
      <c r="BY26" s="946"/>
      <c r="BZ26" s="498"/>
      <c r="CA26" s="503"/>
      <c r="CB26" s="504"/>
      <c r="CC26" s="498"/>
      <c r="CD26" s="503"/>
      <c r="CE26" s="504"/>
      <c r="CF26" s="498"/>
      <c r="CG26" s="503"/>
      <c r="CH26" s="504"/>
      <c r="CI26" s="505" t="str">
        <f t="shared" ref="CI26:CJ27" si="53">CI44</f>
        <v>住所</v>
      </c>
      <c r="CJ26" s="948" t="str">
        <f t="shared" si="53"/>
        <v>申請なし</v>
      </c>
      <c r="CK26" s="949"/>
      <c r="CL26" s="505"/>
      <c r="CM26" s="948"/>
      <c r="CN26" s="949"/>
      <c r="CO26" s="200"/>
    </row>
    <row r="27" spans="1:93" ht="33.75" customHeight="1">
      <c r="A27" s="212" t="s">
        <v>607</v>
      </c>
      <c r="B27" s="200">
        <v>2</v>
      </c>
      <c r="C27" s="513" t="str">
        <f t="shared" ref="C27:E27" si="54">C45</f>
        <v>第2ｸﾞﾙｰﾌﾟ</v>
      </c>
      <c r="D27" s="514" t="str">
        <f t="shared" si="54"/>
        <v/>
      </c>
      <c r="E27" s="515" t="str">
        <f t="shared" si="54"/>
        <v/>
      </c>
      <c r="F27" s="516" t="str">
        <f t="shared" si="49"/>
        <v>発注機関</v>
      </c>
      <c r="G27" s="517" t="str">
        <f t="shared" si="49"/>
        <v/>
      </c>
      <c r="H27" s="518" t="str">
        <f t="shared" si="49"/>
        <v/>
      </c>
      <c r="I27" s="981"/>
      <c r="J27" s="972"/>
      <c r="K27" s="973"/>
      <c r="L27" s="516" t="s">
        <v>1068</v>
      </c>
      <c r="M27" s="962">
        <f>COUNTIF($L$44:$L$53,L27)</f>
        <v>0</v>
      </c>
      <c r="N27" s="963"/>
      <c r="O27" s="519"/>
      <c r="P27" s="940"/>
      <c r="Q27" s="941"/>
      <c r="R27" s="516"/>
      <c r="S27" s="520"/>
      <c r="T27" s="521"/>
      <c r="U27" s="522" t="str">
        <f t="shared" ref="U27:W28" si="55">U45</f>
        <v>第2ｸﾞﾙｰﾌﾟ</v>
      </c>
      <c r="V27" s="523" t="str">
        <f t="shared" si="55"/>
        <v/>
      </c>
      <c r="W27" s="524" t="str">
        <f t="shared" si="55"/>
        <v/>
      </c>
      <c r="X27" s="516" t="str">
        <f t="shared" ref="X27:Z29" si="56">X45</f>
        <v>発注機関</v>
      </c>
      <c r="Y27" s="520" t="str">
        <f t="shared" si="56"/>
        <v/>
      </c>
      <c r="Z27" s="521" t="str">
        <f t="shared" si="56"/>
        <v/>
      </c>
      <c r="AA27" s="516"/>
      <c r="AB27" s="520"/>
      <c r="AC27" s="521"/>
      <c r="AD27" s="516"/>
      <c r="AE27" s="520"/>
      <c r="AF27" s="521"/>
      <c r="AG27" s="525" t="str">
        <f t="shared" ref="AG27:AI27" si="57">AG45</f>
        <v>第2ｸﾞﾙｰﾌﾟ</v>
      </c>
      <c r="AH27" s="523" t="str">
        <f t="shared" si="57"/>
        <v/>
      </c>
      <c r="AI27" s="526" t="str">
        <f t="shared" si="57"/>
        <v/>
      </c>
      <c r="AJ27" s="516" t="str">
        <f t="shared" ref="AJ27:AL29" si="58">AJ45</f>
        <v>発注機関</v>
      </c>
      <c r="AK27" s="520" t="str">
        <f t="shared" si="58"/>
        <v/>
      </c>
      <c r="AL27" s="521" t="str">
        <f t="shared" si="58"/>
        <v/>
      </c>
      <c r="AM27" s="516"/>
      <c r="AN27" s="520"/>
      <c r="AO27" s="521"/>
      <c r="AP27" s="516"/>
      <c r="AQ27" s="520"/>
      <c r="AR27" s="521"/>
      <c r="AS27" s="525" t="str">
        <f t="shared" ref="AS27:AU27" si="59">AS45</f>
        <v>第2ｸﾞﾙｰﾌﾟ</v>
      </c>
      <c r="AT27" s="523" t="str">
        <f t="shared" si="59"/>
        <v/>
      </c>
      <c r="AU27" s="526" t="str">
        <f t="shared" si="59"/>
        <v/>
      </c>
      <c r="AV27" s="516" t="str">
        <f t="shared" ref="AV27:AX29" si="60">AV45</f>
        <v>発注機関</v>
      </c>
      <c r="AW27" s="520" t="str">
        <f t="shared" si="60"/>
        <v/>
      </c>
      <c r="AX27" s="521" t="str">
        <f t="shared" si="60"/>
        <v/>
      </c>
      <c r="AY27" s="516"/>
      <c r="AZ27" s="520"/>
      <c r="BA27" s="521"/>
      <c r="BB27" s="516"/>
      <c r="BC27" s="520"/>
      <c r="BD27" s="521"/>
      <c r="BE27" s="527" t="s">
        <v>732</v>
      </c>
      <c r="BF27" s="528" t="str">
        <f>IF(BF44="無","",BF48)</f>
        <v/>
      </c>
      <c r="BG27" s="529" t="str">
        <f>IF(BG44="無","",BG48)</f>
        <v/>
      </c>
      <c r="BH27" s="802"/>
      <c r="BI27" s="803"/>
      <c r="BJ27" s="804"/>
      <c r="BK27" s="534"/>
      <c r="BL27" s="535"/>
      <c r="BM27" s="536"/>
      <c r="BN27" s="516" t="str">
        <f t="shared" ref="BN27:BP29" si="61">BN45</f>
        <v>申請なし</v>
      </c>
      <c r="BO27" s="520" t="str">
        <f t="shared" si="61"/>
        <v>申請なし</v>
      </c>
      <c r="BP27" s="521" t="str">
        <f t="shared" si="61"/>
        <v>申請なし</v>
      </c>
      <c r="BQ27" s="531"/>
      <c r="BR27" s="532"/>
      <c r="BS27" s="533"/>
      <c r="BT27" s="531"/>
      <c r="BU27" s="532"/>
      <c r="BV27" s="533"/>
      <c r="BW27" s="532"/>
      <c r="BX27" s="532"/>
      <c r="BY27" s="532"/>
      <c r="BZ27" s="516"/>
      <c r="CA27" s="520"/>
      <c r="CB27" s="521"/>
      <c r="CC27" s="516"/>
      <c r="CD27" s="520"/>
      <c r="CE27" s="521"/>
      <c r="CF27" s="516"/>
      <c r="CG27" s="520"/>
      <c r="CH27" s="521"/>
      <c r="CI27" s="522" t="str">
        <f t="shared" si="53"/>
        <v>種類</v>
      </c>
      <c r="CJ27" s="1007" t="str">
        <f t="shared" si="53"/>
        <v/>
      </c>
      <c r="CK27" s="1008"/>
      <c r="CL27" s="1006"/>
      <c r="CM27" s="1007"/>
      <c r="CN27" s="1008"/>
      <c r="CO27" s="200"/>
    </row>
    <row r="28" spans="1:93" ht="42" customHeight="1">
      <c r="A28" s="212" t="s">
        <v>607</v>
      </c>
      <c r="B28" s="200">
        <v>3</v>
      </c>
      <c r="C28" s="522" t="str">
        <f t="shared" ref="C28:E28" si="62">C46</f>
        <v>第3ｸﾞﾙｰﾌﾟ</v>
      </c>
      <c r="D28" s="523" t="str">
        <f t="shared" si="62"/>
        <v/>
      </c>
      <c r="E28" s="524" t="str">
        <f t="shared" si="62"/>
        <v/>
      </c>
      <c r="F28" s="516" t="str">
        <f t="shared" si="49"/>
        <v>工事種別</v>
      </c>
      <c r="G28" s="517" t="str">
        <f t="shared" si="49"/>
        <v/>
      </c>
      <c r="H28" s="518" t="str">
        <f t="shared" si="49"/>
        <v/>
      </c>
      <c r="I28" s="982"/>
      <c r="J28" s="974"/>
      <c r="K28" s="975"/>
      <c r="L28" s="516" t="s">
        <v>713</v>
      </c>
      <c r="M28" s="964">
        <f>COUNTIF($L$44:$L$53,L28)</f>
        <v>0</v>
      </c>
      <c r="N28" s="965"/>
      <c r="O28" s="537"/>
      <c r="P28" s="902"/>
      <c r="Q28" s="903"/>
      <c r="R28" s="516"/>
      <c r="S28" s="520"/>
      <c r="T28" s="521"/>
      <c r="U28" s="522" t="str">
        <f t="shared" si="55"/>
        <v>第3ｸﾞﾙｰﾌﾟ</v>
      </c>
      <c r="V28" s="538" t="str">
        <f t="shared" si="55"/>
        <v/>
      </c>
      <c r="W28" s="539" t="str">
        <f t="shared" si="55"/>
        <v/>
      </c>
      <c r="X28" s="522" t="str">
        <f t="shared" si="56"/>
        <v>施工場所</v>
      </c>
      <c r="Y28" s="520" t="str">
        <f t="shared" si="56"/>
        <v/>
      </c>
      <c r="Z28" s="521" t="str">
        <f t="shared" si="56"/>
        <v/>
      </c>
      <c r="AA28" s="516"/>
      <c r="AB28" s="520"/>
      <c r="AC28" s="521"/>
      <c r="AD28" s="516"/>
      <c r="AE28" s="520"/>
      <c r="AF28" s="521"/>
      <c r="AG28" s="525" t="str">
        <f t="shared" ref="AG28:AI28" si="63">AG46</f>
        <v>第3ｸﾞﾙｰﾌﾟ</v>
      </c>
      <c r="AH28" s="523" t="str">
        <f t="shared" si="63"/>
        <v/>
      </c>
      <c r="AI28" s="526" t="str">
        <f t="shared" si="63"/>
        <v/>
      </c>
      <c r="AJ28" s="522" t="str">
        <f t="shared" si="58"/>
        <v>施工場所</v>
      </c>
      <c r="AK28" s="520" t="str">
        <f t="shared" si="58"/>
        <v/>
      </c>
      <c r="AL28" s="521" t="str">
        <f t="shared" si="58"/>
        <v/>
      </c>
      <c r="AM28" s="516"/>
      <c r="AN28" s="520"/>
      <c r="AO28" s="521"/>
      <c r="AP28" s="516"/>
      <c r="AQ28" s="520"/>
      <c r="AR28" s="521"/>
      <c r="AS28" s="525" t="str">
        <f t="shared" ref="AS28:AU28" si="64">AS46</f>
        <v>第3ｸﾞﾙｰﾌﾟ</v>
      </c>
      <c r="AT28" s="523" t="str">
        <f t="shared" si="64"/>
        <v/>
      </c>
      <c r="AU28" s="526" t="str">
        <f t="shared" si="64"/>
        <v/>
      </c>
      <c r="AV28" s="522" t="str">
        <f t="shared" si="60"/>
        <v>施工場所</v>
      </c>
      <c r="AW28" s="520" t="str">
        <f t="shared" si="60"/>
        <v/>
      </c>
      <c r="AX28" s="521" t="str">
        <f t="shared" si="60"/>
        <v/>
      </c>
      <c r="AY28" s="516"/>
      <c r="AZ28" s="520"/>
      <c r="BA28" s="521"/>
      <c r="BB28" s="516"/>
      <c r="BC28" s="520"/>
      <c r="BD28" s="521"/>
      <c r="BE28" s="540" t="s">
        <v>724</v>
      </c>
      <c r="BF28" s="528" t="str">
        <f>IF(BF49="有",BF49&amp;"("&amp;BF52&amp;"人)",BF49)</f>
        <v>申請なし</v>
      </c>
      <c r="BG28" s="541" t="str">
        <f>IF(BG49="有",BG49&amp;"("&amp;BG52&amp;"人)",BG49)</f>
        <v>申請なし</v>
      </c>
      <c r="BH28" s="858" t="s">
        <v>734</v>
      </c>
      <c r="BI28" s="859"/>
      <c r="BJ28" s="860"/>
      <c r="BK28" s="545"/>
      <c r="BL28" s="546"/>
      <c r="BM28" s="547"/>
      <c r="BN28" s="516" t="str">
        <f t="shared" si="61"/>
        <v>雇用②</v>
      </c>
      <c r="BO28" s="520" t="str">
        <f t="shared" si="61"/>
        <v>雇用②</v>
      </c>
      <c r="BP28" s="521" t="str">
        <f t="shared" si="61"/>
        <v>雇用②</v>
      </c>
      <c r="BQ28" s="542"/>
      <c r="BR28" s="543"/>
      <c r="BS28" s="544"/>
      <c r="BT28" s="542"/>
      <c r="BU28" s="543"/>
      <c r="BV28" s="544"/>
      <c r="BW28" s="543"/>
      <c r="BX28" s="543"/>
      <c r="BY28" s="543"/>
      <c r="BZ28" s="516"/>
      <c r="CA28" s="520"/>
      <c r="CB28" s="521"/>
      <c r="CC28" s="516"/>
      <c r="CD28" s="520"/>
      <c r="CE28" s="521"/>
      <c r="CF28" s="516"/>
      <c r="CG28" s="520"/>
      <c r="CH28" s="521"/>
      <c r="CI28" s="531"/>
      <c r="CJ28" s="532"/>
      <c r="CK28" s="533"/>
      <c r="CL28" s="1006"/>
      <c r="CM28" s="1007"/>
      <c r="CN28" s="1008"/>
      <c r="CO28" s="200"/>
    </row>
    <row r="29" spans="1:93" ht="37.5" customHeight="1">
      <c r="A29" s="212" t="s">
        <v>607</v>
      </c>
      <c r="B29" s="200">
        <v>4</v>
      </c>
      <c r="C29" s="548" t="str">
        <f>C44</f>
        <v>第1ｸﾞﾙｰﾌﾟ</v>
      </c>
      <c r="D29" s="549"/>
      <c r="E29" s="748" t="str">
        <f>IF(D26="","",IF(D26=1,ROUND(3/5*ROUNDDOWN(0.9*IF(E26&lt;70,0,IF(E26&lt;73,1,IF(80&lt;=E26,5,ROUNDDOWN(1.5+(3.5*(E26-73)/7),1)))),1),1),IF(E26&lt;70,0,IF(E26&lt;73,0.6,IF(80&lt;=E26,3,ROUND(3/5*ROUNDDOWN(1.5+(3.5*(E26-73)/7),1),1))))))</f>
        <v/>
      </c>
      <c r="F29" s="516" t="str">
        <f t="shared" si="49"/>
        <v>建設工事の種類</v>
      </c>
      <c r="G29" s="550" t="str">
        <f t="shared" si="49"/>
        <v/>
      </c>
      <c r="H29" s="551" t="str">
        <f t="shared" si="49"/>
        <v/>
      </c>
      <c r="I29" s="552" t="str">
        <f>I45</f>
        <v/>
      </c>
      <c r="J29" s="976" t="str">
        <f>J45</f>
        <v/>
      </c>
      <c r="K29" s="977"/>
      <c r="L29" s="516" t="s">
        <v>862</v>
      </c>
      <c r="M29" s="966">
        <f>M26+M27+M28</f>
        <v>0</v>
      </c>
      <c r="N29" s="967"/>
      <c r="O29" s="537"/>
      <c r="P29" s="902"/>
      <c r="Q29" s="903"/>
      <c r="R29" s="516"/>
      <c r="S29" s="520"/>
      <c r="T29" s="521"/>
      <c r="U29" s="548" t="str">
        <f>U44</f>
        <v>第1ｸﾞﾙｰﾌﾟ</v>
      </c>
      <c r="V29" s="523"/>
      <c r="W29" s="524" t="str">
        <f>IF(V26="","",IF(W26&lt;70,0,IF(V26&gt;1,HLOOKUP(W26,発注者入力シート!$AM$3:$AV$5,2)*2/5,IF(V26=1,HLOOKUP(W26,発注者入力シート!$AM$3:$AV$5,3)*2/5,""))))</f>
        <v/>
      </c>
      <c r="X29" s="522" t="str">
        <f t="shared" si="56"/>
        <v>請負金額</v>
      </c>
      <c r="Y29" s="550" t="str">
        <f t="shared" si="56"/>
        <v/>
      </c>
      <c r="Z29" s="553" t="str">
        <f t="shared" si="56"/>
        <v/>
      </c>
      <c r="AA29" s="516"/>
      <c r="AB29" s="520"/>
      <c r="AC29" s="521"/>
      <c r="AD29" s="516"/>
      <c r="AE29" s="520"/>
      <c r="AF29" s="521"/>
      <c r="AG29" s="548" t="str">
        <f>AG44</f>
        <v>第1ｸﾞﾙｰﾌﾟ</v>
      </c>
      <c r="AH29" s="523"/>
      <c r="AI29" s="524" t="str">
        <f>IF(AH26="","",IF(AI26&lt;70,0,IF(AH26&gt;1,HLOOKUP(AI26,発注者入力シート!$AM$3:$AV$5,2)*2/5,IF(AH26=1,HLOOKUP(AI26,発注者入力シート!$AM$3:$AV$5,3)*2/5,""))))</f>
        <v/>
      </c>
      <c r="AJ29" s="522" t="str">
        <f t="shared" si="58"/>
        <v>請負金額</v>
      </c>
      <c r="AK29" s="550" t="str">
        <f t="shared" si="58"/>
        <v/>
      </c>
      <c r="AL29" s="553" t="str">
        <f t="shared" si="58"/>
        <v/>
      </c>
      <c r="AM29" s="516"/>
      <c r="AN29" s="520"/>
      <c r="AO29" s="521"/>
      <c r="AP29" s="516"/>
      <c r="AQ29" s="520"/>
      <c r="AR29" s="521"/>
      <c r="AS29" s="548" t="str">
        <f>AS44</f>
        <v>第1ｸﾞﾙｰﾌﾟ</v>
      </c>
      <c r="AT29" s="523"/>
      <c r="AU29" s="524" t="str">
        <f>IF(AT26="","",IF(AU26&lt;70,0,IF(AT26&gt;1,HLOOKUP(AU26,発注者入力シート!$AM$3:$AV$5,2)*2/5,IF(AT26=1,HLOOKUP(AU26,発注者入力シート!$AM$3:$AV$5,3)*2/5,""))))</f>
        <v/>
      </c>
      <c r="AV29" s="522" t="str">
        <f t="shared" si="60"/>
        <v>請負金額</v>
      </c>
      <c r="AW29" s="550" t="str">
        <f t="shared" si="60"/>
        <v/>
      </c>
      <c r="AX29" s="553" t="str">
        <f t="shared" si="60"/>
        <v/>
      </c>
      <c r="AY29" s="516"/>
      <c r="AZ29" s="520"/>
      <c r="BA29" s="521"/>
      <c r="BB29" s="516"/>
      <c r="BC29" s="520"/>
      <c r="BD29" s="521"/>
      <c r="BE29" s="530" t="s">
        <v>732</v>
      </c>
      <c r="BF29" s="528" t="str">
        <f>IF(BF49="無","",BF53)</f>
        <v/>
      </c>
      <c r="BG29" s="529" t="str">
        <f>IF(BG49="無","",BG53)</f>
        <v/>
      </c>
      <c r="BH29" s="516" t="str">
        <f>IF(BH47="","申請なし","雇用"&amp;BH47&amp;"人"&amp;CHAR(10)&amp;"義務数"&amp;BH48&amp;"人")</f>
        <v>申請なし</v>
      </c>
      <c r="BI29" s="520" t="str">
        <f t="shared" ref="BI29:BJ29" si="65">IF(BI47="","申請なし","雇用"&amp;BI47&amp;"人"&amp;CHAR(10)&amp;"義務数"&amp;BI48&amp;"人")</f>
        <v>申請なし</v>
      </c>
      <c r="BJ29" s="521" t="str">
        <f t="shared" si="65"/>
        <v>申請なし</v>
      </c>
      <c r="BK29" s="545"/>
      <c r="BL29" s="546"/>
      <c r="BM29" s="547"/>
      <c r="BN29" s="516" t="str">
        <f t="shared" si="61"/>
        <v>申請なし</v>
      </c>
      <c r="BO29" s="520" t="str">
        <f t="shared" si="61"/>
        <v>申請なし</v>
      </c>
      <c r="BP29" s="521" t="str">
        <f t="shared" si="61"/>
        <v>申請なし</v>
      </c>
      <c r="BQ29" s="542"/>
      <c r="BR29" s="543"/>
      <c r="BS29" s="544"/>
      <c r="BT29" s="542"/>
      <c r="BU29" s="543"/>
      <c r="BV29" s="544"/>
      <c r="BW29" s="543"/>
      <c r="BX29" s="543"/>
      <c r="BY29" s="543"/>
      <c r="BZ29" s="516"/>
      <c r="CA29" s="520"/>
      <c r="CB29" s="521"/>
      <c r="CC29" s="516"/>
      <c r="CD29" s="520"/>
      <c r="CE29" s="521"/>
      <c r="CF29" s="516"/>
      <c r="CG29" s="520"/>
      <c r="CH29" s="521"/>
      <c r="CI29" s="542"/>
      <c r="CJ29" s="543"/>
      <c r="CK29" s="544"/>
      <c r="CL29" s="522"/>
      <c r="CM29" s="1030"/>
      <c r="CN29" s="1031"/>
      <c r="CO29" s="200"/>
    </row>
    <row r="30" spans="1:93" ht="99.75" customHeight="1">
      <c r="A30" s="212" t="s">
        <v>607</v>
      </c>
      <c r="B30" s="200">
        <v>5</v>
      </c>
      <c r="C30" s="548" t="str">
        <f t="shared" ref="C30:C31" si="66">C45</f>
        <v>第2ｸﾞﾙｰﾌﾟ</v>
      </c>
      <c r="D30" s="549"/>
      <c r="E30" s="748" t="str">
        <f>IF(D27="","",IF(D27=1,ROUND(1/5*ROUNDDOWN(0.9*IF(E27&lt;70,0,IF(E27&lt;73,1,IF(80&lt;=E27,5,ROUNDDOWN(1.5+(3.5*(E27-73)/7),1)))),1),1),IF(E27&lt;70,0,IF(E27&lt;73,0.2,IF(80&lt;=E27,3,ROUND(1/5*ROUNDDOWN(1.5+(3.5*(E27-73)/7),1),1))))))</f>
        <v/>
      </c>
      <c r="F30" s="516" t="s">
        <v>512</v>
      </c>
      <c r="G30" s="554" t="str">
        <f>G50&amp;CHAR(10)&amp;G51</f>
        <v xml:space="preserve">
</v>
      </c>
      <c r="H30" s="554" t="str">
        <f>H50&amp;CHAR(10)&amp;H51</f>
        <v xml:space="preserve">
</v>
      </c>
      <c r="I30" s="555" t="str">
        <f>I46</f>
        <v/>
      </c>
      <c r="J30" s="978" t="str">
        <f>J46</f>
        <v/>
      </c>
      <c r="K30" s="979"/>
      <c r="L30" s="531"/>
      <c r="M30" s="532"/>
      <c r="N30" s="533"/>
      <c r="O30" s="556"/>
      <c r="P30" s="902"/>
      <c r="Q30" s="903"/>
      <c r="R30" s="516"/>
      <c r="S30" s="520"/>
      <c r="T30" s="521"/>
      <c r="U30" s="548" t="str">
        <f t="shared" ref="U30:U31" si="67">U45</f>
        <v>第2ｸﾞﾙｰﾌﾟ</v>
      </c>
      <c r="V30" s="549"/>
      <c r="W30" s="524" t="str">
        <f>IF(V27="","",IF(W27&lt;70,0,IF(V27&gt;1,HLOOKUP(W27,発注者入力シート!$AM$3:$AV$5,2)*1/5,IF(V27=1,HLOOKUP(W27,発注者入力シート!$AM$3:$AV$5,3)*1/5,""))))</f>
        <v/>
      </c>
      <c r="X30" s="516" t="s">
        <v>515</v>
      </c>
      <c r="Y30" s="554" t="str">
        <f>Y48&amp;CHAR(10)&amp;Y49</f>
        <v xml:space="preserve">
</v>
      </c>
      <c r="Z30" s="557" t="str">
        <f>Z48&amp;CHAR(10)&amp;Z49</f>
        <v xml:space="preserve">
</v>
      </c>
      <c r="AA30" s="516"/>
      <c r="AB30" s="520"/>
      <c r="AC30" s="521"/>
      <c r="AD30" s="516"/>
      <c r="AE30" s="520"/>
      <c r="AF30" s="521"/>
      <c r="AG30" s="548" t="str">
        <f t="shared" ref="AG30:AG31" si="68">AG45</f>
        <v>第2ｸﾞﾙｰﾌﾟ</v>
      </c>
      <c r="AH30" s="549"/>
      <c r="AI30" s="524" t="str">
        <f>IF(AH27="","",IF(AI27&lt;70,0,IF(AH27&gt;1,HLOOKUP(AI27,発注者入力シート!$AM$3:$AV$5,2)*1/5,IF(AH27=1,HLOOKUP(AI27,発注者入力シート!$AM$3:$AV$5,3)*1/5,""))))</f>
        <v/>
      </c>
      <c r="AJ30" s="516" t="s">
        <v>515</v>
      </c>
      <c r="AK30" s="554" t="str">
        <f>AK48&amp;CHAR(10)&amp;AK49</f>
        <v xml:space="preserve">
</v>
      </c>
      <c r="AL30" s="557" t="str">
        <f>AL48&amp;CHAR(10)&amp;AL49</f>
        <v xml:space="preserve">
</v>
      </c>
      <c r="AM30" s="516"/>
      <c r="AN30" s="520"/>
      <c r="AO30" s="521"/>
      <c r="AP30" s="516"/>
      <c r="AQ30" s="520"/>
      <c r="AR30" s="521"/>
      <c r="AS30" s="548" t="str">
        <f t="shared" ref="AS30:AS31" si="69">AS45</f>
        <v>第2ｸﾞﾙｰﾌﾟ</v>
      </c>
      <c r="AT30" s="549"/>
      <c r="AU30" s="524" t="str">
        <f>IF(AT27="","",IF(AU27&lt;70,0,IF(AT27&gt;1,HLOOKUP(AU27,発注者入力シート!$AM$3:$AV$5,2)*1/5,IF(AT27=1,HLOOKUP(AU27,発注者入力シート!$AM$3:$AV$5,3)*1/5,""))))</f>
        <v/>
      </c>
      <c r="AV30" s="516" t="s">
        <v>515</v>
      </c>
      <c r="AW30" s="554" t="str">
        <f>AW48&amp;CHAR(10)&amp;AW49</f>
        <v xml:space="preserve">
</v>
      </c>
      <c r="AX30" s="557" t="str">
        <f>AX48&amp;CHAR(10)&amp;AX49</f>
        <v xml:space="preserve">
</v>
      </c>
      <c r="AY30" s="516"/>
      <c r="AZ30" s="520"/>
      <c r="BA30" s="521"/>
      <c r="BB30" s="516"/>
      <c r="BC30" s="520"/>
      <c r="BD30" s="521"/>
      <c r="BE30" s="558" t="s">
        <v>730</v>
      </c>
      <c r="BF30" s="528" t="str">
        <f>IF(BF54="有",BF54&amp;"("&amp;BF57&amp;"人)",BF54)</f>
        <v>申請なし</v>
      </c>
      <c r="BG30" s="541" t="str">
        <f>IF(BG54="有",BG54&amp;"("&amp;BG57&amp;"人)",BG54)</f>
        <v>申請なし</v>
      </c>
      <c r="BH30" s="1000" t="s">
        <v>735</v>
      </c>
      <c r="BI30" s="1001"/>
      <c r="BJ30" s="1002"/>
      <c r="BK30" s="545"/>
      <c r="BL30" s="546"/>
      <c r="BM30" s="547"/>
      <c r="BN30" s="516"/>
      <c r="BO30" s="520"/>
      <c r="BP30" s="521"/>
      <c r="BQ30" s="542"/>
      <c r="BR30" s="543"/>
      <c r="BS30" s="544"/>
      <c r="BT30" s="542"/>
      <c r="BU30" s="543"/>
      <c r="BV30" s="544"/>
      <c r="BW30" s="543"/>
      <c r="BX30" s="543"/>
      <c r="BY30" s="543"/>
      <c r="BZ30" s="516"/>
      <c r="CA30" s="520"/>
      <c r="CB30" s="521"/>
      <c r="CC30" s="516"/>
      <c r="CD30" s="520"/>
      <c r="CE30" s="521"/>
      <c r="CF30" s="516"/>
      <c r="CG30" s="520"/>
      <c r="CH30" s="521"/>
      <c r="CI30" s="542"/>
      <c r="CJ30" s="543"/>
      <c r="CK30" s="544"/>
      <c r="CL30" s="522"/>
      <c r="CM30" s="1007"/>
      <c r="CN30" s="1008"/>
      <c r="CO30" s="200"/>
    </row>
    <row r="31" spans="1:93" ht="56.25" customHeight="1">
      <c r="A31" s="212" t="s">
        <v>607</v>
      </c>
      <c r="B31" s="200">
        <v>6</v>
      </c>
      <c r="C31" s="548" t="str">
        <f t="shared" si="66"/>
        <v>第3ｸﾞﾙｰﾌﾟ</v>
      </c>
      <c r="D31" s="549"/>
      <c r="E31" s="748" t="str">
        <f>IF(D28="","",IF(D28=1,ROUND(1/5*ROUNDDOWN(0.9*IF(E28&lt;70,0,IF(E28&lt;73,1,IF(80&lt;=E28,5,ROUNDDOWN(1.5+(3.5*(E28-73)/7),1)))),1),1),IF(E28&lt;70,0,IF(E28&lt;73,0.2,IF(80&lt;=E28,3,ROUND(1/5*ROUNDDOWN(1.5+(3.5*(E28-73)/7),1),1))))))</f>
        <v/>
      </c>
      <c r="F31" s="516" t="s">
        <v>1173</v>
      </c>
      <c r="G31" s="520" t="str">
        <f>G52&amp;"／"&amp;G53&amp;" "&amp;G54&amp;" "&amp;G55&amp;" "&amp;G56</f>
        <v xml:space="preserve">／   </v>
      </c>
      <c r="H31" s="520" t="str">
        <f>H52&amp;"／"&amp;H53&amp;" "&amp;H54&amp;" "&amp;H55&amp;" "&amp;H56</f>
        <v xml:space="preserve">／   </v>
      </c>
      <c r="I31" s="522" t="s">
        <v>1110</v>
      </c>
      <c r="J31" s="886" t="str">
        <f>J47&amp;"／"&amp;J48</f>
        <v>／</v>
      </c>
      <c r="K31" s="887"/>
      <c r="L31" s="542"/>
      <c r="M31" s="559"/>
      <c r="N31" s="560"/>
      <c r="O31" s="537"/>
      <c r="P31" s="902"/>
      <c r="Q31" s="903"/>
      <c r="R31" s="516"/>
      <c r="S31" s="520"/>
      <c r="T31" s="521"/>
      <c r="U31" s="548" t="str">
        <f t="shared" si="67"/>
        <v>第3ｸﾞﾙｰﾌﾟ</v>
      </c>
      <c r="V31" s="549"/>
      <c r="W31" s="524" t="str">
        <f>IF(V28="","",IF(W28&lt;70,0,IF(V28&gt;1,HLOOKUP(W28,発注者入力シート!$AM$3:$AV$5,2)*1/5,IF(V28=1,HLOOKUP(W28,発注者入力シート!$AM$3:$AV$5,3)*1/5,""))))</f>
        <v/>
      </c>
      <c r="X31" s="522" t="s">
        <v>1110</v>
      </c>
      <c r="Y31" s="554" t="str">
        <f>Y50&amp;"／"&amp;Y51</f>
        <v>／</v>
      </c>
      <c r="Z31" s="557" t="str">
        <f>Z50&amp;"／"&amp;Z51</f>
        <v>／</v>
      </c>
      <c r="AA31" s="516"/>
      <c r="AB31" s="520"/>
      <c r="AC31" s="521"/>
      <c r="AD31" s="516"/>
      <c r="AE31" s="520"/>
      <c r="AF31" s="521"/>
      <c r="AG31" s="548" t="str">
        <f t="shared" si="68"/>
        <v>第3ｸﾞﾙｰﾌﾟ</v>
      </c>
      <c r="AH31" s="549"/>
      <c r="AI31" s="524" t="str">
        <f>IF(AH28="","",IF(AI28&lt;70,0,IF(AH28&gt;1,HLOOKUP(AI28,発注者入力シート!$AM$3:$AV$5,2)*1/5,IF(AH28=1,HLOOKUP(AI28,発注者入力シート!$AM$3:$AV$5,3)*1/5,""))))</f>
        <v/>
      </c>
      <c r="AJ31" s="522" t="s">
        <v>1110</v>
      </c>
      <c r="AK31" s="554" t="str">
        <f>AK50&amp;"／"&amp;AK51</f>
        <v>／</v>
      </c>
      <c r="AL31" s="557" t="str">
        <f>AL50&amp;"／"&amp;AL51</f>
        <v>／</v>
      </c>
      <c r="AM31" s="516"/>
      <c r="AN31" s="520"/>
      <c r="AO31" s="521"/>
      <c r="AP31" s="516"/>
      <c r="AQ31" s="520"/>
      <c r="AR31" s="521"/>
      <c r="AS31" s="548" t="str">
        <f t="shared" si="69"/>
        <v>第3ｸﾞﾙｰﾌﾟ</v>
      </c>
      <c r="AT31" s="549"/>
      <c r="AU31" s="524" t="str">
        <f>IF(AT28="","",IF(AU28&lt;70,0,IF(AT28&gt;1,HLOOKUP(AU28,発注者入力シート!$AM$3:$AV$5,2)*1/5,IF(AT28=1,HLOOKUP(AU28,発注者入力シート!$AM$3:$AV$5,3)*1/5,""))))</f>
        <v/>
      </c>
      <c r="AV31" s="522" t="s">
        <v>1110</v>
      </c>
      <c r="AW31" s="554" t="str">
        <f>AW50&amp;"／"&amp;AW51</f>
        <v>／</v>
      </c>
      <c r="AX31" s="557" t="str">
        <f>AX50&amp;"／"&amp;AX51</f>
        <v>／</v>
      </c>
      <c r="AY31" s="516"/>
      <c r="AZ31" s="520"/>
      <c r="BA31" s="521"/>
      <c r="BB31" s="516"/>
      <c r="BC31" s="520"/>
      <c r="BD31" s="521"/>
      <c r="BE31" s="530" t="s">
        <v>732</v>
      </c>
      <c r="BF31" s="528" t="str">
        <f>IF(BF54="無","",BF58)</f>
        <v/>
      </c>
      <c r="BG31" s="529" t="str">
        <f>IF(BG54="無","",BG58)</f>
        <v/>
      </c>
      <c r="BH31" s="516" t="str">
        <f>IF(AND(BH49="",BH50=""),"申請なし",IF(BH49="有","法を超える制度",IF(BH50="有","こっころ認定","無")))</f>
        <v>申請なし</v>
      </c>
      <c r="BI31" s="520" t="str">
        <f>IF(AND(BI49="",BI50=""),"申請なし",IF(BI49="有","法を超える制度",IF(BI50="有","こっころ認定","無")))</f>
        <v>申請なし</v>
      </c>
      <c r="BJ31" s="521" t="str">
        <f>IF(AND(BJ49="",BJ50=""),"申請なし",IF(BJ49="有","法を超える制度",IF(BJ50="有","こっころ認定","無")))</f>
        <v>申請なし</v>
      </c>
      <c r="BK31" s="545"/>
      <c r="BL31" s="546"/>
      <c r="BM31" s="547"/>
      <c r="BN31" s="516"/>
      <c r="BO31" s="520"/>
      <c r="BP31" s="521"/>
      <c r="BQ31" s="542"/>
      <c r="BR31" s="543"/>
      <c r="BS31" s="544"/>
      <c r="BT31" s="542"/>
      <c r="BU31" s="543"/>
      <c r="BV31" s="544"/>
      <c r="BW31" s="543"/>
      <c r="BX31" s="543"/>
      <c r="BY31" s="543"/>
      <c r="BZ31" s="516"/>
      <c r="CA31" s="520"/>
      <c r="CB31" s="521"/>
      <c r="CC31" s="516"/>
      <c r="CD31" s="520"/>
      <c r="CE31" s="521"/>
      <c r="CF31" s="516"/>
      <c r="CG31" s="520"/>
      <c r="CH31" s="521"/>
      <c r="CI31" s="542"/>
      <c r="CJ31" s="543"/>
      <c r="CK31" s="544"/>
      <c r="CL31" s="1006"/>
      <c r="CM31" s="1007"/>
      <c r="CN31" s="1008"/>
      <c r="CO31" s="200"/>
    </row>
    <row r="32" spans="1:93" ht="36" customHeight="1">
      <c r="A32" s="212" t="s">
        <v>607</v>
      </c>
      <c r="B32" s="200">
        <v>7</v>
      </c>
      <c r="C32" s="522" t="s">
        <v>862</v>
      </c>
      <c r="D32" s="549"/>
      <c r="E32" s="524">
        <f>SUM(E29,E30,E31)</f>
        <v>0</v>
      </c>
      <c r="F32" s="516" t="str">
        <f>F57</f>
        <v>工事成績</v>
      </c>
      <c r="G32" s="561" t="str">
        <f>G57</f>
        <v/>
      </c>
      <c r="H32" s="562" t="str">
        <f>H57</f>
        <v/>
      </c>
      <c r="I32" s="563"/>
      <c r="J32" s="563"/>
      <c r="K32" s="563"/>
      <c r="L32" s="542"/>
      <c r="M32" s="543"/>
      <c r="N32" s="544"/>
      <c r="O32" s="542"/>
      <c r="P32" s="543"/>
      <c r="Q32" s="544"/>
      <c r="R32" s="522"/>
      <c r="S32" s="517"/>
      <c r="T32" s="518"/>
      <c r="U32" s="522" t="s">
        <v>862</v>
      </c>
      <c r="V32" s="549"/>
      <c r="W32" s="524">
        <f>SUM(W29,W30,W31)</f>
        <v>0</v>
      </c>
      <c r="X32" s="522" t="s">
        <v>528</v>
      </c>
      <c r="Y32" s="549" t="str">
        <f>IF(Y52="","",Y52&amp;CHAR(10)&amp;"("&amp;Y56&amp;"点)")</f>
        <v/>
      </c>
      <c r="Z32" s="564" t="str">
        <f>IF(Z52="","",Z52&amp;CHAR(10)&amp;"("&amp;Z56&amp;"点)")</f>
        <v/>
      </c>
      <c r="AA32" s="522"/>
      <c r="AB32" s="517"/>
      <c r="AC32" s="518"/>
      <c r="AD32" s="522"/>
      <c r="AE32" s="517"/>
      <c r="AF32" s="518"/>
      <c r="AG32" s="522" t="s">
        <v>862</v>
      </c>
      <c r="AH32" s="549"/>
      <c r="AI32" s="524">
        <f>SUM(AI29,AI30,AI31)</f>
        <v>0</v>
      </c>
      <c r="AJ32" s="522" t="s">
        <v>528</v>
      </c>
      <c r="AK32" s="517" t="str">
        <f>IF(AK52="","",AK52&amp;CHAR(10)&amp;"("&amp;AK56&amp;"点)")</f>
        <v/>
      </c>
      <c r="AL32" s="518" t="str">
        <f>IF(AL52="","",AL52&amp;CHAR(10)&amp;"("&amp;AL56&amp;"点)")</f>
        <v/>
      </c>
      <c r="AM32" s="522"/>
      <c r="AN32" s="517"/>
      <c r="AO32" s="518"/>
      <c r="AP32" s="522"/>
      <c r="AQ32" s="517"/>
      <c r="AR32" s="518"/>
      <c r="AS32" s="522" t="s">
        <v>862</v>
      </c>
      <c r="AT32" s="549"/>
      <c r="AU32" s="524">
        <f>SUM(AU29,AU30,AU31)</f>
        <v>0</v>
      </c>
      <c r="AV32" s="522" t="s">
        <v>528</v>
      </c>
      <c r="AW32" s="517" t="str">
        <f>IF(AW52="","",AW52&amp;CHAR(10)&amp;"("&amp;AW56&amp;"点)")</f>
        <v/>
      </c>
      <c r="AX32" s="518" t="str">
        <f>IF(AX52="","",AX52&amp;CHAR(10)&amp;"("&amp;AX56&amp;"点)")</f>
        <v/>
      </c>
      <c r="AY32" s="522"/>
      <c r="AZ32" s="517"/>
      <c r="BA32" s="518"/>
      <c r="BB32" s="522"/>
      <c r="BC32" s="517"/>
      <c r="BD32" s="518"/>
      <c r="BE32" s="534"/>
      <c r="BF32" s="535"/>
      <c r="BG32" s="535"/>
      <c r="BH32" s="1000" t="s">
        <v>736</v>
      </c>
      <c r="BI32" s="1001"/>
      <c r="BJ32" s="1002"/>
      <c r="BK32" s="542"/>
      <c r="BL32" s="543"/>
      <c r="BM32" s="544"/>
      <c r="BN32" s="516"/>
      <c r="BO32" s="520"/>
      <c r="BP32" s="521"/>
      <c r="BQ32" s="542"/>
      <c r="BR32" s="543"/>
      <c r="BS32" s="544"/>
      <c r="BT32" s="542"/>
      <c r="BU32" s="543"/>
      <c r="BV32" s="544"/>
      <c r="BW32" s="543"/>
      <c r="BX32" s="543"/>
      <c r="BY32" s="543"/>
      <c r="BZ32" s="522"/>
      <c r="CA32" s="517"/>
      <c r="CB32" s="518"/>
      <c r="CC32" s="522"/>
      <c r="CD32" s="517"/>
      <c r="CE32" s="518"/>
      <c r="CF32" s="522"/>
      <c r="CG32" s="517"/>
      <c r="CH32" s="518"/>
      <c r="CI32" s="542"/>
      <c r="CJ32" s="543"/>
      <c r="CK32" s="544"/>
      <c r="CL32" s="1006"/>
      <c r="CM32" s="1007"/>
      <c r="CN32" s="1008"/>
      <c r="CO32" s="200"/>
    </row>
    <row r="33" spans="1:93" ht="38">
      <c r="A33" s="212" t="s">
        <v>607</v>
      </c>
      <c r="B33" s="200">
        <v>8</v>
      </c>
      <c r="C33" s="565"/>
      <c r="D33" s="566"/>
      <c r="E33" s="567"/>
      <c r="F33" s="525"/>
      <c r="G33" s="568"/>
      <c r="H33" s="569"/>
      <c r="I33" s="570"/>
      <c r="J33" s="570"/>
      <c r="K33" s="570"/>
      <c r="L33" s="565"/>
      <c r="M33" s="566"/>
      <c r="N33" s="567"/>
      <c r="O33" s="565"/>
      <c r="P33" s="566"/>
      <c r="Q33" s="567"/>
      <c r="R33" s="522"/>
      <c r="S33" s="517"/>
      <c r="T33" s="518"/>
      <c r="U33" s="565" t="str">
        <f>U47</f>
        <v>第1ｸﾞﾙｰﾌﾟ
配置なし</v>
      </c>
      <c r="V33" s="566" t="str">
        <f>U48</f>
        <v>第2ｸﾞﾙｰﾌﾟ
配置なし</v>
      </c>
      <c r="W33" s="567" t="str">
        <f>U49</f>
        <v>第3ｸﾞﾙｰﾌﾟ
配置なし</v>
      </c>
      <c r="X33" s="522" t="s">
        <v>1173</v>
      </c>
      <c r="Y33" s="520" t="str">
        <f>Y53&amp;"／"&amp;Y54&amp;" "&amp;Y55</f>
        <v xml:space="preserve">／ </v>
      </c>
      <c r="Z33" s="521" t="str">
        <f>Z53&amp;"／"&amp;Z54&amp;" "&amp;Z55</f>
        <v xml:space="preserve">／ </v>
      </c>
      <c r="AA33" s="522"/>
      <c r="AB33" s="517"/>
      <c r="AC33" s="518"/>
      <c r="AD33" s="522"/>
      <c r="AE33" s="517"/>
      <c r="AF33" s="518"/>
      <c r="AG33" s="565" t="str">
        <f>AG47</f>
        <v>第1ｸﾞﾙｰﾌﾟ
配置なし</v>
      </c>
      <c r="AH33" s="566" t="str">
        <f>AG48</f>
        <v>第2ｸﾞﾙｰﾌﾟ
配置なし</v>
      </c>
      <c r="AI33" s="567" t="str">
        <f>AG49</f>
        <v>第3ｸﾞﾙｰﾌﾟ
配置なし</v>
      </c>
      <c r="AJ33" s="522" t="s">
        <v>1173</v>
      </c>
      <c r="AK33" s="520" t="str">
        <f>AK53&amp;"／"&amp;AK54&amp;" "&amp;AK55</f>
        <v xml:space="preserve">／ </v>
      </c>
      <c r="AL33" s="521" t="str">
        <f>AL53&amp;"／"&amp;AL54&amp;" "&amp;AL55</f>
        <v xml:space="preserve">／ </v>
      </c>
      <c r="AM33" s="522"/>
      <c r="AN33" s="517"/>
      <c r="AO33" s="518"/>
      <c r="AP33" s="522"/>
      <c r="AQ33" s="517"/>
      <c r="AR33" s="518"/>
      <c r="AS33" s="565" t="str">
        <f>AS47</f>
        <v>第1ｸﾞﾙｰﾌﾟ
配置なし</v>
      </c>
      <c r="AT33" s="566" t="str">
        <f>AS48</f>
        <v>第2ｸﾞﾙｰﾌﾟ
配置なし</v>
      </c>
      <c r="AU33" s="567" t="str">
        <f>AS49</f>
        <v>第3ｸﾞﾙｰﾌﾟ
配置なし</v>
      </c>
      <c r="AV33" s="522" t="s">
        <v>1173</v>
      </c>
      <c r="AW33" s="520" t="str">
        <f>AW53&amp;"／"&amp;AW54&amp;" "&amp;AW55</f>
        <v xml:space="preserve">／ </v>
      </c>
      <c r="AX33" s="521" t="str">
        <f>AX53&amp;"／"&amp;AX54&amp;" "&amp;AX55</f>
        <v xml:space="preserve">／ </v>
      </c>
      <c r="AY33" s="522"/>
      <c r="AZ33" s="517"/>
      <c r="BA33" s="518"/>
      <c r="BB33" s="522"/>
      <c r="BC33" s="517"/>
      <c r="BD33" s="518"/>
      <c r="BE33" s="571"/>
      <c r="BF33" s="570"/>
      <c r="BG33" s="570"/>
      <c r="BH33" s="516" t="str">
        <f>BH51</f>
        <v>申請なし</v>
      </c>
      <c r="BI33" s="520" t="str">
        <f>BI51</f>
        <v>申請なし</v>
      </c>
      <c r="BJ33" s="521" t="str">
        <f>BJ51</f>
        <v>申請なし</v>
      </c>
      <c r="BK33" s="565"/>
      <c r="BL33" s="566"/>
      <c r="BM33" s="567"/>
      <c r="BN33" s="516"/>
      <c r="BO33" s="520"/>
      <c r="BP33" s="521"/>
      <c r="BQ33" s="565"/>
      <c r="BR33" s="566"/>
      <c r="BS33" s="567"/>
      <c r="BT33" s="565"/>
      <c r="BU33" s="566"/>
      <c r="BV33" s="567"/>
      <c r="BW33" s="566"/>
      <c r="BX33" s="566"/>
      <c r="BY33" s="566"/>
      <c r="BZ33" s="522"/>
      <c r="CA33" s="517"/>
      <c r="CB33" s="518"/>
      <c r="CC33" s="522"/>
      <c r="CD33" s="517"/>
      <c r="CE33" s="518"/>
      <c r="CF33" s="522"/>
      <c r="CG33" s="517"/>
      <c r="CH33" s="518"/>
      <c r="CI33" s="565"/>
      <c r="CJ33" s="566"/>
      <c r="CK33" s="567"/>
      <c r="CL33" s="522"/>
      <c r="CM33" s="1030"/>
      <c r="CN33" s="1031"/>
      <c r="CO33" s="200"/>
    </row>
    <row r="34" spans="1:93">
      <c r="A34" s="200"/>
      <c r="B34" s="39"/>
      <c r="C34" s="200"/>
      <c r="D34" s="200"/>
      <c r="E34" s="200"/>
      <c r="F34" s="200"/>
      <c r="G34" s="200"/>
      <c r="H34" s="200"/>
      <c r="I34" s="200"/>
      <c r="J34" s="200"/>
      <c r="K34" s="200"/>
      <c r="L34" s="200"/>
      <c r="M34" s="200"/>
      <c r="N34" s="200"/>
      <c r="O34" s="200"/>
      <c r="P34" s="200"/>
      <c r="Q34" s="200"/>
      <c r="R34" s="200"/>
      <c r="S34" s="200"/>
      <c r="T34" s="200"/>
      <c r="U34" s="71" t="str">
        <f>IF(企業入力シート!C25="","配置なし","配置あり")</f>
        <v>配置なし</v>
      </c>
      <c r="V34" s="71" t="str">
        <f>IF(企業入力シート!C54="","配置なし","配置あり")</f>
        <v>配置なし</v>
      </c>
      <c r="W34" s="71" t="str">
        <f>IF(企業入力シート!C83="","配置なし","配置あり")</f>
        <v>配置なし</v>
      </c>
      <c r="X34" s="71" t="str">
        <f>IF(企業入力シート!C25="","配置なし","配置あり")</f>
        <v>配置なし</v>
      </c>
      <c r="Y34" s="200"/>
      <c r="Z34" s="200"/>
      <c r="AA34" s="200"/>
      <c r="AB34" s="200"/>
      <c r="AC34" s="200"/>
      <c r="AD34" s="200"/>
      <c r="AE34" s="200"/>
      <c r="AF34" s="200"/>
      <c r="AG34" s="71" t="str">
        <f>IF(企業入力シート!C26="","配置なし","配置あり")</f>
        <v>配置なし</v>
      </c>
      <c r="AH34" s="71" t="str">
        <f>IF(企業入力シート!C55="","配置なし","配置あり")</f>
        <v>配置なし</v>
      </c>
      <c r="AI34" s="71" t="str">
        <f>IF(企業入力シート!C84="","配置なし","配置あり")</f>
        <v>配置なし</v>
      </c>
      <c r="AJ34" s="71" t="str">
        <f>IF(企業入力シート!C26="","配置なし","配置あり")</f>
        <v>配置なし</v>
      </c>
      <c r="AK34" s="200"/>
      <c r="AL34" s="200"/>
      <c r="AM34" s="200"/>
      <c r="AN34" s="200"/>
      <c r="AO34" s="200"/>
      <c r="AP34" s="200"/>
      <c r="AQ34" s="200"/>
      <c r="AR34" s="200"/>
      <c r="AS34" s="71" t="str">
        <f>IF(企業入力シート!C27="","配置なし","配置あり")</f>
        <v>配置なし</v>
      </c>
      <c r="AT34" s="71" t="str">
        <f>IF(企業入力シート!C56="","配置なし","配置あり")</f>
        <v>配置なし</v>
      </c>
      <c r="AU34" s="71" t="str">
        <f>IF(企業入力シート!C85="","配置なし","配置あり")</f>
        <v>配置なし</v>
      </c>
      <c r="AV34" s="71" t="str">
        <f>IF(企業入力シート!C27="","配置なし","配置あり")</f>
        <v>配置なし</v>
      </c>
      <c r="AW34" s="200"/>
      <c r="AX34" s="200"/>
      <c r="AY34" s="200"/>
      <c r="AZ34" s="200"/>
      <c r="BA34" s="200"/>
      <c r="BB34" s="200"/>
      <c r="BC34" s="200"/>
      <c r="BD34" s="200"/>
      <c r="BE34" s="200"/>
      <c r="BF34" s="200"/>
      <c r="BG34" s="200"/>
      <c r="BH34" s="200"/>
      <c r="BI34" s="200"/>
      <c r="BJ34" s="200"/>
      <c r="BK34" s="200"/>
      <c r="BL34" s="200"/>
      <c r="BM34" s="200"/>
      <c r="BN34" s="200"/>
      <c r="BO34" s="200"/>
      <c r="BP34" s="200"/>
      <c r="BQ34" s="200"/>
      <c r="BR34" s="200"/>
      <c r="BS34" s="200"/>
      <c r="BT34" s="200"/>
      <c r="BU34" s="200"/>
      <c r="BV34" s="200"/>
      <c r="BW34" s="200"/>
      <c r="BX34" s="200"/>
      <c r="BY34" s="200"/>
      <c r="BZ34" s="200"/>
      <c r="CA34" s="200"/>
      <c r="CB34" s="200"/>
      <c r="CC34" s="200"/>
      <c r="CD34" s="200"/>
      <c r="CE34" s="200"/>
      <c r="CF34" s="200"/>
      <c r="CG34" s="200"/>
      <c r="CH34" s="200"/>
      <c r="CI34" s="200"/>
      <c r="CJ34" s="200"/>
      <c r="CK34" s="200"/>
      <c r="CL34" s="200"/>
      <c r="CM34" s="200"/>
      <c r="CN34" s="200"/>
      <c r="CO34" s="200"/>
    </row>
    <row r="36" spans="1:93" ht="37.5" customHeight="1">
      <c r="A36" s="14" t="s">
        <v>611</v>
      </c>
    </row>
    <row r="37" spans="1:93" s="37" customFormat="1" ht="27" customHeight="1">
      <c r="B37" s="58" t="s">
        <v>451</v>
      </c>
      <c r="C37" s="889" t="s">
        <v>167</v>
      </c>
      <c r="D37" s="890"/>
      <c r="E37" s="890"/>
      <c r="F37" s="889" t="s">
        <v>234</v>
      </c>
      <c r="G37" s="890"/>
      <c r="H37" s="890"/>
      <c r="I37" s="889" t="s">
        <v>167</v>
      </c>
      <c r="J37" s="890"/>
      <c r="K37" s="891"/>
      <c r="L37" s="889" t="s">
        <v>167</v>
      </c>
      <c r="M37" s="890"/>
      <c r="N37" s="891"/>
      <c r="O37" s="889" t="s">
        <v>325</v>
      </c>
      <c r="P37" s="890"/>
      <c r="Q37" s="891"/>
      <c r="R37" s="889" t="s">
        <v>167</v>
      </c>
      <c r="S37" s="890"/>
      <c r="T37" s="891"/>
      <c r="U37" s="889" t="s">
        <v>847</v>
      </c>
      <c r="V37" s="890"/>
      <c r="W37" s="891"/>
      <c r="X37" s="889" t="s">
        <v>235</v>
      </c>
      <c r="Y37" s="890"/>
      <c r="Z37" s="890"/>
      <c r="AA37" s="889" t="s">
        <v>502</v>
      </c>
      <c r="AB37" s="890"/>
      <c r="AC37" s="891"/>
      <c r="AD37" s="889" t="s">
        <v>502</v>
      </c>
      <c r="AE37" s="890"/>
      <c r="AF37" s="891"/>
      <c r="AG37" s="889" t="s">
        <v>848</v>
      </c>
      <c r="AH37" s="890"/>
      <c r="AI37" s="891"/>
      <c r="AJ37" s="889" t="s">
        <v>236</v>
      </c>
      <c r="AK37" s="890"/>
      <c r="AL37" s="890"/>
      <c r="AM37" s="889" t="s">
        <v>503</v>
      </c>
      <c r="AN37" s="890"/>
      <c r="AO37" s="891"/>
      <c r="AP37" s="889" t="s">
        <v>503</v>
      </c>
      <c r="AQ37" s="890"/>
      <c r="AR37" s="891"/>
      <c r="AS37" s="889" t="s">
        <v>849</v>
      </c>
      <c r="AT37" s="890"/>
      <c r="AU37" s="891"/>
      <c r="AV37" s="889" t="s">
        <v>237</v>
      </c>
      <c r="AW37" s="890"/>
      <c r="AX37" s="890"/>
      <c r="AY37" s="889" t="s">
        <v>505</v>
      </c>
      <c r="AZ37" s="890"/>
      <c r="BA37" s="891"/>
      <c r="BB37" s="889" t="s">
        <v>505</v>
      </c>
      <c r="BC37" s="890"/>
      <c r="BD37" s="891"/>
      <c r="BE37" s="889" t="s">
        <v>1245</v>
      </c>
      <c r="BF37" s="890"/>
      <c r="BG37" s="890"/>
      <c r="BH37" s="889" t="s">
        <v>1245</v>
      </c>
      <c r="BI37" s="890"/>
      <c r="BJ37" s="890"/>
      <c r="BK37" s="889" t="s">
        <v>498</v>
      </c>
      <c r="BL37" s="890"/>
      <c r="BM37" s="891"/>
      <c r="BN37" s="889" t="s">
        <v>1245</v>
      </c>
      <c r="BO37" s="890"/>
      <c r="BP37" s="890"/>
      <c r="BQ37" s="889" t="s">
        <v>1245</v>
      </c>
      <c r="BR37" s="890"/>
      <c r="BS37" s="890"/>
      <c r="BT37" s="889" t="s">
        <v>1248</v>
      </c>
      <c r="BU37" s="890"/>
      <c r="BV37" s="891"/>
      <c r="BW37" s="889" t="s">
        <v>1245</v>
      </c>
      <c r="BX37" s="890"/>
      <c r="BY37" s="890"/>
      <c r="BZ37" s="889" t="s">
        <v>1245</v>
      </c>
      <c r="CA37" s="890"/>
      <c r="CB37" s="891"/>
      <c r="CC37" s="889" t="s">
        <v>1245</v>
      </c>
      <c r="CD37" s="890"/>
      <c r="CE37" s="891"/>
      <c r="CF37" s="889" t="s">
        <v>1245</v>
      </c>
      <c r="CG37" s="890"/>
      <c r="CH37" s="891"/>
      <c r="CI37" s="995" t="s">
        <v>238</v>
      </c>
      <c r="CJ37" s="995"/>
      <c r="CK37" s="995"/>
      <c r="CL37" s="995" t="s">
        <v>238</v>
      </c>
      <c r="CM37" s="995"/>
      <c r="CN37" s="995"/>
    </row>
    <row r="38" spans="1:93" ht="67.5" customHeight="1">
      <c r="B38" s="8" t="s">
        <v>452</v>
      </c>
      <c r="C38" s="892" t="s">
        <v>831</v>
      </c>
      <c r="D38" s="893"/>
      <c r="E38" s="893"/>
      <c r="F38" s="892" t="s">
        <v>209</v>
      </c>
      <c r="G38" s="893"/>
      <c r="H38" s="893"/>
      <c r="I38" s="892" t="s">
        <v>1063</v>
      </c>
      <c r="J38" s="893"/>
      <c r="K38" s="894"/>
      <c r="L38" s="892" t="s">
        <v>717</v>
      </c>
      <c r="M38" s="893"/>
      <c r="N38" s="894"/>
      <c r="O38" s="892" t="s">
        <v>434</v>
      </c>
      <c r="P38" s="893"/>
      <c r="Q38" s="894"/>
      <c r="R38" s="892" t="s">
        <v>499</v>
      </c>
      <c r="S38" s="893"/>
      <c r="T38" s="894"/>
      <c r="U38" s="892" t="s">
        <v>833</v>
      </c>
      <c r="V38" s="893"/>
      <c r="W38" s="894"/>
      <c r="X38" s="892" t="s">
        <v>219</v>
      </c>
      <c r="Y38" s="893"/>
      <c r="Z38" s="893"/>
      <c r="AA38" s="892" t="s">
        <v>499</v>
      </c>
      <c r="AB38" s="893"/>
      <c r="AC38" s="894"/>
      <c r="AD38" s="892" t="s">
        <v>499</v>
      </c>
      <c r="AE38" s="893"/>
      <c r="AF38" s="894"/>
      <c r="AG38" s="892" t="s">
        <v>832</v>
      </c>
      <c r="AH38" s="893"/>
      <c r="AI38" s="894"/>
      <c r="AJ38" s="892" t="s">
        <v>158</v>
      </c>
      <c r="AK38" s="893"/>
      <c r="AL38" s="893"/>
      <c r="AM38" s="892" t="s">
        <v>793</v>
      </c>
      <c r="AN38" s="893"/>
      <c r="AO38" s="894"/>
      <c r="AP38" s="892" t="s">
        <v>794</v>
      </c>
      <c r="AQ38" s="893"/>
      <c r="AR38" s="894"/>
      <c r="AS38" s="892" t="s">
        <v>832</v>
      </c>
      <c r="AT38" s="893"/>
      <c r="AU38" s="894"/>
      <c r="AV38" s="892" t="s">
        <v>158</v>
      </c>
      <c r="AW38" s="893"/>
      <c r="AX38" s="893"/>
      <c r="AY38" s="892" t="s">
        <v>793</v>
      </c>
      <c r="AZ38" s="893"/>
      <c r="BA38" s="894"/>
      <c r="BB38" s="892" t="s">
        <v>794</v>
      </c>
      <c r="BC38" s="893"/>
      <c r="BD38" s="894"/>
      <c r="BE38" s="892" t="s">
        <v>834</v>
      </c>
      <c r="BF38" s="893"/>
      <c r="BG38" s="893"/>
      <c r="BH38" s="936" t="s">
        <v>835</v>
      </c>
      <c r="BI38" s="936"/>
      <c r="BJ38" s="892"/>
      <c r="BK38" s="892" t="s">
        <v>497</v>
      </c>
      <c r="BL38" s="893"/>
      <c r="BM38" s="894"/>
      <c r="BN38" s="936" t="s">
        <v>1035</v>
      </c>
      <c r="BO38" s="936"/>
      <c r="BP38" s="892"/>
      <c r="BQ38" s="936" t="s">
        <v>225</v>
      </c>
      <c r="BR38" s="936"/>
      <c r="BS38" s="936"/>
      <c r="BT38" s="892" t="s">
        <v>436</v>
      </c>
      <c r="BU38" s="893"/>
      <c r="BV38" s="894"/>
      <c r="BW38" s="892" t="s">
        <v>1216</v>
      </c>
      <c r="BX38" s="893"/>
      <c r="BY38" s="894"/>
      <c r="BZ38" s="892" t="s">
        <v>499</v>
      </c>
      <c r="CA38" s="893"/>
      <c r="CB38" s="894"/>
      <c r="CC38" s="892" t="s">
        <v>499</v>
      </c>
      <c r="CD38" s="893"/>
      <c r="CE38" s="894"/>
      <c r="CF38" s="892" t="s">
        <v>499</v>
      </c>
      <c r="CG38" s="893"/>
      <c r="CH38" s="894"/>
      <c r="CI38" s="936" t="s">
        <v>227</v>
      </c>
      <c r="CJ38" s="936"/>
      <c r="CK38" s="936"/>
      <c r="CL38" s="936"/>
      <c r="CM38" s="936"/>
      <c r="CN38" s="936"/>
    </row>
    <row r="39" spans="1:93" ht="52.5" customHeight="1">
      <c r="B39" s="8" t="s">
        <v>300</v>
      </c>
      <c r="C39" s="8" t="s">
        <v>153</v>
      </c>
      <c r="D39" s="983" t="str">
        <f>IF('企業成績評定点 (JV用) '!D7="","",'企業成績評定点 (JV用) '!D7)</f>
        <v>令和３年度から令和７年度（完成及び引き渡しが完了）</v>
      </c>
      <c r="E39" s="983"/>
      <c r="F39" s="572" t="s">
        <v>210</v>
      </c>
      <c r="G39" s="884" t="str">
        <f>IF(同種工事施工実績!F7="","",同種工事施工実績!F7)</f>
        <v>平成２８年度から入札公告日前日までに完成及び引き渡しが完了した工事</v>
      </c>
      <c r="H39" s="885"/>
      <c r="I39" s="904" t="s">
        <v>229</v>
      </c>
      <c r="J39" s="906" t="str">
        <f>IF(優良工事表彰!F6="","",優良工事表彰!F6)</f>
        <v>　島根県内の公共事業において、平成28年度から令和2年度に、島根県及び中国地方整備局発注工事で受けた建築一式工事の優良工事表彰（優良工事施工団体表彰）</v>
      </c>
      <c r="K39" s="907"/>
      <c r="L39" s="888" t="s">
        <v>217</v>
      </c>
      <c r="M39" s="987" t="str">
        <f>IF('優良工事表彰（JV）'!A6="","",'優良工事表彰（JV）'!A6)</f>
        <v>島根県内の公共事業において、令和４年度から令和８年度に、島根県及び中国地方整備局発注工事で受けた建築部門の優良工事表彰（優良工事施工団体表彰）
・工事種別：建築物に係る電気工事
・建設工事の種類：電気工事、消防施設工事</v>
      </c>
      <c r="N39" s="988"/>
      <c r="O39" s="930" t="s">
        <v>328</v>
      </c>
      <c r="P39" s="984"/>
      <c r="Q39" s="931"/>
      <c r="R39" s="888"/>
      <c r="S39" s="888"/>
      <c r="T39" s="888"/>
      <c r="U39" s="573" t="str">
        <f>IF('【建築】技術者成績評定点 (JV第1G用) '!C7="","",'【建築】技術者成績評定点 (JV第1G用) '!C7)</f>
        <v>完成年度</v>
      </c>
      <c r="V39" s="895" t="str">
        <f>IF('【建築】技術者成績評定点 (JV第1G用) '!F7="","",'【建築】技術者成績評定点 (JV第1G用) '!F7)</f>
        <v>令和３年度から令和７年度（完成及び引き渡しが完了）</v>
      </c>
      <c r="W39" s="896"/>
      <c r="X39" s="574" t="s">
        <v>217</v>
      </c>
      <c r="Y39" s="884"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Z39" s="885"/>
      <c r="AA39" s="888"/>
      <c r="AB39" s="888"/>
      <c r="AC39" s="888"/>
      <c r="AD39" s="888"/>
      <c r="AE39" s="888"/>
      <c r="AF39" s="888"/>
      <c r="AG39" s="573" t="str">
        <f>IF('【建築】技術者成績評定点 (JV第1G用) '!C7="","",'【建築】技術者成績評定点 (JV第1G用) '!C7)</f>
        <v>完成年度</v>
      </c>
      <c r="AH39" s="895" t="str">
        <f>IF('【建築】技術者成績評定点 (JV第1G用) '!F7="","",'【建築】技術者成績評定点 (JV第1G用) '!F7)</f>
        <v>令和３年度から令和７年度（完成及び引き渡しが完了）</v>
      </c>
      <c r="AI39" s="896"/>
      <c r="AJ39" s="572" t="s">
        <v>217</v>
      </c>
      <c r="AK39" s="884"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L39" s="885"/>
      <c r="AM39" s="888"/>
      <c r="AN39" s="888"/>
      <c r="AO39" s="888"/>
      <c r="AP39" s="888"/>
      <c r="AQ39" s="888"/>
      <c r="AR39" s="888"/>
      <c r="AS39" s="573" t="str">
        <f>IF('【建築】技術者成績評定点 (JV第1G用) '!C7="","",'【建築】技術者成績評定点 (JV第1G用) '!C7)</f>
        <v>完成年度</v>
      </c>
      <c r="AT39" s="895" t="str">
        <f>IF('【建築】技術者成績評定点 (JV第1G用) '!F7="","",'【建築】技術者成績評定点 (JV第1G用) '!F7)</f>
        <v>令和３年度から令和７年度（完成及び引き渡しが完了）</v>
      </c>
      <c r="AU39" s="896"/>
      <c r="AV39" s="572" t="s">
        <v>217</v>
      </c>
      <c r="AW39" s="884" t="str">
        <f>IF(同種工事施工経験!F6="","",同種工事施工経験!F6)</f>
        <v>平成２８年度から入札公告日前日までに完成及び引き渡しが完了した島根県、島根県内の市町村又は国の機関（独立行政法人等を含みコリンズ登録があるものに限る。）発注工事</v>
      </c>
      <c r="AX39" s="885"/>
      <c r="AY39" s="888"/>
      <c r="AZ39" s="888"/>
      <c r="BA39" s="888"/>
      <c r="BB39" s="888"/>
      <c r="BC39" s="888"/>
      <c r="BD39" s="888"/>
      <c r="BE39" s="993" t="s">
        <v>222</v>
      </c>
      <c r="BF39" s="987" t="str">
        <f>IF('ボランティア (JV)'!B7="","",'ボランティア (JV)'!B7)</f>
        <v>令和６年度及び令和７年度における島根県内で実施されたボランティア活動又はハートフルしまねへの参加実績</v>
      </c>
      <c r="BG39" s="988"/>
      <c r="BH39" s="994" t="s">
        <v>222</v>
      </c>
      <c r="BI39" s="993" t="s">
        <v>233</v>
      </c>
      <c r="BJ39" s="993"/>
      <c r="BK39" s="942" t="str">
        <f>IF(登録基幹技能者!B9="","",登録基幹技能者!B9)</f>
        <v>登録電気工事基幹技能者の現場への配置</v>
      </c>
      <c r="BL39" s="942"/>
      <c r="BM39" s="942"/>
      <c r="BN39" s="993" t="s">
        <v>222</v>
      </c>
      <c r="BO39" s="930" t="str">
        <f>'若手技術者・従業員新規雇用（JV)'!B7</f>
        <v>令和６年4月1日以降に、若手技術者・若手従業員（３０歳未満の者）の１人以上の新規雇用があること。</v>
      </c>
      <c r="BP39" s="931"/>
      <c r="BQ39" s="993" t="s">
        <v>222</v>
      </c>
      <c r="BR39" s="987" t="str">
        <f>IF(消防団!B9="","",消防団!B9)</f>
        <v>入札公告日前日時点（令和8年10月14日時点）での消防団協力事業所の認定状況</v>
      </c>
      <c r="BS39" s="988"/>
      <c r="BT39" s="930" t="s">
        <v>330</v>
      </c>
      <c r="BU39" s="984"/>
      <c r="BV39" s="931"/>
      <c r="BW39" s="993" t="s">
        <v>222</v>
      </c>
      <c r="BX39" s="930" t="s">
        <v>1240</v>
      </c>
      <c r="BY39" s="931"/>
      <c r="BZ39" s="888"/>
      <c r="CA39" s="888"/>
      <c r="CB39" s="888"/>
      <c r="CC39" s="888"/>
      <c r="CD39" s="888"/>
      <c r="CE39" s="888"/>
      <c r="CF39" s="888"/>
      <c r="CG39" s="888"/>
      <c r="CH39" s="888"/>
      <c r="CI39" s="996" t="s">
        <v>222</v>
      </c>
      <c r="CJ39" s="987" t="str">
        <f>IF(会社所在地!B10="","",会社所在地!B10)</f>
        <v>入札公告日前日において、評価対象地域内に建設業法で規定する主たる営業所（本店）または従たる営業所（支店、営業所）がある者</v>
      </c>
      <c r="CK39" s="988"/>
      <c r="CL39" s="993"/>
      <c r="CM39" s="930"/>
      <c r="CN39" s="931"/>
    </row>
    <row r="40" spans="1:93" ht="56.25" customHeight="1">
      <c r="B40" s="8" t="s">
        <v>331</v>
      </c>
      <c r="C40" s="8" t="s">
        <v>193</v>
      </c>
      <c r="D40" s="983" t="str">
        <f>IF('企業成績評定点 (JV用) '!D8="","",'企業成績評定点 (JV用) '!D8)</f>
        <v>島根県（総務部(企業局及び病院局契約を含み、企業局及び病院局発注工事は除く。)、農林水産部、土木部）</v>
      </c>
      <c r="E40" s="983"/>
      <c r="F40" s="572" t="s">
        <v>211</v>
      </c>
      <c r="G40" s="884" t="str">
        <f>IF(同種工事施工実績!F11="","",同種工事施工実績!F11)</f>
        <v>　１契約で税込み最終金額が５億２，０００万円以上の住宅以外の建築物に係る電気工事</v>
      </c>
      <c r="H40" s="885"/>
      <c r="I40" s="905"/>
      <c r="J40" s="898"/>
      <c r="K40" s="899"/>
      <c r="L40" s="888"/>
      <c r="M40" s="989"/>
      <c r="N40" s="990"/>
      <c r="O40" s="932"/>
      <c r="P40" s="985"/>
      <c r="Q40" s="933"/>
      <c r="R40" s="888"/>
      <c r="S40" s="888"/>
      <c r="T40" s="888"/>
      <c r="U40" s="575" t="str">
        <f>IF('【建築】技術者成績評定点 (JV第1G用) '!C8="","",'【建築】技術者成績評定点 (JV第1G用) '!C8)</f>
        <v>発注機関</v>
      </c>
      <c r="V40" s="897" t="str">
        <f>IF('【建築】技術者成績評定点 (JV第1G用) '!F8="","",'【建築】技術者成績評定点 (JV第1G用) '!F8)</f>
        <v>島根県（総務部(企業局及び病院局契約を含み、企業局及び病院局発注工事は除く。)、農林水産部、土木部）</v>
      </c>
      <c r="W40" s="897"/>
      <c r="X40" s="574" t="s">
        <v>211</v>
      </c>
      <c r="Y40" s="884" t="str">
        <f>IF(同種工事施工経験!F8="","",同種工事施工経験!F8)</f>
        <v>　１契約で税込み最終金額が２億６，０００万円以上の住宅以外の建築物に係る電気工事</v>
      </c>
      <c r="Z40" s="885"/>
      <c r="AA40" s="888"/>
      <c r="AB40" s="888"/>
      <c r="AC40" s="888"/>
      <c r="AD40" s="888"/>
      <c r="AE40" s="888"/>
      <c r="AF40" s="888"/>
      <c r="AG40" s="575" t="str">
        <f>IF('【建築】技術者成績評定点 (JV第1G用) '!C8="","",'【建築】技術者成績評定点 (JV第1G用) '!C8)</f>
        <v>発注機関</v>
      </c>
      <c r="AH40" s="897" t="str">
        <f>IF('【建築】技術者成績評定点 (JV第1G用) '!F8="","",'【建築】技術者成績評定点 (JV第1G用) '!F8)</f>
        <v>島根県（総務部(企業局及び病院局契約を含み、企業局及び病院局発注工事は除く。)、農林水産部、土木部）</v>
      </c>
      <c r="AI40" s="897"/>
      <c r="AJ40" s="572" t="s">
        <v>211</v>
      </c>
      <c r="AK40" s="884" t="str">
        <f>IF(同種工事施工経験!F8="","",同種工事施工経験!F8)</f>
        <v>　１契約で税込み最終金額が２億６，０００万円以上の住宅以外の建築物に係る電気工事</v>
      </c>
      <c r="AL40" s="885"/>
      <c r="AM40" s="888"/>
      <c r="AN40" s="888"/>
      <c r="AO40" s="888"/>
      <c r="AP40" s="888"/>
      <c r="AQ40" s="888"/>
      <c r="AR40" s="888"/>
      <c r="AS40" s="575" t="str">
        <f>IF('【建築】技術者成績評定点 (JV第1G用) '!C8="","",'【建築】技術者成績評定点 (JV第1G用) '!C8)</f>
        <v>発注機関</v>
      </c>
      <c r="AT40" s="897" t="str">
        <f>IF('【建築】技術者成績評定点 (JV第1G用) '!F8="","",'【建築】技術者成績評定点 (JV第1G用) '!F8)</f>
        <v>島根県（総務部(企業局及び病院局契約を含み、企業局及び病院局発注工事は除く。)、農林水産部、土木部）</v>
      </c>
      <c r="AU40" s="897"/>
      <c r="AV40" s="572" t="s">
        <v>211</v>
      </c>
      <c r="AW40" s="898" t="str">
        <f>IF(同種工事施工経験!F8="","",同種工事施工経験!F8)</f>
        <v>　１契約で税込み最終金額が２億６，０００万円以上の住宅以外の建築物に係る電気工事</v>
      </c>
      <c r="AX40" s="899"/>
      <c r="AY40" s="888"/>
      <c r="AZ40" s="888"/>
      <c r="BA40" s="888"/>
      <c r="BB40" s="888"/>
      <c r="BC40" s="888"/>
      <c r="BD40" s="888"/>
      <c r="BE40" s="993"/>
      <c r="BF40" s="989"/>
      <c r="BG40" s="990"/>
      <c r="BH40" s="994"/>
      <c r="BI40" s="993"/>
      <c r="BJ40" s="993"/>
      <c r="BK40" s="942"/>
      <c r="BL40" s="942"/>
      <c r="BM40" s="942"/>
      <c r="BN40" s="993"/>
      <c r="BO40" s="932"/>
      <c r="BP40" s="933"/>
      <c r="BQ40" s="993"/>
      <c r="BR40" s="989"/>
      <c r="BS40" s="990"/>
      <c r="BT40" s="932"/>
      <c r="BU40" s="985"/>
      <c r="BV40" s="933"/>
      <c r="BW40" s="993"/>
      <c r="BX40" s="932"/>
      <c r="BY40" s="933"/>
      <c r="BZ40" s="888"/>
      <c r="CA40" s="888"/>
      <c r="CB40" s="888"/>
      <c r="CC40" s="888"/>
      <c r="CD40" s="888"/>
      <c r="CE40" s="888"/>
      <c r="CF40" s="888"/>
      <c r="CG40" s="888"/>
      <c r="CH40" s="888"/>
      <c r="CI40" s="997"/>
      <c r="CJ40" s="989"/>
      <c r="CK40" s="990"/>
      <c r="CL40" s="993"/>
      <c r="CM40" s="932"/>
      <c r="CN40" s="933"/>
    </row>
    <row r="41" spans="1:93" ht="40.5" customHeight="1">
      <c r="B41" s="8" t="s">
        <v>332</v>
      </c>
      <c r="C41" s="8" t="s">
        <v>154</v>
      </c>
      <c r="D41" s="983" t="str">
        <f>IF('企業成績評定点 (JV用) '!D9="","",'企業成績評定点 (JV用) '!D9)</f>
        <v>建築物に係る電気工事</v>
      </c>
      <c r="E41" s="983"/>
      <c r="F41" s="463" t="s">
        <v>1107</v>
      </c>
      <c r="G41" s="884" t="str">
        <f>IF(同種工事施工実績!F9="","",同種工事施工実績!F9)</f>
        <v>建築物に係る電気工事</v>
      </c>
      <c r="H41" s="885"/>
      <c r="I41" s="575" t="s">
        <v>154</v>
      </c>
      <c r="J41" s="884" t="str">
        <f>IF(優良工事表彰!F9="","",優良工事表彰!F9)</f>
        <v>建築物に係る電気工事</v>
      </c>
      <c r="K41" s="885"/>
      <c r="L41" s="888"/>
      <c r="M41" s="989"/>
      <c r="N41" s="990"/>
      <c r="O41" s="932"/>
      <c r="P41" s="985"/>
      <c r="Q41" s="933"/>
      <c r="R41" s="888"/>
      <c r="S41" s="888"/>
      <c r="T41" s="888"/>
      <c r="U41" s="575" t="str">
        <f>IF('【建築】技術者成績評定点 (JV第1G用) '!C9="","",'【建築】技術者成績評定点 (JV第1G用) '!C9)</f>
        <v>工事種別</v>
      </c>
      <c r="V41" s="897" t="str">
        <f>IF('【建築】技術者成績評定点 (JV第1G用) '!F9="","",'【建築】技術者成績評定点 (JV第1G用) '!F9)</f>
        <v>建築物に係る電気工事</v>
      </c>
      <c r="W41" s="897"/>
      <c r="X41" s="576" t="s">
        <v>154</v>
      </c>
      <c r="Y41" s="884" t="str">
        <f>IF(同種工事施工経験!F11="","",同種工事施工経験!F11)</f>
        <v>建築物に係る電気工事</v>
      </c>
      <c r="Z41" s="885"/>
      <c r="AA41" s="888"/>
      <c r="AB41" s="888"/>
      <c r="AC41" s="888"/>
      <c r="AD41" s="888"/>
      <c r="AE41" s="888"/>
      <c r="AF41" s="888"/>
      <c r="AG41" s="575" t="str">
        <f>IF('【建築】技術者成績評定点 (JV第1G用) '!C9="","",'【建築】技術者成績評定点 (JV第1G用) '!C9)</f>
        <v>工事種別</v>
      </c>
      <c r="AH41" s="897" t="str">
        <f>IF('【建築】技術者成績評定点 (JV第1G用) '!F9="","",'【建築】技術者成績評定点 (JV第1G用) '!F9)</f>
        <v>建築物に係る電気工事</v>
      </c>
      <c r="AI41" s="897"/>
      <c r="AJ41" s="463" t="s">
        <v>154</v>
      </c>
      <c r="AK41" s="884" t="str">
        <f>IF(同種工事施工経験!F11="","",同種工事施工経験!F11)</f>
        <v>建築物に係る電気工事</v>
      </c>
      <c r="AL41" s="885"/>
      <c r="AM41" s="888"/>
      <c r="AN41" s="888"/>
      <c r="AO41" s="888"/>
      <c r="AP41" s="888"/>
      <c r="AQ41" s="888"/>
      <c r="AR41" s="888"/>
      <c r="AS41" s="575" t="str">
        <f>IF('【建築】技術者成績評定点 (JV第1G用) '!C9="","",'【建築】技術者成績評定点 (JV第1G用) '!C9)</f>
        <v>工事種別</v>
      </c>
      <c r="AT41" s="897" t="str">
        <f>IF('【建築】技術者成績評定点 (JV第1G用) '!F9="","",'【建築】技術者成績評定点 (JV第1G用) '!F9)</f>
        <v>建築物に係る電気工事</v>
      </c>
      <c r="AU41" s="897"/>
      <c r="AV41" s="463" t="s">
        <v>154</v>
      </c>
      <c r="AW41" s="884" t="str">
        <f>IF(同種工事施工経験!F11="","",同種工事施工経験!F11)</f>
        <v>建築物に係る電気工事</v>
      </c>
      <c r="AX41" s="885"/>
      <c r="AY41" s="888"/>
      <c r="AZ41" s="888"/>
      <c r="BA41" s="888"/>
      <c r="BB41" s="888"/>
      <c r="BC41" s="888"/>
      <c r="BD41" s="888"/>
      <c r="BE41" s="993"/>
      <c r="BF41" s="989"/>
      <c r="BG41" s="990"/>
      <c r="BH41" s="994"/>
      <c r="BI41" s="993"/>
      <c r="BJ41" s="993"/>
      <c r="BK41" s="942"/>
      <c r="BL41" s="942"/>
      <c r="BM41" s="942"/>
      <c r="BN41" s="993"/>
      <c r="BO41" s="932"/>
      <c r="BP41" s="933"/>
      <c r="BQ41" s="993"/>
      <c r="BR41" s="989"/>
      <c r="BS41" s="990"/>
      <c r="BT41" s="932"/>
      <c r="BU41" s="985"/>
      <c r="BV41" s="933"/>
      <c r="BW41" s="993"/>
      <c r="BX41" s="932"/>
      <c r="BY41" s="933"/>
      <c r="BZ41" s="888"/>
      <c r="CA41" s="888"/>
      <c r="CB41" s="888"/>
      <c r="CC41" s="888"/>
      <c r="CD41" s="888"/>
      <c r="CE41" s="888"/>
      <c r="CF41" s="888"/>
      <c r="CG41" s="888"/>
      <c r="CH41" s="888"/>
      <c r="CI41" s="997"/>
      <c r="CJ41" s="989"/>
      <c r="CK41" s="990"/>
      <c r="CL41" s="993"/>
      <c r="CM41" s="932"/>
      <c r="CN41" s="933"/>
    </row>
    <row r="42" spans="1:93" ht="36.75" customHeight="1">
      <c r="B42" s="8" t="s">
        <v>333</v>
      </c>
      <c r="C42" s="8" t="s">
        <v>208</v>
      </c>
      <c r="D42" s="983" t="str">
        <f>IF('企業成績評定点 (JV用) '!D10="","",'企業成績評定点 (JV用) '!D10)</f>
        <v>電気工事、消防施設工事</v>
      </c>
      <c r="E42" s="983"/>
      <c r="F42" s="463" t="s">
        <v>1108</v>
      </c>
      <c r="G42" s="884" t="str">
        <f>IF(同種工事施工実績!F10="","",同種工事施工実績!F10)</f>
        <v>電気工事、消防施設工事</v>
      </c>
      <c r="H42" s="885"/>
      <c r="I42" s="575" t="s">
        <v>208</v>
      </c>
      <c r="J42" s="884" t="str">
        <f>IF(優良工事表彰!F10="","",優良工事表彰!F10)</f>
        <v>電気工事、消防施設工事</v>
      </c>
      <c r="K42" s="885"/>
      <c r="L42" s="888"/>
      <c r="M42" s="991"/>
      <c r="N42" s="992"/>
      <c r="O42" s="934"/>
      <c r="P42" s="986"/>
      <c r="Q42" s="935"/>
      <c r="R42" s="888"/>
      <c r="S42" s="888"/>
      <c r="T42" s="888"/>
      <c r="U42" s="577" t="str">
        <f>IF('【建築】技術者成績評定点 (JV第1G用) '!C10="","",'【建築】技術者成績評定点 (JV第1G用) '!C10)</f>
        <v>建設工事の種類</v>
      </c>
      <c r="V42" s="900" t="str">
        <f>IF('【建築】技術者成績評定点 (JV第1G用) '!F10="","",'【建築】技術者成績評定点 (JV第1G用) '!F10)</f>
        <v>電気工事、消防施設工事</v>
      </c>
      <c r="W42" s="901"/>
      <c r="X42" s="576" t="s">
        <v>208</v>
      </c>
      <c r="Y42" s="884" t="str">
        <f>IF(同種工事施工経験!F12="","",同種工事施工経験!F12)</f>
        <v>電気工事、消防施設工事</v>
      </c>
      <c r="Z42" s="885"/>
      <c r="AA42" s="888"/>
      <c r="AB42" s="888"/>
      <c r="AC42" s="888"/>
      <c r="AD42" s="888"/>
      <c r="AE42" s="888"/>
      <c r="AF42" s="888"/>
      <c r="AG42" s="577" t="str">
        <f>IF('【建築】技術者成績評定点 (JV第1G用) '!C10="","",'【建築】技術者成績評定点 (JV第1G用) '!C10)</f>
        <v>建設工事の種類</v>
      </c>
      <c r="AH42" s="900" t="str">
        <f>IF('【建築】技術者成績評定点 (JV第1G用) '!F10="","",'【建築】技術者成績評定点 (JV第1G用) '!F10)</f>
        <v>電気工事、消防施設工事</v>
      </c>
      <c r="AI42" s="901"/>
      <c r="AJ42" s="463" t="s">
        <v>208</v>
      </c>
      <c r="AK42" s="884" t="str">
        <f>IF(同種工事施工経験!F12="","",同種工事施工経験!F12)</f>
        <v>電気工事、消防施設工事</v>
      </c>
      <c r="AL42" s="885"/>
      <c r="AM42" s="888"/>
      <c r="AN42" s="888"/>
      <c r="AO42" s="888"/>
      <c r="AP42" s="888"/>
      <c r="AQ42" s="888"/>
      <c r="AR42" s="888"/>
      <c r="AS42" s="577" t="str">
        <f>IF('【建築】技術者成績評定点 (JV第1G用) '!C10="","",'【建築】技術者成績評定点 (JV第1G用) '!C10)</f>
        <v>建設工事の種類</v>
      </c>
      <c r="AT42" s="900" t="str">
        <f>IF('【建築】技術者成績評定点 (JV第1G用) '!F10="","",'【建築】技術者成績評定点 (JV第1G用) '!F10)</f>
        <v>電気工事、消防施設工事</v>
      </c>
      <c r="AU42" s="901"/>
      <c r="AV42" s="463" t="s">
        <v>208</v>
      </c>
      <c r="AW42" s="884" t="str">
        <f>IF(同種工事施工経験!F12="","",同種工事施工経験!F12)</f>
        <v>電気工事、消防施設工事</v>
      </c>
      <c r="AX42" s="885"/>
      <c r="AY42" s="888"/>
      <c r="AZ42" s="888"/>
      <c r="BA42" s="888"/>
      <c r="BB42" s="888"/>
      <c r="BC42" s="888"/>
      <c r="BD42" s="888"/>
      <c r="BE42" s="993"/>
      <c r="BF42" s="991"/>
      <c r="BG42" s="992"/>
      <c r="BH42" s="994"/>
      <c r="BI42" s="993"/>
      <c r="BJ42" s="993"/>
      <c r="BK42" s="942"/>
      <c r="BL42" s="942"/>
      <c r="BM42" s="942"/>
      <c r="BN42" s="993"/>
      <c r="BO42" s="934"/>
      <c r="BP42" s="935"/>
      <c r="BQ42" s="993"/>
      <c r="BR42" s="991"/>
      <c r="BS42" s="992"/>
      <c r="BT42" s="934"/>
      <c r="BU42" s="986"/>
      <c r="BV42" s="935"/>
      <c r="BW42" s="993"/>
      <c r="BX42" s="934"/>
      <c r="BY42" s="935"/>
      <c r="BZ42" s="888"/>
      <c r="CA42" s="888"/>
      <c r="CB42" s="888"/>
      <c r="CC42" s="888"/>
      <c r="CD42" s="888"/>
      <c r="CE42" s="888"/>
      <c r="CF42" s="888"/>
      <c r="CG42" s="888"/>
      <c r="CH42" s="888"/>
      <c r="CI42" s="572" t="s">
        <v>924</v>
      </c>
      <c r="CJ42" s="998" t="str">
        <f>IF(会社所在地!D13="","",会社所在地!D13)</f>
        <v>○○県土整備事務所管内</v>
      </c>
      <c r="CK42" s="999"/>
      <c r="CL42" s="993"/>
      <c r="CM42" s="934"/>
      <c r="CN42" s="935"/>
    </row>
    <row r="43" spans="1:93" ht="26">
      <c r="B43" s="8" t="s">
        <v>334</v>
      </c>
      <c r="C43" s="215" t="s">
        <v>716</v>
      </c>
      <c r="D43" s="214" t="s">
        <v>715</v>
      </c>
      <c r="E43" s="260" t="s">
        <v>714</v>
      </c>
      <c r="F43" s="578" t="s">
        <v>231</v>
      </c>
      <c r="G43" s="579" t="s">
        <v>215</v>
      </c>
      <c r="H43" s="580" t="s">
        <v>216</v>
      </c>
      <c r="I43" s="578" t="s">
        <v>1064</v>
      </c>
      <c r="J43" s="579" t="s">
        <v>1065</v>
      </c>
      <c r="K43" s="581"/>
      <c r="L43" s="578" t="s">
        <v>1066</v>
      </c>
      <c r="M43" s="579" t="s">
        <v>1067</v>
      </c>
      <c r="N43" s="582" t="s">
        <v>1111</v>
      </c>
      <c r="O43" s="578" t="s">
        <v>527</v>
      </c>
      <c r="P43" s="579" t="s">
        <v>327</v>
      </c>
      <c r="Q43" s="583"/>
      <c r="R43" s="578"/>
      <c r="S43" s="579"/>
      <c r="T43" s="583"/>
      <c r="U43" s="578" t="s">
        <v>727</v>
      </c>
      <c r="V43" s="579" t="s">
        <v>726</v>
      </c>
      <c r="W43" s="583" t="s">
        <v>725</v>
      </c>
      <c r="X43" s="578" t="s">
        <v>231</v>
      </c>
      <c r="Y43" s="579" t="s">
        <v>215</v>
      </c>
      <c r="Z43" s="583" t="s">
        <v>216</v>
      </c>
      <c r="AA43" s="578"/>
      <c r="AB43" s="579"/>
      <c r="AC43" s="583"/>
      <c r="AD43" s="578"/>
      <c r="AE43" s="579"/>
      <c r="AF43" s="583"/>
      <c r="AG43" s="578" t="s">
        <v>727</v>
      </c>
      <c r="AH43" s="579" t="s">
        <v>726</v>
      </c>
      <c r="AI43" s="583" t="s">
        <v>725</v>
      </c>
      <c r="AJ43" s="578" t="s">
        <v>231</v>
      </c>
      <c r="AK43" s="579" t="s">
        <v>215</v>
      </c>
      <c r="AL43" s="583" t="s">
        <v>216</v>
      </c>
      <c r="AM43" s="578"/>
      <c r="AN43" s="579"/>
      <c r="AO43" s="583"/>
      <c r="AP43" s="578"/>
      <c r="AQ43" s="579"/>
      <c r="AR43" s="583"/>
      <c r="AS43" s="578" t="s">
        <v>727</v>
      </c>
      <c r="AT43" s="579" t="s">
        <v>726</v>
      </c>
      <c r="AU43" s="583" t="s">
        <v>725</v>
      </c>
      <c r="AV43" s="578" t="s">
        <v>231</v>
      </c>
      <c r="AW43" s="579" t="s">
        <v>215</v>
      </c>
      <c r="AX43" s="583" t="s">
        <v>216</v>
      </c>
      <c r="AY43" s="578"/>
      <c r="AZ43" s="579"/>
      <c r="BA43" s="583"/>
      <c r="BB43" s="578"/>
      <c r="BC43" s="579"/>
      <c r="BD43" s="583"/>
      <c r="BE43" s="578" t="s">
        <v>728</v>
      </c>
      <c r="BF43" s="579" t="s">
        <v>729</v>
      </c>
      <c r="BG43" s="583" t="s">
        <v>731</v>
      </c>
      <c r="BH43" s="578" t="s">
        <v>711</v>
      </c>
      <c r="BI43" s="579" t="s">
        <v>712</v>
      </c>
      <c r="BJ43" s="583" t="s">
        <v>730</v>
      </c>
      <c r="BK43" s="578" t="s">
        <v>231</v>
      </c>
      <c r="BL43" s="579" t="s">
        <v>232</v>
      </c>
      <c r="BM43" s="583"/>
      <c r="BN43" s="578" t="s">
        <v>711</v>
      </c>
      <c r="BO43" s="579" t="s">
        <v>1036</v>
      </c>
      <c r="BP43" s="583" t="s">
        <v>1037</v>
      </c>
      <c r="BQ43" s="584" t="s">
        <v>231</v>
      </c>
      <c r="BR43" s="579" t="s">
        <v>232</v>
      </c>
      <c r="BS43" s="585"/>
      <c r="BT43" s="578" t="s">
        <v>231</v>
      </c>
      <c r="BU43" s="579" t="s">
        <v>521</v>
      </c>
      <c r="BV43" s="583"/>
      <c r="BW43" s="584" t="s">
        <v>231</v>
      </c>
      <c r="BX43" s="579" t="s">
        <v>232</v>
      </c>
      <c r="BY43" s="581"/>
      <c r="BZ43" s="578"/>
      <c r="CA43" s="579"/>
      <c r="CB43" s="583"/>
      <c r="CC43" s="578"/>
      <c r="CD43" s="579"/>
      <c r="CE43" s="583"/>
      <c r="CF43" s="578"/>
      <c r="CG43" s="579"/>
      <c r="CH43" s="583"/>
      <c r="CI43" s="584" t="s">
        <v>231</v>
      </c>
      <c r="CJ43" s="579" t="s">
        <v>232</v>
      </c>
      <c r="CK43" s="585"/>
      <c r="CL43" s="586"/>
      <c r="CM43" s="579"/>
      <c r="CN43" s="585"/>
    </row>
    <row r="44" spans="1:93" ht="34.5" customHeight="1">
      <c r="B44" s="216">
        <v>1</v>
      </c>
      <c r="C44" s="390" t="s">
        <v>711</v>
      </c>
      <c r="D44" s="405" t="str">
        <f>IF('企業成績評定点 (JV用) '!G19="","",'企業成績評定点 (JV用) '!G19)</f>
        <v/>
      </c>
      <c r="E44" s="406" t="str">
        <f>IF('企業成績評定点 (JV用) '!J19="","",'企業成績評定点 (JV用) '!J19)</f>
        <v/>
      </c>
      <c r="F44" s="587" t="s">
        <v>212</v>
      </c>
      <c r="G44" s="588" t="str">
        <f>IF(同種工事施工実績!F14="","申請なし",同種工事施工実績!F14)</f>
        <v>申請なし</v>
      </c>
      <c r="H44" s="589" t="str">
        <f>IF(同種工事施工実績!M14="","申請なし",同種工事施工実績!M14)</f>
        <v>申請なし</v>
      </c>
      <c r="I44" s="590" t="str">
        <f>IF(J45="","申請なし","工事名")</f>
        <v>申請なし</v>
      </c>
      <c r="J44" s="591" t="str">
        <f>IF(J45="","",IF(優良工事表彰!E14="","",優良工事表彰!E14))</f>
        <v/>
      </c>
      <c r="K44" s="592"/>
      <c r="L44" s="593" t="str">
        <f>IF(OR('優良工事表彰（JV）'!B11="",'優良工事表彰（JV）'!L10=""),"",'優良工事表彰（JV）'!B11)</f>
        <v/>
      </c>
      <c r="M44" s="594" t="str">
        <f>IF('優良工事表彰（JV）'!B10="","",'優良工事表彰（JV）'!B10)</f>
        <v/>
      </c>
      <c r="N44" s="595" t="str">
        <f>IF('優良工事表彰（JV）'!L10="","",'優良工事表彰（JV）'!L10)</f>
        <v/>
      </c>
      <c r="O44" s="596" t="str">
        <f>IF('【建築】継続能力開発（CPD）制度'!J13="","",'【建築】継続能力開発（CPD）制度'!J13)</f>
        <v/>
      </c>
      <c r="P44" s="597" t="str">
        <f>IF('【建築】継続能力開発（CPD）制度'!N13="","",'【建築】継続能力開発（CPD）制度'!N13)</f>
        <v/>
      </c>
      <c r="Q44" s="598"/>
      <c r="R44" s="599"/>
      <c r="S44" s="600"/>
      <c r="T44" s="601"/>
      <c r="U44" s="602" t="s">
        <v>723</v>
      </c>
      <c r="V44" s="603" t="str">
        <f>IF(U34="配置なし","",IF('【建築】技術者成績評定点 (JV第1G用) '!F15="","",'【建築】技術者成績評定点 (JV第1G用) '!F15))</f>
        <v/>
      </c>
      <c r="W44" s="604" t="str">
        <f>IF(U34="配置なし","",IF('【建築】技術者成績評定点 (JV第1G用) '!J15="","",'【建築】技術者成績評定点 (JV第1G用) '!J15))</f>
        <v/>
      </c>
      <c r="X44" s="599" t="s">
        <v>212</v>
      </c>
      <c r="Y44" s="588" t="str">
        <f>IF(X34="配置なし","配置なし",IF(同種工事施工経験!F15="","申請なし",同種工事施工経験!F15))</f>
        <v>配置なし</v>
      </c>
      <c r="Z44" s="589" t="str">
        <f>IF(X34="配置なし","",IF(同種工事施工経験!M15="","申請なし",同種工事施工経験!M15))</f>
        <v/>
      </c>
      <c r="AA44" s="599"/>
      <c r="AB44" s="600"/>
      <c r="AC44" s="601"/>
      <c r="AD44" s="599"/>
      <c r="AE44" s="600"/>
      <c r="AF44" s="601"/>
      <c r="AG44" s="605" t="s">
        <v>723</v>
      </c>
      <c r="AH44" s="603" t="str">
        <f>IF(AG34="配置なし","",IF('【建築】技術者成績評定点 (JV第1G用) '!F22="","",'【建築】技術者成績評定点 (JV第1G用) '!F22))</f>
        <v/>
      </c>
      <c r="AI44" s="606" t="str">
        <f>IF(AG34="配置なし","",IF('【建築】技術者成績評定点 (JV第1G用) '!J22="","",'【建築】技術者成績評定点 (JV第1G用) '!J22))</f>
        <v/>
      </c>
      <c r="AJ44" s="602" t="s">
        <v>144</v>
      </c>
      <c r="AK44" s="588" t="str">
        <f>IF(AJ34="配置なし","配置なし",IF(同種工事施工経験!F122="","申請なし",同種工事施工経験!F122))</f>
        <v>配置なし</v>
      </c>
      <c r="AL44" s="589" t="str">
        <f>IF(AJ34="配置なし","",IF(同種工事施工経験!M122="","申請なし",同種工事施工経験!M122))</f>
        <v/>
      </c>
      <c r="AM44" s="599"/>
      <c r="AN44" s="600"/>
      <c r="AO44" s="601"/>
      <c r="AP44" s="599"/>
      <c r="AQ44" s="600"/>
      <c r="AR44" s="601"/>
      <c r="AS44" s="607" t="s">
        <v>723</v>
      </c>
      <c r="AT44" s="603" t="str">
        <f>IF(AS34="配置なし","",IF('【建築】技術者成績評定点 (JV第1G用) '!F29="","",'【建築】技術者成績評定点 (JV第1G用) '!F29))</f>
        <v/>
      </c>
      <c r="AU44" s="606" t="str">
        <f>IF(AS34="配置なし","",IF('【建築】技術者成績評定点 (JV第1G用) '!J29="","",'【建築】技術者成績評定点 (JV第1G用) '!J29))</f>
        <v/>
      </c>
      <c r="AV44" s="602" t="s">
        <v>144</v>
      </c>
      <c r="AW44" s="588" t="str">
        <f>IF(AV34="配置なし","配置なし",IF(同種工事施工経験!F168="","申請なし",同種工事施工経験!F168))</f>
        <v>配置なし</v>
      </c>
      <c r="AX44" s="589" t="str">
        <f>IF(AV34="配置なし","",IF(同種工事施工経験!M168="","申請なし",同種工事施工経験!M168))</f>
        <v/>
      </c>
      <c r="AY44" s="599"/>
      <c r="AZ44" s="600"/>
      <c r="BA44" s="601"/>
      <c r="BB44" s="599"/>
      <c r="BC44" s="600"/>
      <c r="BD44" s="601"/>
      <c r="BE44" s="608" t="s">
        <v>711</v>
      </c>
      <c r="BF44" s="597" t="str">
        <f>IF(BF47="","申請なし","有")</f>
        <v>申請なし</v>
      </c>
      <c r="BG44" s="609" t="str">
        <f>IF(BG47="","申請なし","有")</f>
        <v>申請なし</v>
      </c>
      <c r="BH44" s="805"/>
      <c r="BI44" s="806"/>
      <c r="BJ44" s="807"/>
      <c r="BK44" s="599" t="s">
        <v>741</v>
      </c>
      <c r="BL44" s="597" t="str">
        <f>IF(登録基幹技能者!E10="","申請なし",登録基幹技能者!E10)</f>
        <v>申請なし</v>
      </c>
      <c r="BM44" s="601"/>
      <c r="BN44" s="599" t="s">
        <v>1038</v>
      </c>
      <c r="BO44" s="610" t="s">
        <v>1038</v>
      </c>
      <c r="BP44" s="598" t="s">
        <v>1038</v>
      </c>
      <c r="BQ44" s="599" t="s">
        <v>244</v>
      </c>
      <c r="BR44" s="597" t="str">
        <f>IF(消防団!L10="","申請なし",消防団!L10)</f>
        <v>申請なし</v>
      </c>
      <c r="BS44" s="601"/>
      <c r="BT44" s="611" t="s">
        <v>520</v>
      </c>
      <c r="BU44" s="612" t="str">
        <f>IF(【建築】応急危険度判定士!L12="","",【建築】応急危険度判定士!L12)</f>
        <v/>
      </c>
      <c r="BV44" s="598"/>
      <c r="BW44" s="734" t="s">
        <v>1241</v>
      </c>
      <c r="BX44" s="737" t="str">
        <f>IF('建設キャリアアップシステム(CCUS)'!E11="","無",'建設キャリアアップシステム(CCUS)'!E11)</f>
        <v>無</v>
      </c>
      <c r="BY44" s="734"/>
      <c r="BZ44" s="599"/>
      <c r="CA44" s="600"/>
      <c r="CB44" s="601"/>
      <c r="CC44" s="599"/>
      <c r="CD44" s="600"/>
      <c r="CE44" s="601"/>
      <c r="CF44" s="599"/>
      <c r="CG44" s="600"/>
      <c r="CH44" s="601"/>
      <c r="CI44" s="599" t="s">
        <v>151</v>
      </c>
      <c r="CJ44" s="597" t="str">
        <f>IF(CJ45="","申請なし",IF(会社所在地!F16="","",会社所在地!F16))</f>
        <v>申請なし</v>
      </c>
      <c r="CK44" s="601"/>
      <c r="CL44" s="613"/>
      <c r="CM44" s="614"/>
      <c r="CN44" s="601"/>
    </row>
    <row r="45" spans="1:93" ht="34.5" customHeight="1">
      <c r="B45" s="217">
        <v>2</v>
      </c>
      <c r="C45" s="391" t="s">
        <v>712</v>
      </c>
      <c r="D45" s="407" t="str">
        <f>IF('企業成績評定点 (JV用) '!G30="","",'企業成績評定点 (JV用) '!G30)</f>
        <v/>
      </c>
      <c r="E45" s="408" t="str">
        <f>IF('企業成績評定点 (JV用) '!J30="","",'企業成績評定点 (JV用) '!J30)</f>
        <v/>
      </c>
      <c r="F45" s="615" t="s">
        <v>193</v>
      </c>
      <c r="G45" s="616" t="str">
        <f>IF(G44="申請なし","",IF(同種工事施工実績!F19="","",同種工事施工実績!F19))</f>
        <v/>
      </c>
      <c r="H45" s="617" t="str">
        <f>IF(H44="申請なし","",IF(同種工事施工実績!M19="","",同種工事施工実績!M19))</f>
        <v/>
      </c>
      <c r="I45" s="618" t="str">
        <f>IF(J45="","","表彰種類")</f>
        <v/>
      </c>
      <c r="J45" s="594" t="str">
        <f>IF(優良工事表彰!E12="","",優良工事表彰!E12)</f>
        <v/>
      </c>
      <c r="K45" s="619"/>
      <c r="L45" s="593" t="str">
        <f>IF(OR('優良工事表彰（JV）'!B13="",'優良工事表彰（JV）'!L12=""),"",'優良工事表彰（JV）'!B13)</f>
        <v/>
      </c>
      <c r="M45" s="594" t="str">
        <f>IF('優良工事表彰（JV）'!B12="","",'優良工事表彰（JV）'!B12)</f>
        <v/>
      </c>
      <c r="N45" s="595" t="str">
        <f>IF('優良工事表彰（JV）'!L12="","",'優良工事表彰（JV）'!L12)</f>
        <v/>
      </c>
      <c r="O45" s="620" t="str">
        <f>IF('【建築】継続能力開発（CPD）制度'!J14="","",'【建築】継続能力開発（CPD）制度'!J14)</f>
        <v/>
      </c>
      <c r="P45" s="594" t="str">
        <f>IF('【建築】継続能力開発（CPD）制度'!N14="","",'【建築】継続能力開発（CPD）制度'!N14)</f>
        <v/>
      </c>
      <c r="Q45" s="621"/>
      <c r="R45" s="615"/>
      <c r="S45" s="622"/>
      <c r="T45" s="623"/>
      <c r="U45" s="624" t="s">
        <v>724</v>
      </c>
      <c r="V45" s="625" t="str">
        <f>IF(V34="配置なし","",IF('【建築】技術者成績評定点 (JV第2G用)'!F15="","",'【建築】技術者成績評定点 (JV第2G用)'!F15))</f>
        <v/>
      </c>
      <c r="W45" s="626" t="str">
        <f>IF(V34="配置なし","",IF('【建築】技術者成績評定点 (JV第2G用)'!J15="","",'【建築】技術者成績評定点 (JV第2G用)'!J15))</f>
        <v/>
      </c>
      <c r="X45" s="615" t="s">
        <v>193</v>
      </c>
      <c r="Y45" s="616" t="str">
        <f>IF(OR(Y44="配置なし",Y44="申請なし"),"",IF(同種工事施工経験!F20="","",同種工事施工経験!F20))</f>
        <v/>
      </c>
      <c r="Z45" s="617" t="str">
        <f>IF(OR(Z44="",Z44="申請なし"),"",IF(同種工事施工経験!M20="","",同種工事施工経験!M20))</f>
        <v/>
      </c>
      <c r="AA45" s="615"/>
      <c r="AB45" s="622"/>
      <c r="AC45" s="623"/>
      <c r="AD45" s="615"/>
      <c r="AE45" s="622"/>
      <c r="AF45" s="623"/>
      <c r="AG45" s="624" t="s">
        <v>724</v>
      </c>
      <c r="AH45" s="625" t="str">
        <f>IF(AH34="配置なし","",IF('【建築】技術者成績評定点 (JV第2G用)'!F22="","",'【建築】技術者成績評定点 (JV第2G用)'!F22))</f>
        <v/>
      </c>
      <c r="AI45" s="626" t="str">
        <f>IF(AH34="配置なし","",IF('【建築】技術者成績評定点 (JV第2G用)'!J22="","",'【建築】技術者成績評定点 (JV第2G用)'!J22))</f>
        <v/>
      </c>
      <c r="AJ45" s="627" t="s">
        <v>193</v>
      </c>
      <c r="AK45" s="616" t="str">
        <f>IF(OR(AK44="配置なし",AK44="申請なし"),"",IF(同種工事施工経験!F127="","",同種工事施工経験!F127))</f>
        <v/>
      </c>
      <c r="AL45" s="617" t="str">
        <f>IF(OR(AL44="",AL44="申請なし"),"",IF(同種工事施工経験!M127="","",同種工事施工経験!M127))</f>
        <v/>
      </c>
      <c r="AM45" s="615"/>
      <c r="AN45" s="622"/>
      <c r="AO45" s="623"/>
      <c r="AP45" s="615"/>
      <c r="AQ45" s="622"/>
      <c r="AR45" s="623"/>
      <c r="AS45" s="628" t="s">
        <v>724</v>
      </c>
      <c r="AT45" s="625" t="str">
        <f>IF(AT34="配置なし","",IF('【建築】技術者成績評定点 (JV第2G用)'!F29="","",'【建築】技術者成績評定点 (JV第2G用)'!F29))</f>
        <v/>
      </c>
      <c r="AU45" s="626" t="str">
        <f>IF(AT34="配置なし","",IF('【建築】技術者成績評定点 (JV第2G用)'!J29="","",'【建築】技術者成績評定点 (JV第2G用)'!J29))</f>
        <v/>
      </c>
      <c r="AV45" s="627" t="s">
        <v>193</v>
      </c>
      <c r="AW45" s="616" t="str">
        <f>IF(OR(AW44="配置なし",AW44="申請なし"),"",IF(同種工事施工経験!F173="","",同種工事施工経験!F173))</f>
        <v/>
      </c>
      <c r="AX45" s="617" t="str">
        <f>IF(OR(AX44="",AX44="申請なし"),"",IF(同種工事施工経験!M173="","",同種工事施工経験!M173))</f>
        <v/>
      </c>
      <c r="AY45" s="615"/>
      <c r="AZ45" s="622"/>
      <c r="BA45" s="623"/>
      <c r="BB45" s="615"/>
      <c r="BC45" s="622"/>
      <c r="BD45" s="623"/>
      <c r="BE45" s="624" t="s">
        <v>857</v>
      </c>
      <c r="BF45" s="629" t="str">
        <f>IF('ボランティア (JV)'!C12="","",'ボランティア (JV)'!C12)</f>
        <v>R６</v>
      </c>
      <c r="BG45" s="621"/>
      <c r="BH45" s="808"/>
      <c r="BI45" s="809"/>
      <c r="BJ45" s="810"/>
      <c r="BK45" s="615"/>
      <c r="BL45" s="633"/>
      <c r="BM45" s="623"/>
      <c r="BN45" s="593" t="str">
        <f>IF('若手技術者・従業員新規雇用（JV)'!H14="","申請なし",IF(OR('若手技術者・従業員新規雇用（JV)'!H18="有",'若手技術者・従業員新規雇用（JV)'!H30="有"),"若手技術者",IF('若手技術者・従業員新規雇用（JV)'!H32="有","若手従業員","無")))</f>
        <v>申請なし</v>
      </c>
      <c r="BO45" s="594" t="str">
        <f>IF('若手技術者・従業員新規雇用（JV)'!H37="","申請なし",IF(OR('若手技術者・従業員新規雇用（JV)'!H41="有",'若手技術者・従業員新規雇用（JV)'!H53="有"),"若手技術者",IF('若手技術者・従業員新規雇用（JV)'!H55="有","若手従業員","無")))</f>
        <v>申請なし</v>
      </c>
      <c r="BP45" s="595" t="str">
        <f>IF('若手技術者・従業員新規雇用（JV)'!H60="","申請なし",IF(OR('若手技術者・従業員新規雇用（JV)'!H64="有",'若手技術者・従業員新規雇用（JV)'!H76="有"),"若手技術者",IF('若手技術者・従業員新規雇用（JV)'!H78="有","若手従業員","無")))</f>
        <v>申請なし</v>
      </c>
      <c r="BQ45" s="628"/>
      <c r="BR45" s="622"/>
      <c r="BS45" s="623"/>
      <c r="BT45" s="630"/>
      <c r="BU45" s="631" t="str">
        <f>IF(【建築】応急危険度判定士!L13="","",【建築】応急危険度判定士!L13)</f>
        <v/>
      </c>
      <c r="BV45" s="632"/>
      <c r="BW45" s="619"/>
      <c r="BX45" s="619"/>
      <c r="BY45" s="619"/>
      <c r="BZ45" s="615"/>
      <c r="CA45" s="622"/>
      <c r="CB45" s="623"/>
      <c r="CC45" s="615"/>
      <c r="CD45" s="622"/>
      <c r="CE45" s="623"/>
      <c r="CF45" s="615"/>
      <c r="CG45" s="622"/>
      <c r="CH45" s="623"/>
      <c r="CI45" s="628" t="s">
        <v>228</v>
      </c>
      <c r="CJ45" s="594" t="str">
        <f>IF(会社所在地!A16="","",会社所在地!A16)</f>
        <v/>
      </c>
      <c r="CK45" s="623"/>
      <c r="CL45" s="634"/>
      <c r="CM45" s="622"/>
      <c r="CN45" s="623"/>
    </row>
    <row r="46" spans="1:93" ht="34.5" customHeight="1">
      <c r="B46" s="217">
        <v>3</v>
      </c>
      <c r="C46" s="391" t="s">
        <v>713</v>
      </c>
      <c r="D46" s="407" t="str">
        <f>IF('企業成績評定点 (JV用) '!G41="","",'企業成績評定点 (JV用) '!G41)</f>
        <v/>
      </c>
      <c r="E46" s="408" t="str">
        <f>IF('企業成績評定点 (JV用) '!J41="","",'企業成績評定点 (JV用) '!J41)</f>
        <v/>
      </c>
      <c r="F46" s="615" t="s">
        <v>1107</v>
      </c>
      <c r="G46" s="616" t="str">
        <f>IF(G44="申請なし","",IF(同種工事施工実績!F20="","",同種工事施工実績!F20))</f>
        <v/>
      </c>
      <c r="H46" s="617" t="str">
        <f>IF(H44="申請なし","",IF(同種工事施工実績!M20="","",同種工事施工実績!M20))</f>
        <v/>
      </c>
      <c r="I46" s="618" t="str">
        <f>IF(J45="","","受賞年度")</f>
        <v/>
      </c>
      <c r="J46" s="594" t="str">
        <f>IF(J45="","",IF(優良工事表彰!E13="","",優良工事表彰!E13))</f>
        <v/>
      </c>
      <c r="K46" s="619"/>
      <c r="L46" s="593" t="str">
        <f>IF(OR('優良工事表彰（JV）'!B15="",'優良工事表彰（JV）'!N14=""),"",'優良工事表彰（JV）'!B15)</f>
        <v/>
      </c>
      <c r="M46" s="594" t="str">
        <f>IF('優良工事表彰（JV）'!B14="","",'優良工事表彰（JV）'!B14)</f>
        <v/>
      </c>
      <c r="N46" s="595" t="str">
        <f>IF('優良工事表彰（JV）'!N14="","",'優良工事表彰（JV）'!N14)</f>
        <v/>
      </c>
      <c r="O46" s="620" t="str">
        <f>IF('【建築】継続能力開発（CPD）制度'!J15="","",'【建築】継続能力開発（CPD）制度'!J15)</f>
        <v/>
      </c>
      <c r="P46" s="594" t="str">
        <f>IF('【建築】継続能力開発（CPD）制度'!N15="","",'【建築】継続能力開発（CPD）制度'!N15)</f>
        <v/>
      </c>
      <c r="Q46" s="632"/>
      <c r="R46" s="628"/>
      <c r="S46" s="622"/>
      <c r="T46" s="623"/>
      <c r="U46" s="624" t="s">
        <v>713</v>
      </c>
      <c r="V46" s="625" t="str">
        <f>IF(W34="配置なし","",IF('【建築】技術者成績評定点 (JV第3G用) '!F15="","",'【建築】技術者成績評定点 (JV第3G用) '!F15))</f>
        <v/>
      </c>
      <c r="W46" s="626" t="str">
        <f>IF(W34="配置なし","",IF('【建築】技術者成績評定点 (JV第3G用) '!J15="","",'【建築】技術者成績評定点 (JV第3G用) '!J15))</f>
        <v/>
      </c>
      <c r="X46" s="628" t="s">
        <v>213</v>
      </c>
      <c r="Y46" s="616" t="str">
        <f>IF(OR(Y44="配置なし",Y44="申請なし"),"",IF(同種工事施工経験!F21="","",同種工事施工経験!F21))</f>
        <v/>
      </c>
      <c r="Z46" s="617" t="str">
        <f>IF(OR(Z44="",Z44="申請なし"),"",IF(同種工事施工経験!M21="","",同種工事施工経験!M21))</f>
        <v/>
      </c>
      <c r="AA46" s="628"/>
      <c r="AB46" s="622"/>
      <c r="AC46" s="623"/>
      <c r="AD46" s="628"/>
      <c r="AE46" s="622"/>
      <c r="AF46" s="623"/>
      <c r="AG46" s="624" t="s">
        <v>713</v>
      </c>
      <c r="AH46" s="625" t="str">
        <f>IF(AI34="配置なし","",IF('【建築】技術者成績評定点 (JV第3G用) '!F22="","",'【建築】技術者成績評定点 (JV第3G用) '!F22))</f>
        <v/>
      </c>
      <c r="AI46" s="626" t="str">
        <f>IF(AI34="配置なし","",IF('【建築】技術者成績評定点 (JV第3G用) '!J22="","",'【建築】技術者成績評定点 (JV第3G用) '!J22))</f>
        <v/>
      </c>
      <c r="AJ46" s="624" t="s">
        <v>156</v>
      </c>
      <c r="AK46" s="616" t="str">
        <f>IF(OR(AK44="配置なし",AK44="申請なし"),"",IF(同種工事施工経験!F128="","",同種工事施工経験!F128))</f>
        <v/>
      </c>
      <c r="AL46" s="617" t="str">
        <f>IF(OR(AL44="",AL44="申請なし"),"",IF(同種工事施工経験!M128="","",同種工事施工経験!M128))</f>
        <v/>
      </c>
      <c r="AM46" s="628"/>
      <c r="AN46" s="622"/>
      <c r="AO46" s="623"/>
      <c r="AP46" s="628"/>
      <c r="AQ46" s="622"/>
      <c r="AR46" s="623"/>
      <c r="AS46" s="628" t="s">
        <v>713</v>
      </c>
      <c r="AT46" s="625" t="str">
        <f>IF(AU34="配置なし","",IF('【建築】技術者成績評定点 (JV第3G用) '!F29="","",'【建築】技術者成績評定点 (JV第3G用) '!F29))</f>
        <v/>
      </c>
      <c r="AU46" s="626" t="str">
        <f>IF(AU34="配置なし","",IF('【建築】技術者成績評定点 (JV第3G用) '!J29="","",'【建築】技術者成績評定点 (JV第3G用) '!J29))</f>
        <v/>
      </c>
      <c r="AV46" s="624" t="s">
        <v>156</v>
      </c>
      <c r="AW46" s="616" t="str">
        <f>IF(OR(AW44="配置なし",AW44="申請なし"),"",IF(同種工事施工経験!F174="","",同種工事施工経験!F174))</f>
        <v/>
      </c>
      <c r="AX46" s="617" t="str">
        <f>IF(OR(AX44="",AX44="申請なし"),"",IF(同種工事施工経験!M174="","",同種工事施工経験!M174))</f>
        <v/>
      </c>
      <c r="AY46" s="628"/>
      <c r="AZ46" s="622"/>
      <c r="BA46" s="623"/>
      <c r="BB46" s="628"/>
      <c r="BC46" s="622"/>
      <c r="BD46" s="623"/>
      <c r="BE46" s="635" t="s">
        <v>858</v>
      </c>
      <c r="BF46" s="636" t="str">
        <f>IF('ボランティア (JV)'!F12="","",'ボランティア (JV)'!F12)</f>
        <v/>
      </c>
      <c r="BG46" s="637"/>
      <c r="BH46" s="808"/>
      <c r="BI46" s="809"/>
      <c r="BJ46" s="810"/>
      <c r="BK46" s="628"/>
      <c r="BL46" s="633"/>
      <c r="BM46" s="623"/>
      <c r="BN46" s="624" t="s">
        <v>1039</v>
      </c>
      <c r="BO46" s="622" t="s">
        <v>1039</v>
      </c>
      <c r="BP46" s="621" t="s">
        <v>1039</v>
      </c>
      <c r="BQ46" s="628"/>
      <c r="BR46" s="622"/>
      <c r="BS46" s="623"/>
      <c r="BT46" s="630"/>
      <c r="BU46" s="631" t="str">
        <f>IF(【建築】応急危険度判定士!L14="","",【建築】応急危険度判定士!L14)</f>
        <v/>
      </c>
      <c r="BV46" s="621"/>
      <c r="BW46" s="619"/>
      <c r="BX46" s="619"/>
      <c r="BY46" s="619"/>
      <c r="BZ46" s="628"/>
      <c r="CA46" s="622"/>
      <c r="CB46" s="623"/>
      <c r="CC46" s="628"/>
      <c r="CD46" s="622"/>
      <c r="CE46" s="623"/>
      <c r="CF46" s="628"/>
      <c r="CG46" s="622"/>
      <c r="CH46" s="623"/>
      <c r="CI46" s="628"/>
      <c r="CJ46" s="622"/>
      <c r="CK46" s="623"/>
      <c r="CL46" s="634"/>
      <c r="CM46" s="622"/>
      <c r="CN46" s="623"/>
    </row>
    <row r="47" spans="1:93" ht="26">
      <c r="B47" s="217">
        <v>4</v>
      </c>
      <c r="C47" s="257"/>
      <c r="D47" s="218"/>
      <c r="E47" s="219"/>
      <c r="F47" s="615" t="s">
        <v>1108</v>
      </c>
      <c r="G47" s="638" t="str">
        <f>IF(G44="申請なし","",IF(同種工事施工実績!F21="","",同種工事施工実績!F21))</f>
        <v/>
      </c>
      <c r="H47" s="639" t="str">
        <f>IF(H44="申請なし","",IF(同種工事施工実績!M21="","",同種工事施工実績!M21))</f>
        <v/>
      </c>
      <c r="I47" s="640" t="str">
        <f>IF(J45="","","工事種別")</f>
        <v/>
      </c>
      <c r="J47" s="641" t="str">
        <f>IF(J45="","",IF(優良工事表彰!E16="","",優良工事表彰!E16))</f>
        <v/>
      </c>
      <c r="K47" s="642"/>
      <c r="L47" s="593" t="str">
        <f>IF(OR('優良工事表彰（JV）'!B17="",'優良工事表彰（JV）'!N16=""),"",'優良工事表彰（JV）'!B17)</f>
        <v/>
      </c>
      <c r="M47" s="594" t="str">
        <f>IF('優良工事表彰（JV）'!B16="","",'優良工事表彰（JV）'!B16)</f>
        <v/>
      </c>
      <c r="N47" s="595" t="str">
        <f>IF('優良工事表彰（JV）'!N16="","",'優良工事表彰（JV）'!N16)</f>
        <v/>
      </c>
      <c r="O47" s="620" t="str">
        <f>IF('【建築】継続能力開発（CPD）制度'!J16="","",'【建築】継続能力開発（CPD）制度'!J16)</f>
        <v/>
      </c>
      <c r="P47" s="594" t="str">
        <f>IF('【建築】継続能力開発（CPD）制度'!N16="","",'【建築】継続能力開発（CPD）制度'!N16)</f>
        <v/>
      </c>
      <c r="Q47" s="621"/>
      <c r="R47" s="628"/>
      <c r="S47" s="622"/>
      <c r="T47" s="623"/>
      <c r="U47" s="618" t="str">
        <f>IF(U34="配置なし","第1ｸﾞﾙｰﾌﾟ"&amp;CHAR(10)&amp;"配置なし",IF(U34="配置あり","第1ｸﾞﾙｰﾌﾟ"&amp;CHAR(10)&amp;"申請あり",""))</f>
        <v>第1ｸﾞﾙｰﾌﾟ
配置なし</v>
      </c>
      <c r="V47" s="622"/>
      <c r="W47" s="621"/>
      <c r="X47" s="628" t="s">
        <v>214</v>
      </c>
      <c r="Y47" s="643" t="str">
        <f>IF(OR(Y44="配置なし",Y44="申請なし"),"",IF(同種工事施工経験!F23="","",同種工事施工経験!F23))</f>
        <v/>
      </c>
      <c r="Z47" s="644" t="str">
        <f>IF(OR(Z44="",Z44="申請なし"),"",IF(同種工事施工経験!M23="","",同種工事施工経験!M23))</f>
        <v/>
      </c>
      <c r="AA47" s="628"/>
      <c r="AB47" s="622"/>
      <c r="AC47" s="623"/>
      <c r="AD47" s="628"/>
      <c r="AE47" s="622"/>
      <c r="AF47" s="623"/>
      <c r="AG47" s="618" t="str">
        <f>IF(AG34="配置なし","第1ｸﾞﾙｰﾌﾟ"&amp;CHAR(10)&amp;"配置なし",IF(AG34="配置あり","第1ｸﾞﾙｰﾌﾟ"&amp;CHAR(10)&amp;"申請あり",""))</f>
        <v>第1ｸﾞﾙｰﾌﾟ
配置なし</v>
      </c>
      <c r="AH47" s="622"/>
      <c r="AI47" s="621"/>
      <c r="AJ47" s="624" t="s">
        <v>159</v>
      </c>
      <c r="AK47" s="643" t="str">
        <f>IF(OR(AK44="配置なし",AK44="申請なし"),"",IF(同種工事施工経験!F130="","",同種工事施工経験!F130))</f>
        <v/>
      </c>
      <c r="AL47" s="644" t="str">
        <f>IF(OR(AL44="",AL44="申請なし"),"",IF(同種工事施工経験!M130="","",同種工事施工経験!M130))</f>
        <v/>
      </c>
      <c r="AM47" s="628"/>
      <c r="AN47" s="622"/>
      <c r="AO47" s="623"/>
      <c r="AP47" s="628"/>
      <c r="AQ47" s="622"/>
      <c r="AR47" s="623"/>
      <c r="AS47" s="618" t="str">
        <f>IF(AS34="配置なし","第1ｸﾞﾙｰﾌﾟ"&amp;CHAR(10)&amp;"配置なし",IF(AS34="配置あり","第1ｸﾞﾙｰﾌﾟ"&amp;CHAR(10)&amp;"申請あり",""))</f>
        <v>第1ｸﾞﾙｰﾌﾟ
配置なし</v>
      </c>
      <c r="AT47" s="622"/>
      <c r="AU47" s="621"/>
      <c r="AV47" s="624" t="s">
        <v>159</v>
      </c>
      <c r="AW47" s="643" t="str">
        <f>IF(OR(AW44="配置なし",AW44="申請なし"),"",IF(同種工事施工経験!F176="","",同種工事施工経験!F176))</f>
        <v/>
      </c>
      <c r="AX47" s="644" t="str">
        <f>IF(OR(AX44="",AX44="申請なし"),"",IF(同種工事施工経験!M176="","",同種工事施工経験!M176))</f>
        <v/>
      </c>
      <c r="AY47" s="628"/>
      <c r="AZ47" s="622"/>
      <c r="BA47" s="623"/>
      <c r="BB47" s="628"/>
      <c r="BC47" s="622"/>
      <c r="BD47" s="623"/>
      <c r="BE47" s="624" t="s">
        <v>859</v>
      </c>
      <c r="BF47" s="636" t="str">
        <f>IF('ボランティア (JV)'!L12="","",'ボランティア (JV)'!L12)</f>
        <v/>
      </c>
      <c r="BG47" s="645" t="str">
        <f>IF('ボランティア (JV)'!L25="","",'ボランティア (JV)'!L25)</f>
        <v/>
      </c>
      <c r="BH47" s="646" t="str">
        <f>IF('障がい者雇用 (JV)'!M20="","",'障がい者雇用 (JV)'!M20)</f>
        <v/>
      </c>
      <c r="BI47" s="647" t="str">
        <f>IF('障がい者雇用 (JV)'!M39="","",'障がい者雇用 (JV)'!M39)</f>
        <v/>
      </c>
      <c r="BJ47" s="648" t="str">
        <f>IF('障がい者雇用 (JV)'!M72="","",'障がい者雇用 (JV)'!M72)</f>
        <v/>
      </c>
      <c r="BK47" s="628"/>
      <c r="BL47" s="622"/>
      <c r="BM47" s="623"/>
      <c r="BN47" s="646" t="str">
        <f>IF('若手技術者・従業員新規雇用（JV)'!M14="","申請なし",IF(OR('若手技術者・従業員新規雇用（JV)'!M18="有",'若手技術者・従業員新規雇用（JV)'!M30="有"),"若手技術者",IF('若手技術者・従業員新規雇用（JV)'!M32="有","若手従業員","無")))</f>
        <v>申請なし</v>
      </c>
      <c r="BO47" s="647" t="str">
        <f>IF('若手技術者・従業員新規雇用（JV)'!M37="","申請なし",IF(OR('若手技術者・従業員新規雇用（JV)'!M41="有",'若手技術者・従業員新規雇用（JV)'!M53="有"),"若手技術者",IF('若手技術者・従業員新規雇用（JV)'!M55="有","若手従業員","無")))</f>
        <v>申請なし</v>
      </c>
      <c r="BP47" s="648" t="str">
        <f>IF('若手技術者・従業員新規雇用（JV)'!M60="","申請なし",IF(OR('若手技術者・従業員新規雇用（JV)'!M64="有",'若手技術者・従業員新規雇用（JV)'!M76="有"),"若手技術者",IF('若手技術者・従業員新規雇用（JV)'!M78="有","若手従業員","無")))</f>
        <v>申請なし</v>
      </c>
      <c r="BQ47" s="628"/>
      <c r="BR47" s="622"/>
      <c r="BS47" s="623"/>
      <c r="BT47" s="630"/>
      <c r="BU47" s="631" t="str">
        <f>IF(【建築】応急危険度判定士!L15="","",【建築】応急危険度判定士!L15)</f>
        <v/>
      </c>
      <c r="BV47" s="621"/>
      <c r="BW47" s="619"/>
      <c r="BX47" s="619"/>
      <c r="BY47" s="619"/>
      <c r="BZ47" s="628"/>
      <c r="CA47" s="622"/>
      <c r="CB47" s="623"/>
      <c r="CC47" s="628"/>
      <c r="CD47" s="622"/>
      <c r="CE47" s="623"/>
      <c r="CF47" s="628"/>
      <c r="CG47" s="622"/>
      <c r="CH47" s="623"/>
      <c r="CI47" s="628"/>
      <c r="CJ47" s="622"/>
      <c r="CK47" s="623"/>
      <c r="CL47" s="634"/>
      <c r="CM47" s="622"/>
      <c r="CN47" s="623"/>
    </row>
    <row r="48" spans="1:93" ht="26">
      <c r="B48" s="217">
        <v>5</v>
      </c>
      <c r="C48" s="257"/>
      <c r="D48" s="218"/>
      <c r="E48" s="219"/>
      <c r="F48" s="615" t="s">
        <v>156</v>
      </c>
      <c r="G48" s="616" t="str">
        <f>IF(G44="申請なし","",IF(同種工事施工実績!F22="","",同種工事施工実績!F22))</f>
        <v/>
      </c>
      <c r="H48" s="617" t="str">
        <f>IF(H44="申請なし","",IF(同種工事施工実績!M22="","",同種工事施工実績!M22))</f>
        <v/>
      </c>
      <c r="I48" s="649" t="str">
        <f>IF(J45="","","建設工事の種類")</f>
        <v/>
      </c>
      <c r="J48" s="641" t="str">
        <f>IF(J45="","",IF(優良工事表彰!E17="","",優良工事表彰!E17))</f>
        <v/>
      </c>
      <c r="K48" s="650"/>
      <c r="L48" s="593" t="str">
        <f>IF(OR('優良工事表彰（JV）'!B19="",'優良工事表彰（JV）'!N18=""),"",'優良工事表彰（JV）'!B19)</f>
        <v/>
      </c>
      <c r="M48" s="594" t="str">
        <f>IF('優良工事表彰（JV）'!B18="","",'優良工事表彰（JV）'!B18)</f>
        <v/>
      </c>
      <c r="N48" s="595" t="str">
        <f>IF('優良工事表彰（JV）'!N18="","",'優良工事表彰（JV）'!N18)</f>
        <v/>
      </c>
      <c r="O48" s="620" t="str">
        <f>IF('【建築】継続能力開発（CPD）制度'!J17="","",'【建築】継続能力開発（CPD）制度'!J17)</f>
        <v/>
      </c>
      <c r="P48" s="594" t="str">
        <f>IF('【建築】継続能力開発（CPD）制度'!N17="","",'【建築】継続能力開発（CPD）制度'!N17)</f>
        <v/>
      </c>
      <c r="Q48" s="621"/>
      <c r="R48" s="628"/>
      <c r="S48" s="622"/>
      <c r="T48" s="623"/>
      <c r="U48" s="618" t="str">
        <f>IF(V34="配置なし","第2ｸﾞﾙｰﾌﾟ"&amp;CHAR(10)&amp;"配置なし",IF(V34="配置あり","第2ｸﾞﾙｰﾌﾟ"&amp;CHAR(10)&amp;"申請あり",""))</f>
        <v>第2ｸﾞﾙｰﾌﾟ
配置なし</v>
      </c>
      <c r="V48" s="622"/>
      <c r="W48" s="621"/>
      <c r="X48" s="615" t="s">
        <v>241</v>
      </c>
      <c r="Y48" s="651" t="str">
        <f>IF(OR(Y44="配置なし",Y44="申請なし"),"",IF(同種工事施工経験!G24="","",同種工事施工経験!F24&amp;同種工事施工経験!G24&amp;同種工事施工経験!H24&amp;同種工事施工経験!I24&amp;同種工事施工経験!J24&amp;同種工事施工経験!K24&amp;同種工事施工経験!L24&amp;"～"))</f>
        <v/>
      </c>
      <c r="Z48" s="652" t="str">
        <f>IF(OR(Z44="",Z44="申請なし"),"",IF(同種工事施工経験!N24="","",同種工事施工経験!M24&amp;同種工事施工経験!N24&amp;同種工事施工経験!O24&amp;同種工事施工経験!P24&amp;同種工事施工経験!Q24&amp;同種工事施工経験!R24&amp;同種工事施工経験!S24&amp;"～"))</f>
        <v/>
      </c>
      <c r="AA48" s="628"/>
      <c r="AB48" s="622"/>
      <c r="AC48" s="623"/>
      <c r="AD48" s="628"/>
      <c r="AE48" s="622"/>
      <c r="AF48" s="623"/>
      <c r="AG48" s="618" t="str">
        <f>IF(AH34="配置なし","第2ｸﾞﾙｰﾌﾟ"&amp;CHAR(10)&amp;"配置なし",IF(AH34="配置あり","第2ｸﾞﾙｰﾌﾟ"&amp;CHAR(10)&amp;"申請あり",""))</f>
        <v>第2ｸﾞﾙｰﾌﾟ
配置なし</v>
      </c>
      <c r="AH48" s="622"/>
      <c r="AI48" s="621"/>
      <c r="AJ48" s="627" t="s">
        <v>241</v>
      </c>
      <c r="AK48" s="651" t="str">
        <f>IF(OR(AK44="配置なし",AK44="申請なし"),"",IF(同種工事施工経験!G131="","",同種工事施工経験!F131&amp;同種工事施工経験!G131&amp;同種工事施工経験!H131&amp;同種工事施工経験!I131&amp;同種工事施工経験!J131&amp;同種工事施工経験!K131&amp;同種工事施工経験!L131&amp;"～"))</f>
        <v/>
      </c>
      <c r="AL48" s="652" t="str">
        <f>IF(OR(AL44="",AL44="申請なし"),"",IF(同種工事施工経験!N131="","",同種工事施工経験!M131&amp;同種工事施工経験!N131&amp;同種工事施工経験!O131&amp;同種工事施工経験!P131&amp;同種工事施工経験!Q131&amp;同種工事施工経験!R131&amp;同種工事施工経験!S131))</f>
        <v/>
      </c>
      <c r="AM48" s="628"/>
      <c r="AN48" s="622"/>
      <c r="AO48" s="623"/>
      <c r="AP48" s="628"/>
      <c r="AQ48" s="622"/>
      <c r="AR48" s="623"/>
      <c r="AS48" s="618" t="str">
        <f>IF(AT34="配置なし","第2ｸﾞﾙｰﾌﾟ"&amp;CHAR(10)&amp;"配置なし",IF(AT34="配置あり","第2ｸﾞﾙｰﾌﾟ"&amp;CHAR(10)&amp;"申請あり",""))</f>
        <v>第2ｸﾞﾙｰﾌﾟ
配置なし</v>
      </c>
      <c r="AT48" s="622"/>
      <c r="AU48" s="621"/>
      <c r="AV48" s="627" t="s">
        <v>241</v>
      </c>
      <c r="AW48" s="651" t="str">
        <f>IF(OR(AW44="配置なし",AW44="申請なし"),"",IF(同種工事施工経験!G177="","",同種工事施工経験!F177&amp;同種工事施工経験!G177&amp;同種工事施工経験!H177&amp;同種工事施工経験!I177&amp;同種工事施工経験!J177&amp;同種工事施工経験!K177&amp;同種工事施工経験!L177&amp;"～"))</f>
        <v/>
      </c>
      <c r="AX48" s="652" t="str">
        <f>IF(OR(AX44="",AX44="申請なし"),"",IF(同種工事施工経験!N177="","",同種工事施工経験!M177&amp;同種工事施工経験!N177&amp;同種工事施工経験!O177&amp;同種工事施工経験!P177&amp;同種工事施工経験!Q177&amp;同種工事施工経験!R177&amp;同種工事施工経験!S177&amp;"～"))</f>
        <v/>
      </c>
      <c r="AY48" s="628"/>
      <c r="AZ48" s="622"/>
      <c r="BA48" s="623"/>
      <c r="BB48" s="628"/>
      <c r="BC48" s="622"/>
      <c r="BD48" s="623"/>
      <c r="BE48" s="628" t="s">
        <v>722</v>
      </c>
      <c r="BF48" s="636" t="str">
        <f>IF(OR(BF44="申請なし",'ボランティア (JV)'!N12=""),"",'ボランティア (JV)'!N12)</f>
        <v/>
      </c>
      <c r="BG48" s="645" t="str">
        <f>IF(OR(BG44="申請なし",'ボランティア (JV)'!N25=""),"",'ボランティア (JV)'!N25)</f>
        <v/>
      </c>
      <c r="BH48" s="646" t="str">
        <f>IF('障がい者雇用 (JV)'!M21="","",'障がい者雇用 (JV)'!M21)</f>
        <v/>
      </c>
      <c r="BI48" s="647" t="str">
        <f>IF('障がい者雇用 (JV)'!M40="","",'障がい者雇用 (JV)'!M40)</f>
        <v/>
      </c>
      <c r="BJ48" s="648" t="str">
        <f>IF('障がい者雇用 (JV)'!M73="","",'障がい者雇用 (JV)'!M73)</f>
        <v/>
      </c>
      <c r="BK48" s="628"/>
      <c r="BL48" s="622"/>
      <c r="BM48" s="623"/>
      <c r="BN48" s="653"/>
      <c r="BO48" s="654"/>
      <c r="BP48" s="655"/>
      <c r="BQ48" s="628"/>
      <c r="BR48" s="622"/>
      <c r="BS48" s="623"/>
      <c r="BT48" s="630"/>
      <c r="BU48" s="631" t="str">
        <f>IF(【建築】応急危険度判定士!L16="","",【建築】応急危険度判定士!L16)</f>
        <v/>
      </c>
      <c r="BV48" s="621"/>
      <c r="BW48" s="619"/>
      <c r="BX48" s="619"/>
      <c r="BY48" s="619"/>
      <c r="BZ48" s="628"/>
      <c r="CA48" s="622"/>
      <c r="CB48" s="623"/>
      <c r="CC48" s="628"/>
      <c r="CD48" s="622"/>
      <c r="CE48" s="623"/>
      <c r="CF48" s="628"/>
      <c r="CG48" s="622"/>
      <c r="CH48" s="623"/>
      <c r="CI48" s="628"/>
      <c r="CJ48" s="622"/>
      <c r="CK48" s="623"/>
      <c r="CL48" s="634"/>
      <c r="CM48" s="622"/>
      <c r="CN48" s="623"/>
    </row>
    <row r="49" spans="2:92" ht="26">
      <c r="B49" s="217">
        <v>6</v>
      </c>
      <c r="C49" s="257"/>
      <c r="D49" s="218"/>
      <c r="E49" s="219"/>
      <c r="F49" s="615" t="s">
        <v>159</v>
      </c>
      <c r="G49" s="638" t="str">
        <f>IF(G44="申請なし","",IF(同種工事施工実績!F24="","",同種工事施工実績!F24))</f>
        <v/>
      </c>
      <c r="H49" s="639" t="str">
        <f>IF(H44="申請なし","",IF(同種工事施工実績!M24="","",同種工事施工実績!M24))</f>
        <v/>
      </c>
      <c r="I49" s="650"/>
      <c r="J49" s="656"/>
      <c r="K49" s="650"/>
      <c r="L49" s="593" t="str">
        <f>IF(OR('優良工事表彰（JV）'!B21="",'優良工事表彰（JV）'!N20=""),"",'優良工事表彰（JV）'!B21)</f>
        <v/>
      </c>
      <c r="M49" s="594" t="str">
        <f>IF('優良工事表彰（JV）'!B20="","",'優良工事表彰（JV）'!B20)</f>
        <v/>
      </c>
      <c r="N49" s="595" t="str">
        <f>IF('優良工事表彰（JV）'!N20="","",'優良工事表彰（JV）'!N20)</f>
        <v/>
      </c>
      <c r="O49" s="620" t="str">
        <f>IF('【建築】継続能力開発（CPD）制度'!J18="","",'【建築】継続能力開発（CPD）制度'!J18)</f>
        <v/>
      </c>
      <c r="P49" s="594" t="str">
        <f>IF('【建築】継続能力開発（CPD）制度'!N18="","",'【建築】継続能力開発（CPD）制度'!N18)</f>
        <v/>
      </c>
      <c r="Q49" s="632"/>
      <c r="R49" s="628"/>
      <c r="S49" s="622"/>
      <c r="T49" s="623"/>
      <c r="U49" s="618" t="str">
        <f>IF(W34="配置なし","第3ｸﾞﾙｰﾌﾟ"&amp;CHAR(10)&amp;"配置なし",IF(W34="配置あり","第3ｸﾞﾙｰﾌﾟ"&amp;CHAR(10)&amp;"申請あり",""))</f>
        <v>第3ｸﾞﾙｰﾌﾟ
配置なし</v>
      </c>
      <c r="V49" s="622"/>
      <c r="W49" s="621"/>
      <c r="X49" s="615" t="s">
        <v>242</v>
      </c>
      <c r="Y49" s="651" t="str">
        <f>IF(OR(Y44="配置なし",Y44="申請なし"),"",IF(同種工事施工経験!G25="","",同種工事施工経験!F25&amp;同種工事施工経験!G25&amp;同種工事施工経験!H25&amp;同種工事施工経験!I25&amp;同種工事施工経験!J25&amp;同種工事施工経験!K25&amp;同種工事施工経験!L25))</f>
        <v/>
      </c>
      <c r="Z49" s="652" t="str">
        <f>IF(OR(Z44="",Z44="申請なし"),"",IF(同種工事施工経験!N25="","",同種工事施工経験!M25&amp;同種工事施工経験!N25&amp;同種工事施工経験!O25&amp;同種工事施工経験!P25&amp;同種工事施工経験!Q25&amp;同種工事施工経験!R25&amp;同種工事施工経験!S25))</f>
        <v/>
      </c>
      <c r="AA49" s="628"/>
      <c r="AB49" s="622"/>
      <c r="AC49" s="623"/>
      <c r="AD49" s="628"/>
      <c r="AE49" s="622"/>
      <c r="AF49" s="623"/>
      <c r="AG49" s="618" t="str">
        <f>IF(AI34="配置なし","第3ｸﾞﾙｰﾌﾟ"&amp;CHAR(10)&amp;"配置なし",IF(AI34="配置あり","第3ｸﾞﾙｰﾌﾟ"&amp;CHAR(10)&amp;"申請あり",""))</f>
        <v>第3ｸﾞﾙｰﾌﾟ
配置なし</v>
      </c>
      <c r="AH49" s="622"/>
      <c r="AI49" s="621"/>
      <c r="AJ49" s="627" t="s">
        <v>242</v>
      </c>
      <c r="AK49" s="651" t="str">
        <f>IF(OR(AK44="配置なし",AK44="申請なし"),"",IF(同種工事施工経験!G132="","",同種工事施工経験!F132&amp;同種工事施工経験!G132&amp;同種工事施工経験!H132&amp;同種工事施工経験!I132&amp;同種工事施工経験!J132&amp;同種工事施工経験!K132&amp;同種工事施工経験!L132))</f>
        <v/>
      </c>
      <c r="AL49" s="652" t="str">
        <f>IF(OR(AL44="",AL44="申請なし"),"",IF(同種工事施工経験!N132="","",同種工事施工経験!M132&amp;同種工事施工経験!N132&amp;同種工事施工経験!O132&amp;同種工事施工経験!P132&amp;同種工事施工経験!Q132&amp;同種工事施工経験!R132&amp;同種工事施工経験!S132))</f>
        <v/>
      </c>
      <c r="AM49" s="628"/>
      <c r="AN49" s="622"/>
      <c r="AO49" s="623"/>
      <c r="AP49" s="628"/>
      <c r="AQ49" s="622"/>
      <c r="AR49" s="623"/>
      <c r="AS49" s="618" t="str">
        <f>IF(AU34="配置なし","第3ｸﾞﾙｰﾌﾟ"&amp;CHAR(10)&amp;"配置なし",IF(AU34="配置あり","第3ｸﾞﾙｰﾌﾟ"&amp;CHAR(10)&amp;"申請あり",""))</f>
        <v>第3ｸﾞﾙｰﾌﾟ
配置なし</v>
      </c>
      <c r="AT49" s="622"/>
      <c r="AU49" s="621"/>
      <c r="AV49" s="627" t="s">
        <v>242</v>
      </c>
      <c r="AW49" s="651" t="str">
        <f>IF(OR(AW44="配置なし",AW44="申請なし"),"",IF(同種工事施工経験!G178="","",同種工事施工経験!F178&amp;同種工事施工経験!G178&amp;同種工事施工経験!H178&amp;同種工事施工経験!I178&amp;同種工事施工経験!J178&amp;同種工事施工経験!K178&amp;同種工事施工経験!L178))</f>
        <v/>
      </c>
      <c r="AX49" s="652" t="str">
        <f>IF(OR(AX44="",AX44="申請なし"),"",IF(同種工事施工経験!N178="","",同種工事施工経験!M178&amp;同種工事施工経験!N178&amp;同種工事施工経験!O178&amp;同種工事施工経験!P178&amp;同種工事施工経験!Q178&amp;同種工事施工経験!R178&amp;同種工事施工経験!S178))</f>
        <v/>
      </c>
      <c r="AY49" s="628"/>
      <c r="AZ49" s="622"/>
      <c r="BA49" s="623"/>
      <c r="BB49" s="628"/>
      <c r="BC49" s="622"/>
      <c r="BD49" s="623"/>
      <c r="BE49" s="657" t="s">
        <v>860</v>
      </c>
      <c r="BF49" s="636" t="str">
        <f>IF(BF52="","申請なし","有")</f>
        <v>申請なし</v>
      </c>
      <c r="BG49" s="645" t="str">
        <f>IF(BG52="","申請なし","有")</f>
        <v>申請なし</v>
      </c>
      <c r="BH49" s="658" t="str">
        <f>IF('育児・介護休業 (JV) '!E13="","",'育児・介護休業 (JV) '!E13)</f>
        <v/>
      </c>
      <c r="BI49" s="594" t="str">
        <f>IF('育児・介護休業 (JV) '!E17="","",'育児・介護休業 (JV) '!E17)</f>
        <v/>
      </c>
      <c r="BJ49" s="595" t="str">
        <f>IF('育児・介護休業 (JV) '!E21="","",'育児・介護休業 (JV) '!E21)</f>
        <v/>
      </c>
      <c r="BK49" s="628"/>
      <c r="BL49" s="622"/>
      <c r="BM49" s="623"/>
      <c r="BN49" s="659"/>
      <c r="BO49" s="622"/>
      <c r="BP49" s="621"/>
      <c r="BQ49" s="628"/>
      <c r="BR49" s="622"/>
      <c r="BS49" s="623"/>
      <c r="BT49" s="630"/>
      <c r="BU49" s="631" t="str">
        <f>IF(【建築】応急危険度判定士!L17="","",【建築】応急危険度判定士!L17)</f>
        <v/>
      </c>
      <c r="BV49" s="621"/>
      <c r="BW49" s="619"/>
      <c r="BX49" s="619"/>
      <c r="BY49" s="619"/>
      <c r="BZ49" s="628"/>
      <c r="CA49" s="622"/>
      <c r="CB49" s="623"/>
      <c r="CC49" s="628"/>
      <c r="CD49" s="622"/>
      <c r="CE49" s="623"/>
      <c r="CF49" s="628"/>
      <c r="CG49" s="622"/>
      <c r="CH49" s="623"/>
      <c r="CI49" s="628"/>
      <c r="CJ49" s="622"/>
      <c r="CK49" s="623"/>
      <c r="CL49" s="634"/>
      <c r="CM49" s="622"/>
      <c r="CN49" s="623"/>
    </row>
    <row r="50" spans="2:92" ht="20.25" customHeight="1">
      <c r="B50" s="217">
        <v>7</v>
      </c>
      <c r="C50" s="257"/>
      <c r="D50" s="218"/>
      <c r="E50" s="219"/>
      <c r="F50" s="615" t="s">
        <v>241</v>
      </c>
      <c r="G50" s="651" t="str">
        <f>IF(G44="申請なし","",IF(同種工事施工実績!G25="","",同種工事施工実績!F25&amp;同種工事施工実績!G25&amp;同種工事施工実績!H25&amp;同種工事施工実績!I25&amp;同種工事施工実績!J25&amp;同種工事施工実績!K25&amp;同種工事施工実績!L25&amp;"～"))</f>
        <v/>
      </c>
      <c r="H50" s="652" t="str">
        <f>IF(H44="申請なし","",IF(同種工事施工実績!N25="","",同種工事施工実績!M25&amp;同種工事施工実績!N25&amp;同種工事施工実績!O25&amp;同種工事施工実績!P25&amp;同種工事施工実績!Q25&amp;同種工事施工実績!R25&amp;同種工事施工実績!S25&amp;"～"))</f>
        <v/>
      </c>
      <c r="I50" s="660"/>
      <c r="J50" s="661"/>
      <c r="K50" s="660"/>
      <c r="L50" s="593" t="str">
        <f>IF(OR('優良工事表彰（JV）'!B23="",'優良工事表彰（JV）'!N22=""),"",'優良工事表彰（JV）'!B23)</f>
        <v/>
      </c>
      <c r="M50" s="594" t="str">
        <f>IF('優良工事表彰（JV）'!B22="","",'優良工事表彰（JV）'!B22)</f>
        <v/>
      </c>
      <c r="N50" s="595" t="str">
        <f>IF('優良工事表彰（JV）'!N22="","",'優良工事表彰（JV）'!N22)</f>
        <v/>
      </c>
      <c r="O50" s="624"/>
      <c r="P50" s="622"/>
      <c r="Q50" s="621"/>
      <c r="R50" s="628"/>
      <c r="S50" s="622"/>
      <c r="T50" s="623"/>
      <c r="U50" s="624"/>
      <c r="V50" s="622"/>
      <c r="W50" s="621"/>
      <c r="X50" s="628" t="s">
        <v>1107</v>
      </c>
      <c r="Y50" s="651" t="str">
        <f>IF(OR(Y44="配置なし",Y44="申請なし"),"",IF(同種工事施工経験!F31="","",同種工事施工経験!F31))</f>
        <v/>
      </c>
      <c r="Z50" s="652" t="str">
        <f>IF(OR(Z44="",Z44="申請なし"),"",IF(同種工事施工経験!M31="","",同種工事施工経験!M31))</f>
        <v/>
      </c>
      <c r="AA50" s="628"/>
      <c r="AB50" s="622"/>
      <c r="AC50" s="623"/>
      <c r="AD50" s="628"/>
      <c r="AE50" s="622"/>
      <c r="AF50" s="623"/>
      <c r="AG50" s="624"/>
      <c r="AH50" s="622"/>
      <c r="AI50" s="621"/>
      <c r="AJ50" s="624" t="s">
        <v>154</v>
      </c>
      <c r="AK50" s="651" t="str">
        <f>IF(OR(AK44="配置なし",AK44="申請なし"),"",IF(同種工事施工経験!F138="","",同種工事施工経験!F138))</f>
        <v/>
      </c>
      <c r="AL50" s="652" t="str">
        <f>IF(OR(AL44="",AL44="申請なし"),"",IF(同種工事施工経験!M138="","",同種工事施工経験!M138))</f>
        <v/>
      </c>
      <c r="AM50" s="628"/>
      <c r="AN50" s="622"/>
      <c r="AO50" s="623"/>
      <c r="AP50" s="628"/>
      <c r="AQ50" s="622"/>
      <c r="AR50" s="623"/>
      <c r="AS50" s="628"/>
      <c r="AT50" s="622"/>
      <c r="AU50" s="621"/>
      <c r="AV50" s="624" t="s">
        <v>154</v>
      </c>
      <c r="AW50" s="651" t="str">
        <f>IF(OR(AW44="配置なし",AW44="申請なし"),"",IF(同種工事施工経験!F184="","",同種工事施工経験!F184))</f>
        <v/>
      </c>
      <c r="AX50" s="652" t="str">
        <f>IF(OR(AX44="",AX44="申請なし"),"",IF(同種工事施工経験!M184="","",同種工事施工経験!M184))</f>
        <v/>
      </c>
      <c r="AY50" s="628"/>
      <c r="AZ50" s="622"/>
      <c r="BA50" s="623"/>
      <c r="BB50" s="628"/>
      <c r="BC50" s="622"/>
      <c r="BD50" s="623"/>
      <c r="BE50" s="624" t="s">
        <v>857</v>
      </c>
      <c r="BF50" s="629" t="str">
        <f>IF('ボランティア (JV)'!C13="","",'ボランティア (JV)'!C13)</f>
        <v>R７</v>
      </c>
      <c r="BG50" s="637"/>
      <c r="BH50" s="593" t="str">
        <f>IF('育児・介護休業 (JV) '!L13="","",'育児・介護休業 (JV) '!L13)</f>
        <v/>
      </c>
      <c r="BI50" s="594" t="str">
        <f>IF('育児・介護休業 (JV) '!L17="","",'育児・介護休業 (JV) '!L17)</f>
        <v/>
      </c>
      <c r="BJ50" s="595" t="str">
        <f>IF('育児・介護休業 (JV) '!L21="","",'育児・介護休業 (JV) '!L21)</f>
        <v/>
      </c>
      <c r="BK50" s="628"/>
      <c r="BL50" s="622"/>
      <c r="BM50" s="623"/>
      <c r="BN50" s="624"/>
      <c r="BO50" s="622"/>
      <c r="BP50" s="621"/>
      <c r="BQ50" s="628"/>
      <c r="BR50" s="622"/>
      <c r="BS50" s="623"/>
      <c r="BT50" s="630"/>
      <c r="BU50" s="631" t="str">
        <f>IF(【建築】応急危険度判定士!L18="","",【建築】応急危険度判定士!L18)</f>
        <v/>
      </c>
      <c r="BV50" s="621"/>
      <c r="BW50" s="619"/>
      <c r="BX50" s="619"/>
      <c r="BY50" s="619"/>
      <c r="BZ50" s="628"/>
      <c r="CA50" s="622"/>
      <c r="CB50" s="623"/>
      <c r="CC50" s="628"/>
      <c r="CD50" s="622"/>
      <c r="CE50" s="623"/>
      <c r="CF50" s="628"/>
      <c r="CG50" s="622"/>
      <c r="CH50" s="623"/>
      <c r="CI50" s="628"/>
      <c r="CJ50" s="622"/>
      <c r="CK50" s="623"/>
      <c r="CL50" s="634"/>
      <c r="CM50" s="622"/>
      <c r="CN50" s="623"/>
    </row>
    <row r="51" spans="2:92" ht="18" customHeight="1">
      <c r="B51" s="217">
        <v>8</v>
      </c>
      <c r="C51" s="257"/>
      <c r="D51" s="218"/>
      <c r="E51" s="219"/>
      <c r="F51" s="615" t="s">
        <v>242</v>
      </c>
      <c r="G51" s="651" t="str">
        <f>IF(G44="申請なし","",IF(同種工事施工実績!G26="","",同種工事施工実績!F26&amp;同種工事施工実績!G26&amp;同種工事施工実績!H26&amp;同種工事施工実績!I26&amp;同種工事施工実績!J26&amp;同種工事施工実績!K26&amp;同種工事施工実績!L26))</f>
        <v/>
      </c>
      <c r="H51" s="652" t="str">
        <f>IF(H44="申請なし","",IF(同種工事施工実績!N26="","",同種工事施工実績!M26&amp;同種工事施工実績!N26&amp;同種工事施工実績!O26&amp;同種工事施工実績!P26&amp;同種工事施工実績!Q26&amp;同種工事施工実績!R26&amp;同種工事施工実績!S26))</f>
        <v/>
      </c>
      <c r="I51" s="660"/>
      <c r="J51" s="661"/>
      <c r="K51" s="660"/>
      <c r="L51" s="593" t="str">
        <f>IF(OR('優良工事表彰（JV）'!B25="",'優良工事表彰（JV）'!N24=""),"",'優良工事表彰（JV）'!B25)</f>
        <v/>
      </c>
      <c r="M51" s="594" t="str">
        <f>IF('優良工事表彰（JV）'!B24="","",'優良工事表彰（JV）'!B24)</f>
        <v/>
      </c>
      <c r="N51" s="595" t="str">
        <f>IF('優良工事表彰（JV）'!N24="","",'優良工事表彰（JV）'!N24)</f>
        <v/>
      </c>
      <c r="O51" s="624"/>
      <c r="P51" s="622"/>
      <c r="Q51" s="621"/>
      <c r="R51" s="628"/>
      <c r="S51" s="622"/>
      <c r="T51" s="623"/>
      <c r="U51" s="624"/>
      <c r="V51" s="622"/>
      <c r="W51" s="621"/>
      <c r="X51" s="628" t="s">
        <v>1108</v>
      </c>
      <c r="Y51" s="651" t="str">
        <f>IF(OR(Y44="配置なし",Y44="申請なし"),"",IF(同種工事施工経験!F32="","",同種工事施工経験!F32))</f>
        <v/>
      </c>
      <c r="Z51" s="652" t="str">
        <f>IF(OR(Z44="",Z44="申請なし"),"",IF(同種工事施工経験!M32="","",同種工事施工経験!M32))</f>
        <v/>
      </c>
      <c r="AA51" s="628"/>
      <c r="AB51" s="622"/>
      <c r="AC51" s="623"/>
      <c r="AD51" s="628"/>
      <c r="AE51" s="622"/>
      <c r="AF51" s="623"/>
      <c r="AG51" s="624"/>
      <c r="AH51" s="622"/>
      <c r="AI51" s="621"/>
      <c r="AJ51" s="624" t="s">
        <v>208</v>
      </c>
      <c r="AK51" s="651" t="str">
        <f>IF(OR(AK44="配置なし",AK44="申請なし"),"",IF(同種工事施工経験!F139="","",同種工事施工経験!F139))</f>
        <v/>
      </c>
      <c r="AL51" s="652" t="str">
        <f>IF(OR(AL44="",AL44="申請なし"),"",IF(同種工事施工経験!M139="","",同種工事施工経験!M139))</f>
        <v/>
      </c>
      <c r="AM51" s="628"/>
      <c r="AN51" s="622"/>
      <c r="AO51" s="623"/>
      <c r="AP51" s="628"/>
      <c r="AQ51" s="622"/>
      <c r="AR51" s="623"/>
      <c r="AS51" s="628"/>
      <c r="AT51" s="622"/>
      <c r="AU51" s="621"/>
      <c r="AV51" s="624" t="s">
        <v>208</v>
      </c>
      <c r="AW51" s="651" t="str">
        <f>IF(OR(AW44="配置なし",AW44="申請なし"),"",IF(同種工事施工経験!F185="","",同種工事施工経験!F185))</f>
        <v/>
      </c>
      <c r="AX51" s="652" t="str">
        <f>IF(OR(AX44="",AX44="申請なし"),"",IF(同種工事施工経験!M185="","",同種工事施工経験!M185))</f>
        <v/>
      </c>
      <c r="AY51" s="628"/>
      <c r="AZ51" s="622"/>
      <c r="BA51" s="623"/>
      <c r="BB51" s="628"/>
      <c r="BC51" s="622"/>
      <c r="BD51" s="623"/>
      <c r="BE51" s="635" t="s">
        <v>858</v>
      </c>
      <c r="BF51" s="636" t="str">
        <f>IF('ボランティア (JV)'!F13="","",'ボランティア (JV)'!F13)</f>
        <v/>
      </c>
      <c r="BG51" s="637"/>
      <c r="BH51" s="662" t="str">
        <f>IF(AND('若手技術者・従業員新規雇用（JV)'!H14="",'若手技術者・従業員新規雇用（JV)'!M14=""),"申請なし",IF(OR('若手技術者・従業員新規雇用（JV)'!H18="有",'若手技術者・従業員新規雇用（JV)'!H30="有",'若手技術者・従業員新規雇用（JV)'!M18="有",'若手技術者・従業員新規雇用（JV)'!M30="有"),"有","無"))</f>
        <v>申請なし</v>
      </c>
      <c r="BI51" s="629" t="str">
        <f>IF(AND('若手技術者・従業員新規雇用（JV)'!H37="",'若手技術者・従業員新規雇用（JV)'!M37=""),"申請なし",IF(OR('若手技術者・従業員新規雇用（JV)'!H41="有",'若手技術者・従業員新規雇用（JV)'!H53="有",'若手技術者・従業員新規雇用（JV)'!M41="有",'若手技術者・従業員新規雇用（JV)'!M53="有"),"有","無"))</f>
        <v>申請なし</v>
      </c>
      <c r="BJ51" s="663" t="str">
        <f>IF(AND('若手技術者・従業員新規雇用（JV)'!H60="",'若手技術者・従業員新規雇用（JV)'!M60=""),"申請なし",IF(OR('若手技術者・従業員新規雇用（JV)'!H64="有",'若手技術者・従業員新規雇用（JV)'!H76="有",'若手技術者・従業員新規雇用（JV)'!M64="有",'若手技術者・従業員新規雇用（JV)'!M76="有"),"有","無"))</f>
        <v>申請なし</v>
      </c>
      <c r="BK51" s="628"/>
      <c r="BL51" s="622"/>
      <c r="BM51" s="623"/>
      <c r="BN51" s="635"/>
      <c r="BO51" s="664"/>
      <c r="BP51" s="632"/>
      <c r="BQ51" s="628"/>
      <c r="BR51" s="622"/>
      <c r="BS51" s="623"/>
      <c r="BT51" s="630"/>
      <c r="BU51" s="631" t="str">
        <f>IF(【建築】応急危険度判定士!L19="","",【建築】応急危険度判定士!L19)</f>
        <v/>
      </c>
      <c r="BV51" s="632"/>
      <c r="BW51" s="619"/>
      <c r="BX51" s="619"/>
      <c r="BY51" s="619"/>
      <c r="BZ51" s="628"/>
      <c r="CA51" s="622"/>
      <c r="CB51" s="623"/>
      <c r="CC51" s="628"/>
      <c r="CD51" s="622"/>
      <c r="CE51" s="623"/>
      <c r="CF51" s="628"/>
      <c r="CG51" s="622"/>
      <c r="CH51" s="623"/>
      <c r="CI51" s="628"/>
      <c r="CJ51" s="622"/>
      <c r="CK51" s="623"/>
      <c r="CL51" s="634"/>
      <c r="CM51" s="622"/>
      <c r="CN51" s="623"/>
    </row>
    <row r="52" spans="2:92" ht="18.75" customHeight="1">
      <c r="B52" s="217">
        <v>9</v>
      </c>
      <c r="C52" s="257"/>
      <c r="D52" s="218"/>
      <c r="E52" s="219"/>
      <c r="F52" s="615" t="s">
        <v>1109</v>
      </c>
      <c r="G52" s="616" t="str">
        <f>IF(G44="申請なし","",IF(同種工事施工実績!F31="","",同種工事施工実績!F31))</f>
        <v/>
      </c>
      <c r="H52" s="617" t="str">
        <f>IF(H44="申請なし","",IF(同種工事施工実績!M31="","",同種工事施工実績!M31))</f>
        <v/>
      </c>
      <c r="I52" s="660"/>
      <c r="J52" s="661"/>
      <c r="K52" s="660"/>
      <c r="L52" s="593" t="str">
        <f>IF(OR('優良工事表彰（JV）'!B27="",'優良工事表彰（JV）'!N26=""),"",'優良工事表彰（JV）'!B27)</f>
        <v/>
      </c>
      <c r="M52" s="594" t="str">
        <f>IF('優良工事表彰（JV）'!B26="","",'優良工事表彰（JV）'!B26)</f>
        <v/>
      </c>
      <c r="N52" s="595" t="str">
        <f>IF('優良工事表彰（JV）'!N26="","",'優良工事表彰（JV）'!N26)</f>
        <v/>
      </c>
      <c r="O52" s="624"/>
      <c r="P52" s="622"/>
      <c r="Q52" s="621"/>
      <c r="R52" s="628"/>
      <c r="S52" s="622"/>
      <c r="T52" s="623"/>
      <c r="U52" s="624"/>
      <c r="V52" s="622"/>
      <c r="W52" s="621"/>
      <c r="X52" s="628" t="s">
        <v>220</v>
      </c>
      <c r="Y52" s="616" t="str">
        <f>IF(OR(Y44="配置なし",Y44="申請なし"),"",IF(同種工事施工経験!F28="","",同種工事施工経験!F28))</f>
        <v/>
      </c>
      <c r="Z52" s="617" t="str">
        <f>IF(OR(Z44="",Z44="申請なし"),"",IF(同種工事施工経験!M28="","",同種工事施工経験!M28))</f>
        <v/>
      </c>
      <c r="AA52" s="628"/>
      <c r="AB52" s="622"/>
      <c r="AC52" s="623"/>
      <c r="AD52" s="628"/>
      <c r="AE52" s="622"/>
      <c r="AF52" s="623"/>
      <c r="AG52" s="624"/>
      <c r="AH52" s="622"/>
      <c r="AI52" s="621"/>
      <c r="AJ52" s="624" t="s">
        <v>160</v>
      </c>
      <c r="AK52" s="616" t="str">
        <f>IF(OR(AK44="配置なし",AK44="申請なし"),"",IF(同種工事施工経験!F135="","",同種工事施工経験!F135))</f>
        <v/>
      </c>
      <c r="AL52" s="617" t="str">
        <f>IF(OR(AL44="",AL44="申請なし"),"",IF(同種工事施工経験!M135="","",同種工事施工経験!M135))</f>
        <v/>
      </c>
      <c r="AM52" s="628"/>
      <c r="AN52" s="622"/>
      <c r="AO52" s="623"/>
      <c r="AP52" s="628"/>
      <c r="AQ52" s="622"/>
      <c r="AR52" s="623"/>
      <c r="AS52" s="628"/>
      <c r="AT52" s="622"/>
      <c r="AU52" s="621"/>
      <c r="AV52" s="624" t="s">
        <v>160</v>
      </c>
      <c r="AW52" s="616" t="str">
        <f>IF(OR(AW44="配置なし",AW44="申請なし"),"",IF(同種工事施工経験!F181="","",同種工事施工経験!F181))</f>
        <v/>
      </c>
      <c r="AX52" s="617" t="str">
        <f>IF(OR(AX44="",AX44="申請なし"),"",IF(同種工事施工経験!M181="","",同種工事施工経験!M181))</f>
        <v/>
      </c>
      <c r="AY52" s="628"/>
      <c r="AZ52" s="622"/>
      <c r="BA52" s="623"/>
      <c r="BB52" s="628"/>
      <c r="BC52" s="622"/>
      <c r="BD52" s="623"/>
      <c r="BE52" s="624" t="s">
        <v>859</v>
      </c>
      <c r="BF52" s="636" t="str">
        <f>IF('ボランティア (JV)'!L13="","",'ボランティア (JV)'!L13)</f>
        <v/>
      </c>
      <c r="BG52" s="645" t="str">
        <f>IF('ボランティア (JV)'!L26="","",'ボランティア (JV)'!L26)</f>
        <v/>
      </c>
      <c r="BH52" s="659"/>
      <c r="BI52" s="665"/>
      <c r="BJ52" s="666"/>
      <c r="BK52" s="628"/>
      <c r="BL52" s="622"/>
      <c r="BM52" s="623"/>
      <c r="BN52" s="624"/>
      <c r="BO52" s="622"/>
      <c r="BP52" s="621"/>
      <c r="BQ52" s="628"/>
      <c r="BR52" s="622"/>
      <c r="BS52" s="623"/>
      <c r="BT52" s="630"/>
      <c r="BU52" s="631" t="str">
        <f>IF(【建築】応急危険度判定士!L20="","",【建築】応急危険度判定士!L20)</f>
        <v/>
      </c>
      <c r="BV52" s="621"/>
      <c r="BW52" s="619"/>
      <c r="BX52" s="619"/>
      <c r="BY52" s="619"/>
      <c r="BZ52" s="628"/>
      <c r="CA52" s="622"/>
      <c r="CB52" s="623"/>
      <c r="CC52" s="628"/>
      <c r="CD52" s="622"/>
      <c r="CE52" s="623"/>
      <c r="CF52" s="628"/>
      <c r="CG52" s="622"/>
      <c r="CH52" s="623"/>
      <c r="CI52" s="628"/>
      <c r="CJ52" s="622"/>
      <c r="CK52" s="623"/>
      <c r="CL52" s="634"/>
      <c r="CM52" s="622"/>
      <c r="CN52" s="623"/>
    </row>
    <row r="53" spans="2:92" ht="18.75" customHeight="1">
      <c r="B53" s="217">
        <v>10</v>
      </c>
      <c r="C53" s="257"/>
      <c r="D53" s="218"/>
      <c r="E53" s="219"/>
      <c r="F53" s="615" t="s">
        <v>844</v>
      </c>
      <c r="G53" s="616" t="str">
        <f>IF(G44="申請なし","",IF(同種工事施工実績!F33="","",同種工事施工実績!F33))</f>
        <v/>
      </c>
      <c r="H53" s="617" t="str">
        <f>IF(H44="申請なし","",IF(同種工事施工実績!M33="","",同種工事施工実績!M33))</f>
        <v/>
      </c>
      <c r="I53" s="660"/>
      <c r="J53" s="661"/>
      <c r="K53" s="660"/>
      <c r="L53" s="593" t="str">
        <f>IF(OR('優良工事表彰（JV）'!B29="",'優良工事表彰（JV）'!N28=""),"",'優良工事表彰（JV）'!B29)</f>
        <v/>
      </c>
      <c r="M53" s="594" t="str">
        <f>IF('優良工事表彰（JV）'!B28="","",'優良工事表彰（JV）'!B28)</f>
        <v/>
      </c>
      <c r="N53" s="595" t="str">
        <f>IF('優良工事表彰（JV）'!N28="","",'優良工事表彰（JV）'!N28)</f>
        <v/>
      </c>
      <c r="O53" s="624"/>
      <c r="P53" s="622"/>
      <c r="Q53" s="621"/>
      <c r="R53" s="628"/>
      <c r="S53" s="622"/>
      <c r="T53" s="623"/>
      <c r="U53" s="624"/>
      <c r="V53" s="622"/>
      <c r="W53" s="621"/>
      <c r="X53" s="615" t="s">
        <v>1109</v>
      </c>
      <c r="Y53" s="616" t="str">
        <f>IF(OR(Y44="配置なし",Y44="申請なし"),"",IF(同種工事施工経験!F34="","",同種工事施工経験!F34))</f>
        <v/>
      </c>
      <c r="Z53" s="617" t="str">
        <f>IF(OR(Z44="",Z44="申請なし"),"",IF(同種工事施工経験!M34="","",同種工事施工経験!M34))</f>
        <v/>
      </c>
      <c r="AA53" s="628"/>
      <c r="AB53" s="622"/>
      <c r="AC53" s="623"/>
      <c r="AD53" s="628"/>
      <c r="AE53" s="622"/>
      <c r="AF53" s="623"/>
      <c r="AG53" s="624"/>
      <c r="AH53" s="622"/>
      <c r="AI53" s="621"/>
      <c r="AJ53" s="615" t="s">
        <v>1109</v>
      </c>
      <c r="AK53" s="616" t="str">
        <f>IF(OR(AK44="配置なし",AK44="申請なし"),"",IF(同種工事施工経験!F141="","",同種工事施工経験!F141))</f>
        <v/>
      </c>
      <c r="AL53" s="617" t="str">
        <f>IF(OR(AL44="",AL44="申請なし"),"",IF(同種工事施工経験!M141="","",同種工事施工経験!M141))</f>
        <v/>
      </c>
      <c r="AM53" s="628"/>
      <c r="AN53" s="622"/>
      <c r="AO53" s="623"/>
      <c r="AP53" s="628"/>
      <c r="AQ53" s="622"/>
      <c r="AR53" s="623"/>
      <c r="AS53" s="628"/>
      <c r="AT53" s="622"/>
      <c r="AU53" s="621"/>
      <c r="AV53" s="615" t="s">
        <v>1109</v>
      </c>
      <c r="AW53" s="616" t="str">
        <f>IF(OR(AW44="配置なし",AW44="申請なし"),"",IF(同種工事施工経験!F187="","",同種工事施工経験!F187))</f>
        <v/>
      </c>
      <c r="AX53" s="617" t="str">
        <f>IF(OR(AX44="",AX44="申請なし"),"",IF(同種工事施工経験!M187="","",同種工事施工経験!M187))</f>
        <v/>
      </c>
      <c r="AY53" s="628"/>
      <c r="AZ53" s="622"/>
      <c r="BA53" s="623"/>
      <c r="BB53" s="628"/>
      <c r="BC53" s="622"/>
      <c r="BD53" s="623"/>
      <c r="BE53" s="624" t="s">
        <v>722</v>
      </c>
      <c r="BF53" s="636" t="str">
        <f>IF(OR(BF49="申請なし",'ボランティア (JV)'!N13=""),"",'ボランティア (JV)'!N13)</f>
        <v/>
      </c>
      <c r="BG53" s="645" t="str">
        <f>IF(OR(BG49="申請なし",'ボランティア (JV)'!N26=""),"",'ボランティア (JV)'!N26)</f>
        <v/>
      </c>
      <c r="BH53" s="624"/>
      <c r="BI53" s="622"/>
      <c r="BJ53" s="621"/>
      <c r="BK53" s="628"/>
      <c r="BL53" s="622"/>
      <c r="BM53" s="623"/>
      <c r="BN53" s="624"/>
      <c r="BO53" s="622"/>
      <c r="BP53" s="621"/>
      <c r="BQ53" s="628"/>
      <c r="BR53" s="622"/>
      <c r="BS53" s="623"/>
      <c r="BT53" s="630"/>
      <c r="BU53" s="631" t="str">
        <f>IF(【建築】応急危険度判定士!L21="","",【建築】応急危険度判定士!L21)</f>
        <v/>
      </c>
      <c r="BV53" s="632"/>
      <c r="BW53" s="619"/>
      <c r="BX53" s="619"/>
      <c r="BY53" s="619"/>
      <c r="BZ53" s="628"/>
      <c r="CA53" s="622"/>
      <c r="CB53" s="623"/>
      <c r="CC53" s="628"/>
      <c r="CD53" s="622"/>
      <c r="CE53" s="623"/>
      <c r="CF53" s="628"/>
      <c r="CG53" s="622"/>
      <c r="CH53" s="623"/>
      <c r="CI53" s="628"/>
      <c r="CJ53" s="622"/>
      <c r="CK53" s="623"/>
      <c r="CL53" s="634"/>
      <c r="CM53" s="622"/>
      <c r="CN53" s="623"/>
    </row>
    <row r="54" spans="2:92" ht="18.75" customHeight="1">
      <c r="B54" s="217">
        <v>11</v>
      </c>
      <c r="C54" s="257"/>
      <c r="D54" s="218"/>
      <c r="E54" s="219"/>
      <c r="F54" s="667"/>
      <c r="G54" s="668" t="str">
        <f>IF(G44="申請なし","",IF(同種工事施工実績!F35="","",同種工事施工実績!F35))</f>
        <v/>
      </c>
      <c r="H54" s="617" t="str">
        <f>IF(H44="申請なし","",IF(同種工事施工実績!M35="","",同種工事施工実績!M35))</f>
        <v/>
      </c>
      <c r="I54" s="619"/>
      <c r="J54" s="622"/>
      <c r="K54" s="619"/>
      <c r="L54" s="624"/>
      <c r="M54" s="622"/>
      <c r="N54" s="621"/>
      <c r="O54" s="624"/>
      <c r="P54" s="622"/>
      <c r="Q54" s="621"/>
      <c r="R54" s="628"/>
      <c r="S54" s="622"/>
      <c r="T54" s="623"/>
      <c r="U54" s="624"/>
      <c r="V54" s="622"/>
      <c r="W54" s="621"/>
      <c r="X54" s="628" t="s">
        <v>844</v>
      </c>
      <c r="Y54" s="616" t="str">
        <f>IF(OR(Y44="配置なし",Y44="申請なし"),"",IF(同種工事施工経験!F36="","",同種工事施工経験!F36))</f>
        <v/>
      </c>
      <c r="Z54" s="617" t="str">
        <f>IF(OR(Z44="",Z44="申請なし"),"",IF(同種工事施工経験!M36="","",同種工事施工経験!M36))</f>
        <v/>
      </c>
      <c r="AA54" s="628"/>
      <c r="AB54" s="622"/>
      <c r="AC54" s="623"/>
      <c r="AD54" s="628"/>
      <c r="AE54" s="622"/>
      <c r="AF54" s="623"/>
      <c r="AG54" s="624"/>
      <c r="AH54" s="622"/>
      <c r="AI54" s="621"/>
      <c r="AJ54" s="628" t="s">
        <v>844</v>
      </c>
      <c r="AK54" s="616" t="str">
        <f>IF(OR(AK44="配置なし",AK44="申請なし"),"",IF(同種工事施工経験!F143="","",同種工事施工経験!F143))</f>
        <v/>
      </c>
      <c r="AL54" s="617" t="str">
        <f>IF(OR(AL44="",AL44="申請なし"),"",IF(同種工事施工経験!M143="","",同種工事施工経験!M143))</f>
        <v/>
      </c>
      <c r="AM54" s="628"/>
      <c r="AN54" s="622"/>
      <c r="AO54" s="623"/>
      <c r="AP54" s="628"/>
      <c r="AQ54" s="622"/>
      <c r="AR54" s="623"/>
      <c r="AS54" s="628"/>
      <c r="AT54" s="622"/>
      <c r="AU54" s="621"/>
      <c r="AV54" s="628" t="s">
        <v>844</v>
      </c>
      <c r="AW54" s="616" t="str">
        <f>IF(OR(AW44="配置なし",AW44="申請なし"),"",IF(同種工事施工経験!F189="","",同種工事施工経験!F189))</f>
        <v/>
      </c>
      <c r="AX54" s="617" t="str">
        <f>IF(OR(AX44="",AX44="申請なし"),"",IF(同種工事施工経験!M189="","",同種工事施工経験!M189))</f>
        <v/>
      </c>
      <c r="AY54" s="628"/>
      <c r="AZ54" s="622"/>
      <c r="BA54" s="623"/>
      <c r="BB54" s="628"/>
      <c r="BC54" s="622"/>
      <c r="BD54" s="623"/>
      <c r="BE54" s="657" t="s">
        <v>861</v>
      </c>
      <c r="BF54" s="669" t="str">
        <f>IF(BF57="","申請なし","有")</f>
        <v>申請なし</v>
      </c>
      <c r="BG54" s="670" t="str">
        <f>IF(BG57="","申請なし","有")</f>
        <v>申請なし</v>
      </c>
      <c r="BH54" s="624"/>
      <c r="BI54" s="622"/>
      <c r="BJ54" s="621"/>
      <c r="BK54" s="628"/>
      <c r="BL54" s="622"/>
      <c r="BM54" s="623"/>
      <c r="BN54" s="624"/>
      <c r="BO54" s="622"/>
      <c r="BP54" s="621"/>
      <c r="BQ54" s="628"/>
      <c r="BR54" s="622"/>
      <c r="BS54" s="623"/>
      <c r="BT54" s="630"/>
      <c r="BU54" s="631" t="str">
        <f>IF(【建築】応急危険度判定士!L22="","",【建築】応急危険度判定士!L22)</f>
        <v/>
      </c>
      <c r="BV54" s="632"/>
      <c r="BW54" s="619"/>
      <c r="BX54" s="619"/>
      <c r="BY54" s="619"/>
      <c r="BZ54" s="628"/>
      <c r="CA54" s="622"/>
      <c r="CB54" s="623"/>
      <c r="CC54" s="628"/>
      <c r="CD54" s="622"/>
      <c r="CE54" s="623"/>
      <c r="CF54" s="628"/>
      <c r="CG54" s="622"/>
      <c r="CH54" s="623"/>
      <c r="CI54" s="628"/>
      <c r="CJ54" s="622"/>
      <c r="CK54" s="623"/>
      <c r="CL54" s="634"/>
      <c r="CM54" s="622"/>
      <c r="CN54" s="623"/>
    </row>
    <row r="55" spans="2:92" ht="18.75" customHeight="1">
      <c r="B55" s="217">
        <v>12</v>
      </c>
      <c r="C55" s="257"/>
      <c r="D55" s="218"/>
      <c r="E55" s="219"/>
      <c r="F55" s="615"/>
      <c r="G55" s="668" t="str">
        <f>IF(G44="申請なし","",IF(同種工事施工実績!F37="","",同種工事施工実績!F37))</f>
        <v/>
      </c>
      <c r="H55" s="617" t="str">
        <f>IF(H44="申請なし","",IF(同種工事施工実績!M37="","",同種工事施工実績!M37))</f>
        <v/>
      </c>
      <c r="I55" s="671"/>
      <c r="J55" s="672"/>
      <c r="K55" s="671"/>
      <c r="L55" s="624"/>
      <c r="M55" s="622"/>
      <c r="N55" s="621"/>
      <c r="O55" s="624"/>
      <c r="P55" s="622"/>
      <c r="Q55" s="621"/>
      <c r="R55" s="673"/>
      <c r="S55" s="674"/>
      <c r="T55" s="675"/>
      <c r="U55" s="624"/>
      <c r="V55" s="622"/>
      <c r="W55" s="621"/>
      <c r="X55" s="628"/>
      <c r="Y55" s="616" t="str">
        <f>IF(OR(Y44="配置なし",Y44="申請なし"),"",IF(同種工事施工経験!F38="","",同種工事施工経験!F38))</f>
        <v/>
      </c>
      <c r="Z55" s="617" t="str">
        <f>IF(OR(Z44="",Z44="申請なし"),"",IF(同種工事施工経験!M38="","",同種工事施工経験!M38))</f>
        <v/>
      </c>
      <c r="AA55" s="673"/>
      <c r="AB55" s="674"/>
      <c r="AC55" s="675"/>
      <c r="AD55" s="673"/>
      <c r="AE55" s="674"/>
      <c r="AF55" s="675"/>
      <c r="AG55" s="624"/>
      <c r="AH55" s="622"/>
      <c r="AI55" s="621"/>
      <c r="AJ55" s="628"/>
      <c r="AK55" s="616" t="str">
        <f>IF(OR(AK44="配置なし",AK44="申請なし"),"",IF(同種工事施工経験!F145="","",同種工事施工経験!F145))</f>
        <v/>
      </c>
      <c r="AL55" s="617" t="str">
        <f>IF(OR(AL44="",AL44="申請なし"),"",IF(同種工事施工経験!M145="","",同種工事施工経験!M145))</f>
        <v/>
      </c>
      <c r="AM55" s="673"/>
      <c r="AN55" s="674"/>
      <c r="AO55" s="675"/>
      <c r="AP55" s="673"/>
      <c r="AQ55" s="674"/>
      <c r="AR55" s="675"/>
      <c r="AS55" s="628"/>
      <c r="AT55" s="622"/>
      <c r="AU55" s="621"/>
      <c r="AV55" s="628"/>
      <c r="AW55" s="616" t="str">
        <f>IF(OR(AW44="配置なし",AW44="申請なし"),"",IF(同種工事施工経験!F191="","",同種工事施工経験!F191))</f>
        <v/>
      </c>
      <c r="AX55" s="617" t="str">
        <f>IF(OR(AX44="",AX44="申請なし"),"",IF(同種工事施工経験!M191="","",同種工事施工経験!M191))</f>
        <v/>
      </c>
      <c r="AY55" s="673"/>
      <c r="AZ55" s="674"/>
      <c r="BA55" s="675"/>
      <c r="BB55" s="673"/>
      <c r="BC55" s="674"/>
      <c r="BD55" s="675"/>
      <c r="BE55" s="624" t="s">
        <v>857</v>
      </c>
      <c r="BF55" s="629" t="str">
        <f>IF('ボランティア (JV)'!C14="","",'ボランティア (JV)'!C14)</f>
        <v>R６</v>
      </c>
      <c r="BG55" s="621"/>
      <c r="BH55" s="635"/>
      <c r="BI55" s="664"/>
      <c r="BJ55" s="632"/>
      <c r="BK55" s="673"/>
      <c r="BL55" s="674"/>
      <c r="BM55" s="675"/>
      <c r="BN55" s="635"/>
      <c r="BO55" s="664"/>
      <c r="BP55" s="632"/>
      <c r="BQ55" s="628"/>
      <c r="BR55" s="622"/>
      <c r="BS55" s="623"/>
      <c r="BT55" s="630"/>
      <c r="BU55" s="631" t="str">
        <f>IF(【建築】応急危険度判定士!L23="","",【建築】応急危険度判定士!L23)</f>
        <v/>
      </c>
      <c r="BV55" s="621"/>
      <c r="BW55" s="619"/>
      <c r="BX55" s="619"/>
      <c r="BY55" s="619"/>
      <c r="BZ55" s="673"/>
      <c r="CA55" s="674"/>
      <c r="CB55" s="675"/>
      <c r="CC55" s="673"/>
      <c r="CD55" s="674"/>
      <c r="CE55" s="675"/>
      <c r="CF55" s="673"/>
      <c r="CG55" s="674"/>
      <c r="CH55" s="675"/>
      <c r="CI55" s="628"/>
      <c r="CJ55" s="622"/>
      <c r="CK55" s="623"/>
      <c r="CL55" s="634"/>
      <c r="CM55" s="622"/>
      <c r="CN55" s="623"/>
    </row>
    <row r="56" spans="2:92" ht="18.75" customHeight="1">
      <c r="B56" s="217">
        <v>13</v>
      </c>
      <c r="C56" s="258"/>
      <c r="D56" s="221"/>
      <c r="E56" s="222"/>
      <c r="F56" s="676"/>
      <c r="G56" s="668" t="str">
        <f>IF(G44="申請なし","",IF(同種工事施工実績!F39="","",同種工事施工実績!F39))</f>
        <v/>
      </c>
      <c r="H56" s="617" t="str">
        <f>IF(H44="申請なし","",IF(同種工事施工実績!M39="","",同種工事施工実績!M39))</f>
        <v/>
      </c>
      <c r="I56" s="677"/>
      <c r="J56" s="678"/>
      <c r="K56" s="677"/>
      <c r="L56" s="624"/>
      <c r="M56" s="678"/>
      <c r="N56" s="679"/>
      <c r="O56" s="680"/>
      <c r="P56" s="678"/>
      <c r="Q56" s="679"/>
      <c r="R56" s="681"/>
      <c r="S56" s="678"/>
      <c r="T56" s="682"/>
      <c r="U56" s="680"/>
      <c r="V56" s="678"/>
      <c r="W56" s="679"/>
      <c r="X56" s="628" t="s">
        <v>243</v>
      </c>
      <c r="Y56" s="683" t="str">
        <f>IF(OR(Y44="配置なし",Y44="申請なし"),"",IF(同種工事施工経験!F33="","",同種工事施工経験!F33))</f>
        <v/>
      </c>
      <c r="Z56" s="684" t="str">
        <f>IF(OR(Z44="",Z44="申請なし"),"",IF(同種工事施工経験!M33="","",同種工事施工経験!M33))</f>
        <v/>
      </c>
      <c r="AA56" s="681"/>
      <c r="AB56" s="678"/>
      <c r="AC56" s="682"/>
      <c r="AD56" s="681"/>
      <c r="AE56" s="678"/>
      <c r="AF56" s="682"/>
      <c r="AG56" s="680"/>
      <c r="AH56" s="678"/>
      <c r="AI56" s="679"/>
      <c r="AJ56" s="628" t="s">
        <v>243</v>
      </c>
      <c r="AK56" s="616" t="str">
        <f>IF(OR(AK44="配置なし",AK44="申請なし"),"",IF(同種工事施工経験!F140="","",同種工事施工経験!F140))</f>
        <v/>
      </c>
      <c r="AL56" s="617" t="str">
        <f>IF(OR(AL44="",AL44="申請なし"),"",IF(同種工事施工経験!M140="","",同種工事施工経験!M140))</f>
        <v/>
      </c>
      <c r="AM56" s="681"/>
      <c r="AN56" s="678"/>
      <c r="AO56" s="682"/>
      <c r="AP56" s="681"/>
      <c r="AQ56" s="678"/>
      <c r="AR56" s="682"/>
      <c r="AS56" s="681"/>
      <c r="AT56" s="678"/>
      <c r="AU56" s="679"/>
      <c r="AV56" s="628" t="s">
        <v>243</v>
      </c>
      <c r="AW56" s="683" t="str">
        <f>IF(OR(AW44="配置なし",AW44="申請なし"),"",IF(同種工事施工経験!F186="","",同種工事施工経験!F186))</f>
        <v/>
      </c>
      <c r="AX56" s="684" t="str">
        <f>IF(OR(AX44="",AX44="申請なし"),"",IF(同種工事施工経験!M186="","",同種工事施工経験!M186))</f>
        <v/>
      </c>
      <c r="AY56" s="681"/>
      <c r="AZ56" s="678"/>
      <c r="BA56" s="682"/>
      <c r="BB56" s="681"/>
      <c r="BC56" s="678"/>
      <c r="BD56" s="682"/>
      <c r="BE56" s="635" t="s">
        <v>858</v>
      </c>
      <c r="BF56" s="636" t="str">
        <f>IF('ボランティア (JV)'!F14="","",'ボランティア (JV)'!F14)</f>
        <v/>
      </c>
      <c r="BG56" s="679"/>
      <c r="BH56" s="659"/>
      <c r="BI56" s="665"/>
      <c r="BJ56" s="666"/>
      <c r="BK56" s="681"/>
      <c r="BL56" s="678"/>
      <c r="BM56" s="682"/>
      <c r="BN56" s="659"/>
      <c r="BO56" s="665"/>
      <c r="BP56" s="666"/>
      <c r="BQ56" s="681"/>
      <c r="BR56" s="678"/>
      <c r="BS56" s="682"/>
      <c r="BT56" s="685"/>
      <c r="BU56" s="678"/>
      <c r="BV56" s="679"/>
      <c r="BW56" s="677"/>
      <c r="BX56" s="677"/>
      <c r="BY56" s="677"/>
      <c r="BZ56" s="681"/>
      <c r="CA56" s="678"/>
      <c r="CB56" s="682"/>
      <c r="CC56" s="681"/>
      <c r="CD56" s="678"/>
      <c r="CE56" s="682"/>
      <c r="CF56" s="681"/>
      <c r="CG56" s="678"/>
      <c r="CH56" s="682"/>
      <c r="CI56" s="681"/>
      <c r="CJ56" s="678"/>
      <c r="CK56" s="682"/>
      <c r="CL56" s="686"/>
      <c r="CM56" s="678"/>
      <c r="CN56" s="682"/>
    </row>
    <row r="57" spans="2:92" ht="18.75" customHeight="1">
      <c r="B57" s="217">
        <v>14</v>
      </c>
      <c r="C57" s="259"/>
      <c r="D57" s="220"/>
      <c r="E57" s="261"/>
      <c r="F57" s="615" t="s">
        <v>243</v>
      </c>
      <c r="G57" s="683" t="str">
        <f>IF(G44="申請なし","",IF(同種工事施工実績!F29="","",同種工事施工実績!F29))</f>
        <v/>
      </c>
      <c r="H57" s="684" t="str">
        <f>IF(H44="申請なし","",IF(同種工事施工実績!M29="","",同種工事施工実績!M29))</f>
        <v/>
      </c>
      <c r="I57" s="619"/>
      <c r="J57" s="622"/>
      <c r="K57" s="619"/>
      <c r="L57" s="624"/>
      <c r="M57" s="622"/>
      <c r="N57" s="621"/>
      <c r="O57" s="628"/>
      <c r="P57" s="622"/>
      <c r="Q57" s="623"/>
      <c r="R57" s="628"/>
      <c r="S57" s="622"/>
      <c r="T57" s="623"/>
      <c r="U57" s="624"/>
      <c r="V57" s="622"/>
      <c r="W57" s="621"/>
      <c r="X57" s="615" t="s">
        <v>523</v>
      </c>
      <c r="Y57" s="616" t="str">
        <f>IF(OR(Y44="配置なし",Y44="申請なし"),"",IF(同種工事施工経験!F29="","",同種工事施工経験!F29))</f>
        <v/>
      </c>
      <c r="Z57" s="617" t="str">
        <f>IF(OR(Z44="",Z44="申請なし"),"",IF(同種工事施工経験!M29="","",同種工事施工経験!M29))</f>
        <v/>
      </c>
      <c r="AA57" s="628"/>
      <c r="AB57" s="622"/>
      <c r="AC57" s="623"/>
      <c r="AD57" s="628"/>
      <c r="AE57" s="622"/>
      <c r="AF57" s="623"/>
      <c r="AG57" s="624"/>
      <c r="AH57" s="622"/>
      <c r="AI57" s="621"/>
      <c r="AJ57" s="615" t="s">
        <v>523</v>
      </c>
      <c r="AK57" s="616" t="str">
        <f>IF(OR(AK44="配置なし",AK44="申請なし"),"",IF(同種工事施工経験!F136="","",同種工事施工経験!F136))</f>
        <v/>
      </c>
      <c r="AL57" s="617" t="str">
        <f>IF(OR(AL44="",AL44="申請なし"),"",IF(同種工事施工経験!M136="","",同種工事施工経験!M136))</f>
        <v/>
      </c>
      <c r="AM57" s="628"/>
      <c r="AN57" s="622"/>
      <c r="AO57" s="623"/>
      <c r="AP57" s="628"/>
      <c r="AQ57" s="622"/>
      <c r="AR57" s="623"/>
      <c r="AS57" s="628"/>
      <c r="AT57" s="622"/>
      <c r="AU57" s="621"/>
      <c r="AV57" s="615" t="s">
        <v>523</v>
      </c>
      <c r="AW57" s="616" t="str">
        <f>IF(OR(AW44="配置なし",AW44="申請なし"),"",IF(同種工事施工経験!F182="","",同種工事施工経験!F182))</f>
        <v/>
      </c>
      <c r="AX57" s="617" t="str">
        <f>IF(OR(AX44="",AX44="申請なし"),"",IF(同種工事施工経験!M182="","",同種工事施工経験!M182))</f>
        <v/>
      </c>
      <c r="AY57" s="628"/>
      <c r="AZ57" s="622"/>
      <c r="BA57" s="623"/>
      <c r="BB57" s="628"/>
      <c r="BC57" s="622"/>
      <c r="BD57" s="623"/>
      <c r="BE57" s="624" t="s">
        <v>859</v>
      </c>
      <c r="BF57" s="636" t="str">
        <f>IF('ボランティア (JV)'!L14="","",'ボランティア (JV)'!L14)</f>
        <v/>
      </c>
      <c r="BG57" s="645" t="str">
        <f>IF('ボランティア (JV)'!L27="","",'ボランティア (JV)'!L27)</f>
        <v/>
      </c>
      <c r="BH57" s="624"/>
      <c r="BI57" s="622"/>
      <c r="BJ57" s="621"/>
      <c r="BK57" s="628"/>
      <c r="BL57" s="622"/>
      <c r="BM57" s="623"/>
      <c r="BN57" s="624"/>
      <c r="BO57" s="622"/>
      <c r="BP57" s="621"/>
      <c r="BQ57" s="628"/>
      <c r="BR57" s="622"/>
      <c r="BS57" s="623"/>
      <c r="BT57" s="628"/>
      <c r="BU57" s="622"/>
      <c r="BV57" s="623"/>
      <c r="BW57" s="619"/>
      <c r="BX57" s="619"/>
      <c r="BY57" s="619"/>
      <c r="BZ57" s="628"/>
      <c r="CA57" s="622"/>
      <c r="CB57" s="623"/>
      <c r="CC57" s="628"/>
      <c r="CD57" s="622"/>
      <c r="CE57" s="623"/>
      <c r="CF57" s="628"/>
      <c r="CG57" s="622"/>
      <c r="CH57" s="623"/>
      <c r="CI57" s="628"/>
      <c r="CJ57" s="622"/>
      <c r="CK57" s="623"/>
      <c r="CL57" s="634"/>
      <c r="CM57" s="622"/>
      <c r="CN57" s="623"/>
    </row>
    <row r="58" spans="2:92" ht="18.75" customHeight="1">
      <c r="B58" s="217">
        <v>15</v>
      </c>
      <c r="C58" s="259"/>
      <c r="D58" s="220"/>
      <c r="E58" s="261"/>
      <c r="F58" s="676" t="s">
        <v>202</v>
      </c>
      <c r="G58" s="687" t="str">
        <f>IF(G44="申請なし","",IF(同種工事施工実績!F27="","",同種工事施工実績!F27))</f>
        <v/>
      </c>
      <c r="H58" s="688" t="str">
        <f>IF(H44="申請なし","",IF(同種工事施工実績!M27="","",同種工事施工実績!M27))</f>
        <v/>
      </c>
      <c r="I58" s="619"/>
      <c r="J58" s="622"/>
      <c r="K58" s="619"/>
      <c r="L58" s="624"/>
      <c r="M58" s="622"/>
      <c r="N58" s="621"/>
      <c r="O58" s="628"/>
      <c r="P58" s="622"/>
      <c r="Q58" s="623"/>
      <c r="R58" s="628"/>
      <c r="S58" s="622"/>
      <c r="T58" s="623"/>
      <c r="U58" s="624"/>
      <c r="V58" s="622"/>
      <c r="W58" s="621"/>
      <c r="X58" s="628" t="s">
        <v>524</v>
      </c>
      <c r="Y58" s="616" t="str">
        <f>IF(OR(Y44="配置なし",Y44="申請なし"),"",IF(同種工事施工経験!F30="","",同種工事施工経験!F30))</f>
        <v/>
      </c>
      <c r="Z58" s="617" t="str">
        <f>IF(OR(Z44="",Z44="申請なし"),"",IF(同種工事施工経験!M30="","",同種工事施工経験!M30))</f>
        <v/>
      </c>
      <c r="AA58" s="628"/>
      <c r="AB58" s="622"/>
      <c r="AC58" s="623"/>
      <c r="AD58" s="628"/>
      <c r="AE58" s="622"/>
      <c r="AF58" s="623"/>
      <c r="AG58" s="624"/>
      <c r="AH58" s="622"/>
      <c r="AI58" s="621"/>
      <c r="AJ58" s="628" t="s">
        <v>524</v>
      </c>
      <c r="AK58" s="616" t="str">
        <f>IF(OR(AK44="配置なし",AK44="申請なし"),"",IF(同種工事施工経験!F137="","",同種工事施工経験!F137))</f>
        <v/>
      </c>
      <c r="AL58" s="617" t="str">
        <f>IF(OR(AL44="",AL44="申請なし"),"",IF(同種工事施工経験!M137="","",同種工事施工経験!M137))</f>
        <v/>
      </c>
      <c r="AM58" s="628"/>
      <c r="AN58" s="622"/>
      <c r="AO58" s="623"/>
      <c r="AP58" s="628"/>
      <c r="AQ58" s="622"/>
      <c r="AR58" s="623"/>
      <c r="AS58" s="628"/>
      <c r="AT58" s="622"/>
      <c r="AU58" s="621"/>
      <c r="AV58" s="628" t="s">
        <v>524</v>
      </c>
      <c r="AW58" s="616" t="str">
        <f>IF(OR(AW44="配置なし",AW44="申請なし"),"",IF(同種工事施工経験!F183="","",同種工事施工経験!F183))</f>
        <v/>
      </c>
      <c r="AX58" s="617" t="str">
        <f>IF(OR(AX44="",AX44="申請なし"),"",IF(同種工事施工経験!M183="","",同種工事施工経験!M183))</f>
        <v/>
      </c>
      <c r="AY58" s="628"/>
      <c r="AZ58" s="622"/>
      <c r="BA58" s="623"/>
      <c r="BB58" s="628"/>
      <c r="BC58" s="622"/>
      <c r="BD58" s="623"/>
      <c r="BE58" s="680" t="s">
        <v>722</v>
      </c>
      <c r="BF58" s="636" t="str">
        <f>IF(OR(BF54="申請なし",'ボランティア (JV)'!N14=""),"",'ボランティア (JV)'!N14)</f>
        <v/>
      </c>
      <c r="BG58" s="689" t="str">
        <f>IF(OR(BG54="申請なし",'ボランティア (JV)'!N27=""),"",'ボランティア (JV)'!N27)</f>
        <v/>
      </c>
      <c r="BH58" s="680"/>
      <c r="BI58" s="678"/>
      <c r="BJ58" s="679"/>
      <c r="BK58" s="628"/>
      <c r="BL58" s="622"/>
      <c r="BM58" s="623"/>
      <c r="BN58" s="680"/>
      <c r="BO58" s="678"/>
      <c r="BP58" s="679"/>
      <c r="BQ58" s="628"/>
      <c r="BR58" s="622"/>
      <c r="BS58" s="623"/>
      <c r="BT58" s="628"/>
      <c r="BU58" s="622"/>
      <c r="BV58" s="623"/>
      <c r="BW58" s="619"/>
      <c r="BX58" s="619"/>
      <c r="BY58" s="619"/>
      <c r="BZ58" s="628"/>
      <c r="CA58" s="622"/>
      <c r="CB58" s="623"/>
      <c r="CC58" s="628"/>
      <c r="CD58" s="622"/>
      <c r="CE58" s="623"/>
      <c r="CF58" s="628"/>
      <c r="CG58" s="622"/>
      <c r="CH58" s="623"/>
      <c r="CI58" s="628"/>
      <c r="CJ58" s="622"/>
      <c r="CK58" s="623"/>
      <c r="CL58" s="634"/>
      <c r="CM58" s="622"/>
      <c r="CN58" s="623"/>
    </row>
    <row r="59" spans="2:92" ht="18.75" customHeight="1">
      <c r="B59" s="217">
        <v>16</v>
      </c>
      <c r="C59" s="259"/>
      <c r="D59" s="220"/>
      <c r="E59" s="261"/>
      <c r="F59" s="615" t="s">
        <v>524</v>
      </c>
      <c r="G59" s="616" t="str">
        <f>IF(G44="申請なし","",IF(同種工事施工実績!F28="","",同種工事施工実績!F28))</f>
        <v/>
      </c>
      <c r="H59" s="617" t="str">
        <f>IF(H44="申請なし","",IF(同種工事施工実績!M28="","",同種工事施工実績!M28))</f>
        <v/>
      </c>
      <c r="I59" s="619"/>
      <c r="J59" s="622"/>
      <c r="K59" s="619"/>
      <c r="L59" s="624"/>
      <c r="M59" s="622"/>
      <c r="N59" s="621"/>
      <c r="O59" s="628"/>
      <c r="P59" s="622"/>
      <c r="Q59" s="623"/>
      <c r="R59" s="628"/>
      <c r="S59" s="622"/>
      <c r="T59" s="623"/>
      <c r="U59" s="624"/>
      <c r="V59" s="622"/>
      <c r="W59" s="621"/>
      <c r="X59" s="681" t="s">
        <v>526</v>
      </c>
      <c r="Y59" s="687" t="str">
        <f>IF(OR(Y44="配置なし",Y44="申請なし"),"",IF(同種工事施工経験!F19="","",同種工事施工経験!F19))</f>
        <v/>
      </c>
      <c r="Z59" s="688" t="str">
        <f>IF(OR(Z44="",Z44="申請なし"),"",IF(同種工事施工経験!M19="","",同種工事施工経験!M19))</f>
        <v/>
      </c>
      <c r="AA59" s="628"/>
      <c r="AB59" s="622"/>
      <c r="AC59" s="623"/>
      <c r="AD59" s="628"/>
      <c r="AE59" s="622"/>
      <c r="AF59" s="623"/>
      <c r="AG59" s="624"/>
      <c r="AH59" s="622"/>
      <c r="AI59" s="621"/>
      <c r="AJ59" s="681" t="s">
        <v>526</v>
      </c>
      <c r="AK59" s="687" t="str">
        <f>IF(OR(AK44="配置なし",AK44="申請なし"),"",IF(同種工事施工経験!F126="","",同種工事施工経験!F126))</f>
        <v/>
      </c>
      <c r="AL59" s="688" t="str">
        <f>IF(OR(AL44="",AL44="申請なし"),"",IF(同種工事施工経験!M126="","",同種工事施工経験!M126))</f>
        <v/>
      </c>
      <c r="AM59" s="628"/>
      <c r="AN59" s="622"/>
      <c r="AO59" s="623"/>
      <c r="AP59" s="628"/>
      <c r="AQ59" s="622"/>
      <c r="AR59" s="623"/>
      <c r="AS59" s="628"/>
      <c r="AT59" s="622"/>
      <c r="AU59" s="621"/>
      <c r="AV59" s="681" t="s">
        <v>526</v>
      </c>
      <c r="AW59" s="687" t="str">
        <f>IF(OR(AW44="配置なし",AW44="申請なし"),"",IF(同種工事施工経験!F172="","",同種工事施工経験!F172))</f>
        <v/>
      </c>
      <c r="AX59" s="688" t="str">
        <f>IF(OR(AX44="",AX44="申請なし"),"",IF(同種工事施工経験!M172="","",同種工事施工経験!M172))</f>
        <v/>
      </c>
      <c r="AY59" s="628"/>
      <c r="AZ59" s="622"/>
      <c r="BA59" s="623"/>
      <c r="BB59" s="628"/>
      <c r="BC59" s="622"/>
      <c r="BD59" s="623"/>
      <c r="BE59" s="681"/>
      <c r="BF59" s="678"/>
      <c r="BG59" s="682"/>
      <c r="BH59" s="624"/>
      <c r="BI59" s="622"/>
      <c r="BJ59" s="621"/>
      <c r="BK59" s="628"/>
      <c r="BL59" s="622"/>
      <c r="BM59" s="623"/>
      <c r="BN59" s="624"/>
      <c r="BO59" s="622"/>
      <c r="BP59" s="621"/>
      <c r="BQ59" s="628"/>
      <c r="BR59" s="622"/>
      <c r="BS59" s="623"/>
      <c r="BT59" s="628"/>
      <c r="BU59" s="622"/>
      <c r="BV59" s="623"/>
      <c r="BW59" s="619"/>
      <c r="BX59" s="619"/>
      <c r="BY59" s="619"/>
      <c r="BZ59" s="628"/>
      <c r="CA59" s="622"/>
      <c r="CB59" s="623"/>
      <c r="CC59" s="628"/>
      <c r="CD59" s="622"/>
      <c r="CE59" s="623"/>
      <c r="CF59" s="628"/>
      <c r="CG59" s="622"/>
      <c r="CH59" s="623"/>
      <c r="CI59" s="628"/>
      <c r="CJ59" s="622"/>
      <c r="CK59" s="623"/>
      <c r="CL59" s="634"/>
      <c r="CM59" s="622"/>
      <c r="CN59" s="623"/>
    </row>
    <row r="60" spans="2:92" ht="18.75" customHeight="1">
      <c r="B60" s="387">
        <v>17</v>
      </c>
      <c r="C60" s="388"/>
      <c r="D60" s="263"/>
      <c r="E60" s="304"/>
      <c r="F60" s="615" t="s">
        <v>526</v>
      </c>
      <c r="G60" s="616" t="str">
        <f>IF(G44="申請なし","",IF(同種工事施工実績!F18="","",同種工事施工実績!F18))</f>
        <v/>
      </c>
      <c r="H60" s="617" t="str">
        <f>IF(H44="申請なし","",IF(同種工事施工実績!M18="","",同種工事施工実績!M18))</f>
        <v/>
      </c>
      <c r="I60" s="677"/>
      <c r="J60" s="678"/>
      <c r="K60" s="677"/>
      <c r="L60" s="680"/>
      <c r="M60" s="678"/>
      <c r="N60" s="679"/>
      <c r="O60" s="681"/>
      <c r="P60" s="678"/>
      <c r="Q60" s="682"/>
      <c r="R60" s="681"/>
      <c r="S60" s="678"/>
      <c r="T60" s="682"/>
      <c r="U60" s="680"/>
      <c r="V60" s="678"/>
      <c r="W60" s="679"/>
      <c r="X60" s="681"/>
      <c r="Y60" s="678"/>
      <c r="Z60" s="682"/>
      <c r="AA60" s="681"/>
      <c r="AB60" s="678"/>
      <c r="AC60" s="682"/>
      <c r="AD60" s="681"/>
      <c r="AE60" s="678"/>
      <c r="AF60" s="682"/>
      <c r="AG60" s="680"/>
      <c r="AH60" s="678"/>
      <c r="AI60" s="679"/>
      <c r="AJ60" s="681"/>
      <c r="AK60" s="678"/>
      <c r="AL60" s="682"/>
      <c r="AM60" s="681"/>
      <c r="AN60" s="678"/>
      <c r="AO60" s="682"/>
      <c r="AP60" s="681"/>
      <c r="AQ60" s="678"/>
      <c r="AR60" s="682"/>
      <c r="AS60" s="681"/>
      <c r="AT60" s="678"/>
      <c r="AU60" s="679"/>
      <c r="AV60" s="681"/>
      <c r="AW60" s="678"/>
      <c r="AX60" s="682"/>
      <c r="AY60" s="681"/>
      <c r="AZ60" s="678"/>
      <c r="BA60" s="682"/>
      <c r="BB60" s="681"/>
      <c r="BC60" s="678"/>
      <c r="BD60" s="682"/>
      <c r="BE60" s="681"/>
      <c r="BF60" s="678"/>
      <c r="BG60" s="682"/>
      <c r="BH60" s="680"/>
      <c r="BI60" s="678"/>
      <c r="BJ60" s="679"/>
      <c r="BK60" s="681"/>
      <c r="BL60" s="678"/>
      <c r="BM60" s="682"/>
      <c r="BN60" s="680"/>
      <c r="BO60" s="678"/>
      <c r="BP60" s="679"/>
      <c r="BQ60" s="681"/>
      <c r="BR60" s="678"/>
      <c r="BS60" s="682"/>
      <c r="BT60" s="681"/>
      <c r="BU60" s="678"/>
      <c r="BV60" s="682"/>
      <c r="BW60" s="693"/>
      <c r="BX60" s="693"/>
      <c r="BY60" s="693"/>
      <c r="BZ60" s="681"/>
      <c r="CA60" s="678"/>
      <c r="CB60" s="682"/>
      <c r="CC60" s="681"/>
      <c r="CD60" s="678"/>
      <c r="CE60" s="682"/>
      <c r="CF60" s="681"/>
      <c r="CG60" s="678"/>
      <c r="CH60" s="682"/>
      <c r="CI60" s="681"/>
      <c r="CJ60" s="678"/>
      <c r="CK60" s="682"/>
      <c r="CL60" s="686"/>
      <c r="CM60" s="678"/>
      <c r="CN60" s="682"/>
    </row>
    <row r="61" spans="2:92" ht="18.75" customHeight="1">
      <c r="B61" s="386">
        <v>18</v>
      </c>
      <c r="C61" s="389"/>
      <c r="D61" s="223"/>
      <c r="E61" s="224"/>
      <c r="F61" s="690"/>
      <c r="G61" s="691"/>
      <c r="H61" s="692"/>
      <c r="I61" s="693"/>
      <c r="J61" s="694"/>
      <c r="K61" s="693"/>
      <c r="L61" s="695"/>
      <c r="M61" s="694"/>
      <c r="N61" s="696"/>
      <c r="O61" s="695"/>
      <c r="P61" s="694"/>
      <c r="Q61" s="696"/>
      <c r="R61" s="695"/>
      <c r="S61" s="694"/>
      <c r="T61" s="696"/>
      <c r="U61" s="695"/>
      <c r="V61" s="694"/>
      <c r="W61" s="696"/>
      <c r="X61" s="695"/>
      <c r="Y61" s="694"/>
      <c r="Z61" s="696"/>
      <c r="AA61" s="695"/>
      <c r="AB61" s="694"/>
      <c r="AC61" s="696"/>
      <c r="AD61" s="695"/>
      <c r="AE61" s="694"/>
      <c r="AF61" s="696"/>
      <c r="AG61" s="695"/>
      <c r="AH61" s="694"/>
      <c r="AI61" s="696"/>
      <c r="AJ61" s="695"/>
      <c r="AK61" s="694"/>
      <c r="AL61" s="696"/>
      <c r="AM61" s="695"/>
      <c r="AN61" s="694"/>
      <c r="AO61" s="696"/>
      <c r="AP61" s="695"/>
      <c r="AQ61" s="694"/>
      <c r="AR61" s="696"/>
      <c r="AS61" s="695"/>
      <c r="AT61" s="694"/>
      <c r="AU61" s="696"/>
      <c r="AV61" s="695"/>
      <c r="AW61" s="694"/>
      <c r="AX61" s="696"/>
      <c r="AY61" s="695"/>
      <c r="AZ61" s="694"/>
      <c r="BA61" s="696"/>
      <c r="BB61" s="695"/>
      <c r="BC61" s="694"/>
      <c r="BD61" s="696"/>
      <c r="BE61" s="695"/>
      <c r="BF61" s="694"/>
      <c r="BG61" s="696"/>
      <c r="BH61" s="695"/>
      <c r="BI61" s="694"/>
      <c r="BJ61" s="696"/>
      <c r="BK61" s="695"/>
      <c r="BL61" s="694"/>
      <c r="BM61" s="696"/>
      <c r="BN61" s="695"/>
      <c r="BO61" s="694"/>
      <c r="BP61" s="696"/>
      <c r="BQ61" s="695"/>
      <c r="BR61" s="694"/>
      <c r="BS61" s="696"/>
      <c r="BT61" s="695"/>
      <c r="BU61" s="694"/>
      <c r="BV61" s="696"/>
      <c r="BW61" s="693"/>
      <c r="BX61" s="693"/>
      <c r="BY61" s="693"/>
      <c r="BZ61" s="695"/>
      <c r="CA61" s="694"/>
      <c r="CB61" s="696"/>
      <c r="CC61" s="695"/>
      <c r="CD61" s="694"/>
      <c r="CE61" s="696"/>
      <c r="CF61" s="695"/>
      <c r="CG61" s="694"/>
      <c r="CH61" s="696"/>
      <c r="CI61" s="695"/>
      <c r="CJ61" s="694"/>
      <c r="CK61" s="696"/>
      <c r="CL61" s="697"/>
      <c r="CM61" s="694"/>
      <c r="CN61" s="696"/>
    </row>
    <row r="62" spans="2:92" ht="14.25" customHeight="1">
      <c r="B62" s="465" t="s">
        <v>1113</v>
      </c>
      <c r="C62" s="226"/>
      <c r="D62" s="226"/>
      <c r="E62" s="226"/>
      <c r="F62" s="226"/>
      <c r="G62" s="226"/>
      <c r="H62" s="226"/>
      <c r="I62" s="226"/>
      <c r="J62" s="226"/>
      <c r="K62" s="226"/>
    </row>
    <row r="63" spans="2:92" ht="14.25" customHeight="1">
      <c r="B63" s="466" t="s">
        <v>1114</v>
      </c>
      <c r="C63" s="226"/>
      <c r="D63" s="226"/>
      <c r="E63" s="226"/>
      <c r="F63" s="226"/>
      <c r="G63" s="226"/>
      <c r="H63" s="226"/>
      <c r="I63" s="226"/>
      <c r="J63" s="226"/>
      <c r="K63" s="226"/>
    </row>
  </sheetData>
  <mergeCells count="281">
    <mergeCell ref="CL39:CL42"/>
    <mergeCell ref="CM39:CN42"/>
    <mergeCell ref="CM29:CN29"/>
    <mergeCell ref="CM30:CN30"/>
    <mergeCell ref="CL31:CL32"/>
    <mergeCell ref="CM31:CN32"/>
    <mergeCell ref="CM33:CN33"/>
    <mergeCell ref="CL37:CN37"/>
    <mergeCell ref="CL38:CN38"/>
    <mergeCell ref="BH30:BJ30"/>
    <mergeCell ref="BH32:BJ32"/>
    <mergeCell ref="CF37:CH37"/>
    <mergeCell ref="CF38:CH38"/>
    <mergeCell ref="CL19:CN19"/>
    <mergeCell ref="CL20:CN20"/>
    <mergeCell ref="CL21:CL24"/>
    <mergeCell ref="CM21:CN24"/>
    <mergeCell ref="CM25:CN25"/>
    <mergeCell ref="CM26:CN26"/>
    <mergeCell ref="CL27:CL28"/>
    <mergeCell ref="CM27:CN28"/>
    <mergeCell ref="CJ27:CK27"/>
    <mergeCell ref="CI21:CI23"/>
    <mergeCell ref="CI19:CK19"/>
    <mergeCell ref="BR26:BS26"/>
    <mergeCell ref="CJ21:CK23"/>
    <mergeCell ref="CJ24:CK24"/>
    <mergeCell ref="CI20:CK20"/>
    <mergeCell ref="CF19:CH19"/>
    <mergeCell ref="CF20:CH20"/>
    <mergeCell ref="BW20:BY20"/>
    <mergeCell ref="BW21:BW24"/>
    <mergeCell ref="BX21:BY24"/>
    <mergeCell ref="BR39:BS42"/>
    <mergeCell ref="BQ39:BQ42"/>
    <mergeCell ref="CC37:CE37"/>
    <mergeCell ref="CC38:CE38"/>
    <mergeCell ref="CC39:CE42"/>
    <mergeCell ref="BE37:BG37"/>
    <mergeCell ref="BE38:BG38"/>
    <mergeCell ref="CI37:CK37"/>
    <mergeCell ref="CI38:CK38"/>
    <mergeCell ref="BQ38:BS38"/>
    <mergeCell ref="BH37:BJ37"/>
    <mergeCell ref="BH38:BJ38"/>
    <mergeCell ref="CF39:CH42"/>
    <mergeCell ref="BW37:BY37"/>
    <mergeCell ref="BW38:BY38"/>
    <mergeCell ref="BW39:BW42"/>
    <mergeCell ref="CI39:CI41"/>
    <mergeCell ref="CJ39:CK41"/>
    <mergeCell ref="CJ42:CK42"/>
    <mergeCell ref="BX39:BY42"/>
    <mergeCell ref="BZ37:CB37"/>
    <mergeCell ref="BZ38:CB38"/>
    <mergeCell ref="BZ39:CB42"/>
    <mergeCell ref="BN39:BN42"/>
    <mergeCell ref="M39:N42"/>
    <mergeCell ref="U37:W37"/>
    <mergeCell ref="V39:W39"/>
    <mergeCell ref="BT38:BV38"/>
    <mergeCell ref="BT39:BV42"/>
    <mergeCell ref="BQ37:BS37"/>
    <mergeCell ref="AP37:AR37"/>
    <mergeCell ref="AP38:AR38"/>
    <mergeCell ref="BI39:BJ42"/>
    <mergeCell ref="AW42:AX42"/>
    <mergeCell ref="BT37:BV37"/>
    <mergeCell ref="AA39:AC42"/>
    <mergeCell ref="AK39:AL39"/>
    <mergeCell ref="BE39:BE42"/>
    <mergeCell ref="BF39:BG42"/>
    <mergeCell ref="AH42:AI42"/>
    <mergeCell ref="AM37:AO37"/>
    <mergeCell ref="AM38:AO38"/>
    <mergeCell ref="AS37:AU37"/>
    <mergeCell ref="AS38:AU38"/>
    <mergeCell ref="BB37:BD37"/>
    <mergeCell ref="BB39:BD42"/>
    <mergeCell ref="BH39:BH42"/>
    <mergeCell ref="BN37:BP37"/>
    <mergeCell ref="D39:E39"/>
    <mergeCell ref="D40:E40"/>
    <mergeCell ref="D41:E41"/>
    <mergeCell ref="D42:E42"/>
    <mergeCell ref="L39:L42"/>
    <mergeCell ref="BB38:BD38"/>
    <mergeCell ref="C37:E37"/>
    <mergeCell ref="C38:E38"/>
    <mergeCell ref="V41:W41"/>
    <mergeCell ref="V42:W42"/>
    <mergeCell ref="X37:Z37"/>
    <mergeCell ref="X38:Z38"/>
    <mergeCell ref="Y40:Z40"/>
    <mergeCell ref="Y41:Z41"/>
    <mergeCell ref="Y42:Z42"/>
    <mergeCell ref="O39:Q42"/>
    <mergeCell ref="G41:H41"/>
    <mergeCell ref="G42:H42"/>
    <mergeCell ref="R37:T37"/>
    <mergeCell ref="R38:T38"/>
    <mergeCell ref="R39:T42"/>
    <mergeCell ref="AJ37:AL37"/>
    <mergeCell ref="AD37:AF37"/>
    <mergeCell ref="U38:W38"/>
    <mergeCell ref="D21:E21"/>
    <mergeCell ref="D22:E22"/>
    <mergeCell ref="D23:E23"/>
    <mergeCell ref="D24:E24"/>
    <mergeCell ref="L21:L24"/>
    <mergeCell ref="M21:N24"/>
    <mergeCell ref="L38:N38"/>
    <mergeCell ref="M26:N26"/>
    <mergeCell ref="M27:N27"/>
    <mergeCell ref="M28:N28"/>
    <mergeCell ref="M29:N29"/>
    <mergeCell ref="I37:K37"/>
    <mergeCell ref="I38:K38"/>
    <mergeCell ref="M25:N25"/>
    <mergeCell ref="G22:H22"/>
    <mergeCell ref="G21:H21"/>
    <mergeCell ref="L37:N37"/>
    <mergeCell ref="F38:H38"/>
    <mergeCell ref="F37:H37"/>
    <mergeCell ref="J26:K28"/>
    <mergeCell ref="J29:K29"/>
    <mergeCell ref="J30:K30"/>
    <mergeCell ref="J25:K25"/>
    <mergeCell ref="I26:I28"/>
    <mergeCell ref="BX25:BY25"/>
    <mergeCell ref="BX26:BY26"/>
    <mergeCell ref="CC19:CE19"/>
    <mergeCell ref="CC20:CE20"/>
    <mergeCell ref="CJ25:CK25"/>
    <mergeCell ref="CJ26:CK26"/>
    <mergeCell ref="BR25:BS25"/>
    <mergeCell ref="BT25:BV25"/>
    <mergeCell ref="BU26:BV26"/>
    <mergeCell ref="BZ19:CB19"/>
    <mergeCell ref="BZ20:CB20"/>
    <mergeCell ref="BW19:BY19"/>
    <mergeCell ref="BT20:BV20"/>
    <mergeCell ref="BT21:BV24"/>
    <mergeCell ref="BT19:BV19"/>
    <mergeCell ref="BO39:BP42"/>
    <mergeCell ref="BN38:BP38"/>
    <mergeCell ref="O25:Q25"/>
    <mergeCell ref="P29:Q29"/>
    <mergeCell ref="P28:Q28"/>
    <mergeCell ref="P31:Q31"/>
    <mergeCell ref="P27:Q27"/>
    <mergeCell ref="BK20:BM20"/>
    <mergeCell ref="BK37:BM37"/>
    <mergeCell ref="BK38:BM38"/>
    <mergeCell ref="BK39:BM42"/>
    <mergeCell ref="AG37:AI37"/>
    <mergeCell ref="AG38:AI38"/>
    <mergeCell ref="Y39:Z39"/>
    <mergeCell ref="AA37:AC37"/>
    <mergeCell ref="AA38:AC38"/>
    <mergeCell ref="V40:W40"/>
    <mergeCell ref="O37:Q37"/>
    <mergeCell ref="O38:Q38"/>
    <mergeCell ref="Y21:Z21"/>
    <mergeCell ref="Y22:Z22"/>
    <mergeCell ref="Y23:Z23"/>
    <mergeCell ref="Y24:Z24"/>
    <mergeCell ref="AV37:AX37"/>
    <mergeCell ref="AW39:AX39"/>
    <mergeCell ref="C20:E20"/>
    <mergeCell ref="L20:N20"/>
    <mergeCell ref="V24:W24"/>
    <mergeCell ref="BR21:BS24"/>
    <mergeCell ref="R20:T20"/>
    <mergeCell ref="AM19:AO19"/>
    <mergeCell ref="BI21:BJ24"/>
    <mergeCell ref="BB19:BD19"/>
    <mergeCell ref="AP19:AR19"/>
    <mergeCell ref="AP20:AR20"/>
    <mergeCell ref="BK21:BM24"/>
    <mergeCell ref="BQ19:BS19"/>
    <mergeCell ref="AH24:AI24"/>
    <mergeCell ref="BE21:BE24"/>
    <mergeCell ref="BF21:BG24"/>
    <mergeCell ref="AH22:AI22"/>
    <mergeCell ref="AT24:AU24"/>
    <mergeCell ref="AW24:AX24"/>
    <mergeCell ref="BH19:BJ19"/>
    <mergeCell ref="BN19:BP19"/>
    <mergeCell ref="BK19:BM19"/>
    <mergeCell ref="BH20:BJ20"/>
    <mergeCell ref="C19:E19"/>
    <mergeCell ref="AJ19:AL19"/>
    <mergeCell ref="AJ20:AL20"/>
    <mergeCell ref="U19:W19"/>
    <mergeCell ref="U20:W20"/>
    <mergeCell ref="AA19:AC19"/>
    <mergeCell ref="AV19:AX19"/>
    <mergeCell ref="AD19:AF19"/>
    <mergeCell ref="AG19:AI19"/>
    <mergeCell ref="AG20:AI20"/>
    <mergeCell ref="AV20:AX20"/>
    <mergeCell ref="AM20:AO20"/>
    <mergeCell ref="O20:Q20"/>
    <mergeCell ref="X20:Z20"/>
    <mergeCell ref="F19:H19"/>
    <mergeCell ref="O19:Q19"/>
    <mergeCell ref="X19:Z19"/>
    <mergeCell ref="R19:T19"/>
    <mergeCell ref="I19:K19"/>
    <mergeCell ref="I20:K20"/>
    <mergeCell ref="L19:N19"/>
    <mergeCell ref="AH23:AI23"/>
    <mergeCell ref="P30:Q30"/>
    <mergeCell ref="AK24:AL24"/>
    <mergeCell ref="AK21:AL21"/>
    <mergeCell ref="AK22:AL22"/>
    <mergeCell ref="AK23:AL23"/>
    <mergeCell ref="G39:H39"/>
    <mergeCell ref="AH21:AI21"/>
    <mergeCell ref="AA20:AC20"/>
    <mergeCell ref="AD20:AF20"/>
    <mergeCell ref="I39:I40"/>
    <mergeCell ref="J39:K40"/>
    <mergeCell ref="G40:H40"/>
    <mergeCell ref="V21:W21"/>
    <mergeCell ref="V22:W22"/>
    <mergeCell ref="V23:W23"/>
    <mergeCell ref="G24:H24"/>
    <mergeCell ref="G23:H23"/>
    <mergeCell ref="I21:I22"/>
    <mergeCell ref="J21:K22"/>
    <mergeCell ref="J23:K23"/>
    <mergeCell ref="J24:K24"/>
    <mergeCell ref="O21:Q24"/>
    <mergeCell ref="F20:H20"/>
    <mergeCell ref="J41:K41"/>
    <mergeCell ref="J42:K42"/>
    <mergeCell ref="J31:K31"/>
    <mergeCell ref="AK40:AL40"/>
    <mergeCell ref="AK41:AL41"/>
    <mergeCell ref="AP39:AR42"/>
    <mergeCell ref="AY37:BA37"/>
    <mergeCell ref="AY38:BA38"/>
    <mergeCell ref="AY39:BA42"/>
    <mergeCell ref="AV38:AX38"/>
    <mergeCell ref="AJ38:AL38"/>
    <mergeCell ref="AM39:AO42"/>
    <mergeCell ref="AH39:AI39"/>
    <mergeCell ref="AH40:AI40"/>
    <mergeCell ref="AH41:AI41"/>
    <mergeCell ref="AD39:AF42"/>
    <mergeCell ref="AK42:AL42"/>
    <mergeCell ref="AD38:AF38"/>
    <mergeCell ref="AW40:AX40"/>
    <mergeCell ref="AT39:AU39"/>
    <mergeCell ref="AT40:AU40"/>
    <mergeCell ref="AT41:AU41"/>
    <mergeCell ref="AT42:AU42"/>
    <mergeCell ref="AW41:AX41"/>
    <mergeCell ref="BQ21:BQ24"/>
    <mergeCell ref="BH26:BJ26"/>
    <mergeCell ref="BH28:BJ28"/>
    <mergeCell ref="AS19:AU19"/>
    <mergeCell ref="AS20:AU20"/>
    <mergeCell ref="BE20:BG20"/>
    <mergeCell ref="BE19:BG19"/>
    <mergeCell ref="AT21:AU21"/>
    <mergeCell ref="AT22:AU22"/>
    <mergeCell ref="AT23:AU23"/>
    <mergeCell ref="AW21:AX21"/>
    <mergeCell ref="AW22:AX22"/>
    <mergeCell ref="AW23:AX23"/>
    <mergeCell ref="BH21:BH24"/>
    <mergeCell ref="BQ20:BS20"/>
    <mergeCell ref="BN20:BP20"/>
    <mergeCell ref="BN21:BN24"/>
    <mergeCell ref="BO21:BP24"/>
    <mergeCell ref="BB20:BD20"/>
    <mergeCell ref="AY19:BA19"/>
    <mergeCell ref="AY20:BA20"/>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T88"/>
  <sheetViews>
    <sheetView view="pageBreakPreview" zoomScaleNormal="100" zoomScaleSheetLayoutView="100" workbookViewId="0">
      <selection activeCell="F12" sqref="F12"/>
    </sheetView>
  </sheetViews>
  <sheetFormatPr defaultColWidth="9" defaultRowHeight="13"/>
  <cols>
    <col min="1" max="17" width="5.08984375" style="3" customWidth="1"/>
    <col min="18" max="16384" width="9" style="3"/>
  </cols>
  <sheetData>
    <row r="1" spans="1:20" ht="15.75" customHeight="1">
      <c r="A1" s="2" t="s">
        <v>1401</v>
      </c>
      <c r="B1" s="77"/>
      <c r="C1" s="78"/>
      <c r="D1" s="78"/>
      <c r="E1" s="78"/>
      <c r="F1" s="78"/>
      <c r="G1" s="78"/>
      <c r="H1" s="78"/>
      <c r="I1" s="78"/>
      <c r="J1" s="78"/>
      <c r="S1" s="3" t="s">
        <v>400</v>
      </c>
    </row>
    <row r="2" spans="1:20" ht="15.75" customHeight="1">
      <c r="M2" s="6" t="s">
        <v>166</v>
      </c>
      <c r="N2" s="1093">
        <f>IF(企業入力シート!C11="","",企業入力シート!C11)</f>
        <v>46235</v>
      </c>
      <c r="O2" s="1093"/>
      <c r="P2" s="1093"/>
      <c r="Q2" s="1093"/>
      <c r="S2" s="3" t="s">
        <v>401</v>
      </c>
    </row>
    <row r="3" spans="1:20" ht="15.75" customHeight="1">
      <c r="A3" s="1092" t="s">
        <v>809</v>
      </c>
      <c r="B3" s="1092"/>
      <c r="C3" s="1092"/>
      <c r="D3" s="1092"/>
      <c r="E3" s="1092"/>
      <c r="F3" s="1092"/>
      <c r="G3" s="1092"/>
      <c r="H3" s="1092"/>
      <c r="I3" s="1092"/>
      <c r="J3" s="1092"/>
      <c r="K3" s="1092"/>
      <c r="L3" s="1092"/>
      <c r="M3" s="1092"/>
      <c r="N3" s="1092"/>
      <c r="O3" s="1092"/>
      <c r="P3" s="1092"/>
      <c r="Q3" s="1092"/>
      <c r="R3" s="105"/>
      <c r="S3" s="103"/>
      <c r="T3" s="3" t="s">
        <v>402</v>
      </c>
    </row>
    <row r="4" spans="1:20" ht="15.75" customHeight="1">
      <c r="A4" s="1089" t="s">
        <v>107</v>
      </c>
      <c r="B4" s="1089"/>
      <c r="C4" s="1089"/>
      <c r="D4" s="1089"/>
      <c r="E4" s="1089"/>
      <c r="F4" s="1089"/>
      <c r="G4" s="1089"/>
      <c r="H4" s="1089"/>
      <c r="I4" s="1089"/>
      <c r="J4" s="1089"/>
      <c r="K4" s="1089"/>
      <c r="L4" s="1089"/>
      <c r="M4" s="1089"/>
      <c r="N4" s="1089"/>
      <c r="O4" s="1089"/>
      <c r="P4" s="1089"/>
      <c r="Q4" s="1089"/>
      <c r="S4" s="98"/>
      <c r="T4" s="3" t="s">
        <v>403</v>
      </c>
    </row>
    <row r="5" spans="1:20" ht="15.75" customHeight="1">
      <c r="A5" s="2" t="s">
        <v>0</v>
      </c>
      <c r="B5" s="2"/>
      <c r="C5" s="78"/>
      <c r="D5" s="78"/>
      <c r="E5" s="78"/>
      <c r="F5" s="78"/>
      <c r="G5" s="78"/>
      <c r="H5" s="78"/>
      <c r="I5" s="78"/>
    </row>
    <row r="6" spans="1:20" ht="15.75" customHeight="1">
      <c r="A6" s="1097" t="s">
        <v>1482</v>
      </c>
      <c r="B6" s="1097"/>
      <c r="C6" s="1097"/>
      <c r="D6" s="1097"/>
      <c r="E6" s="1097"/>
      <c r="F6" s="1097"/>
      <c r="G6" s="1097"/>
      <c r="H6" s="78"/>
      <c r="I6" s="78"/>
      <c r="S6" s="3" t="s">
        <v>404</v>
      </c>
    </row>
    <row r="7" spans="1:20" ht="15.75" customHeight="1">
      <c r="A7" s="2"/>
      <c r="B7" s="2"/>
      <c r="C7" s="2"/>
      <c r="D7" s="2"/>
      <c r="E7" s="2"/>
      <c r="F7" s="2"/>
      <c r="G7" s="2"/>
      <c r="H7" s="78"/>
      <c r="I7" s="78"/>
      <c r="S7" s="100"/>
      <c r="T7" s="3" t="s">
        <v>405</v>
      </c>
    </row>
    <row r="8" spans="1:20" ht="15.75" customHeight="1">
      <c r="A8" s="2"/>
      <c r="B8" s="2"/>
      <c r="C8" s="1090" t="s">
        <v>806</v>
      </c>
      <c r="D8" s="1090"/>
      <c r="E8" s="1090"/>
      <c r="F8" s="1096" t="str">
        <f>IF(企業入力シート!C5="","",企業入力シート!C5)</f>
        <v/>
      </c>
      <c r="G8" s="1096"/>
      <c r="H8" s="1096"/>
      <c r="I8" s="1096"/>
      <c r="J8" s="1096"/>
      <c r="K8" s="1096"/>
      <c r="L8" s="1096"/>
      <c r="M8" s="1096"/>
      <c r="N8" s="1096"/>
      <c r="O8" s="1096"/>
      <c r="P8" s="1096"/>
      <c r="Q8" s="1096"/>
      <c r="S8" s="101"/>
      <c r="T8" s="3" t="s">
        <v>403</v>
      </c>
    </row>
    <row r="9" spans="1:20" ht="15.75" customHeight="1">
      <c r="A9" s="78"/>
      <c r="B9" s="78"/>
      <c r="C9" s="78"/>
      <c r="D9" s="78"/>
      <c r="E9" s="78"/>
      <c r="G9" s="1090" t="s">
        <v>807</v>
      </c>
      <c r="H9" s="1090"/>
      <c r="I9" s="1090"/>
    </row>
    <row r="10" spans="1:20" ht="15.75" customHeight="1">
      <c r="B10" s="2"/>
      <c r="C10" s="2"/>
      <c r="D10" s="2"/>
      <c r="J10" s="1095"/>
      <c r="K10" s="1095"/>
      <c r="L10" s="1095"/>
      <c r="M10" s="1095"/>
      <c r="N10" s="104"/>
      <c r="O10" s="104"/>
      <c r="P10" s="104"/>
      <c r="Q10" s="104"/>
    </row>
    <row r="11" spans="1:20" ht="15.75" customHeight="1">
      <c r="B11" s="2"/>
      <c r="C11" s="2"/>
      <c r="D11" s="2"/>
      <c r="G11" s="1090" t="s">
        <v>1215</v>
      </c>
      <c r="H11" s="1090"/>
      <c r="I11" s="1090"/>
      <c r="J11" s="1094" t="str">
        <f>IF(企業入力シート!C13="","",企業入力シート!C13)</f>
        <v/>
      </c>
      <c r="K11" s="1094"/>
      <c r="L11" s="1094"/>
      <c r="M11" s="1094"/>
      <c r="N11" s="1094"/>
      <c r="O11" s="1094"/>
      <c r="P11" s="1094"/>
      <c r="Q11" s="1094"/>
    </row>
    <row r="12" spans="1:20" ht="15.75" customHeight="1">
      <c r="A12" s="78"/>
      <c r="G12" s="6"/>
      <c r="H12" s="6"/>
      <c r="I12" s="6"/>
      <c r="J12" s="1094"/>
      <c r="K12" s="1094"/>
      <c r="L12" s="1094"/>
      <c r="M12" s="1094"/>
      <c r="N12" s="1094"/>
      <c r="O12" s="1094"/>
      <c r="P12" s="1094"/>
      <c r="Q12" s="1094"/>
      <c r="R12" s="105"/>
      <c r="S12" s="105" t="s">
        <v>406</v>
      </c>
    </row>
    <row r="13" spans="1:20" ht="15.75" customHeight="1">
      <c r="B13" s="6"/>
      <c r="C13" s="6"/>
      <c r="D13" s="6"/>
      <c r="G13" s="1090" t="s">
        <v>827</v>
      </c>
      <c r="H13" s="1090"/>
      <c r="I13" s="1090"/>
      <c r="J13" s="1096" t="str">
        <f>IF(企業入力シート!C14="","",企業入力シート!C14)</f>
        <v>○○建設</v>
      </c>
      <c r="K13" s="1096"/>
      <c r="L13" s="1096"/>
      <c r="M13" s="1096"/>
      <c r="N13" s="1096"/>
      <c r="O13" s="1096"/>
      <c r="P13" s="1096"/>
      <c r="Q13" s="1096"/>
      <c r="R13" s="105"/>
      <c r="S13" s="105" t="s">
        <v>407</v>
      </c>
    </row>
    <row r="14" spans="1:20" ht="15.75" customHeight="1">
      <c r="B14" s="78"/>
      <c r="C14" s="78"/>
      <c r="D14" s="78"/>
      <c r="G14" s="1090" t="s">
        <v>138</v>
      </c>
      <c r="H14" s="1090"/>
      <c r="I14" s="1090"/>
      <c r="J14" s="1091" t="str">
        <f>IF(企業入力シート!C15="","",企業入力シート!C15)</f>
        <v>○○　○○</v>
      </c>
      <c r="K14" s="1091"/>
      <c r="L14" s="1091"/>
      <c r="M14" s="1091"/>
      <c r="N14" s="1091"/>
      <c r="O14" s="1091"/>
    </row>
    <row r="15" spans="1:20" ht="15.75" customHeight="1">
      <c r="B15" s="78"/>
      <c r="C15" s="78"/>
      <c r="D15" s="78"/>
      <c r="E15" s="78"/>
      <c r="F15" s="78"/>
      <c r="G15" s="78"/>
      <c r="H15" s="2"/>
      <c r="J15" s="78"/>
      <c r="K15" s="2"/>
      <c r="L15" s="78"/>
      <c r="R15" s="105"/>
    </row>
    <row r="16" spans="1:20" ht="15.75" customHeight="1">
      <c r="A16" s="78"/>
      <c r="R16" s="105"/>
    </row>
    <row r="17" spans="1:19">
      <c r="A17" s="1088" t="str">
        <f>CONCATENATE("　","令和",(YEAR(発注者入力シート!C7)-2018),"年",MONTH(発注者入力シート!C7),"月",DAY(発注者入力シート!C7),"日付けで入札公告のありました下記工事について、別添のとおり書類を添えて提出いたします。")</f>
        <v>　令和8年10月15日付けで入札公告のありました下記工事について、別添のとおり書類を添えて提出いたします。</v>
      </c>
      <c r="B17" s="1088"/>
      <c r="C17" s="1088"/>
      <c r="D17" s="1088"/>
      <c r="E17" s="1088"/>
      <c r="F17" s="1088"/>
      <c r="G17" s="1088"/>
      <c r="H17" s="1088"/>
      <c r="I17" s="1088"/>
      <c r="J17" s="1088"/>
      <c r="K17" s="1088"/>
      <c r="L17" s="1088"/>
      <c r="M17" s="1088"/>
      <c r="N17" s="1088"/>
      <c r="O17" s="1088"/>
      <c r="P17" s="1088"/>
      <c r="Q17" s="1088"/>
    </row>
    <row r="18" spans="1:19">
      <c r="A18" s="1088"/>
      <c r="B18" s="1088"/>
      <c r="C18" s="1088"/>
      <c r="D18" s="1088"/>
      <c r="E18" s="1088"/>
      <c r="F18" s="1088"/>
      <c r="G18" s="1088"/>
      <c r="H18" s="1088"/>
      <c r="I18" s="1088"/>
      <c r="J18" s="1088"/>
      <c r="K18" s="1088"/>
      <c r="L18" s="1088"/>
      <c r="M18" s="1088"/>
      <c r="N18" s="1088"/>
      <c r="O18" s="1088"/>
      <c r="P18" s="1088"/>
      <c r="Q18" s="1088"/>
    </row>
    <row r="19" spans="1:19">
      <c r="A19" s="78"/>
    </row>
    <row r="20" spans="1:19">
      <c r="A20" s="2" t="s">
        <v>1</v>
      </c>
      <c r="B20" s="2"/>
      <c r="C20" s="1097" t="str">
        <f>発注者入力シート!C10</f>
        <v>浜山公園陸上競技場メインスタンド増築外（電気設備）工事</v>
      </c>
      <c r="D20" s="1097"/>
      <c r="E20" s="1097"/>
      <c r="F20" s="1097"/>
      <c r="G20" s="1097"/>
      <c r="H20" s="1097"/>
      <c r="I20" s="1097"/>
      <c r="J20" s="1097"/>
      <c r="K20" s="1097"/>
      <c r="L20" s="1097"/>
      <c r="M20" s="1097"/>
      <c r="N20" s="1097"/>
      <c r="O20" s="1097"/>
      <c r="P20" s="1097"/>
      <c r="Q20" s="1097"/>
      <c r="R20" s="106"/>
    </row>
    <row r="21" spans="1:19">
      <c r="A21" s="78"/>
      <c r="F21" s="229"/>
    </row>
    <row r="22" spans="1:19">
      <c r="A22" s="2" t="s">
        <v>874</v>
      </c>
      <c r="B22" s="2"/>
      <c r="C22" s="2"/>
      <c r="D22" s="2"/>
      <c r="E22" s="2"/>
      <c r="F22" s="2"/>
      <c r="G22" s="2"/>
      <c r="H22" s="2"/>
      <c r="I22" s="2"/>
    </row>
    <row r="23" spans="1:19" hidden="1">
      <c r="A23" s="1087" t="str">
        <f>IF(発注者入力シート!C24="","#N/A","　○技術提案（　"&amp;発注者入力シート!C24&amp;"　）　（様式-２）")</f>
        <v>#N/A</v>
      </c>
      <c r="B23" s="1087"/>
      <c r="C23" s="1087"/>
      <c r="D23" s="1087"/>
      <c r="E23" s="1087"/>
      <c r="F23" s="1087"/>
      <c r="G23" s="1087"/>
      <c r="H23" s="1087"/>
      <c r="I23" s="1087"/>
      <c r="J23" s="1087"/>
      <c r="K23" s="1087"/>
      <c r="L23" s="1087"/>
      <c r="M23" s="1087"/>
      <c r="N23" s="1087"/>
      <c r="O23" s="1087"/>
      <c r="P23" s="1087"/>
      <c r="Q23" s="1087"/>
    </row>
    <row r="24" spans="1:19" hidden="1">
      <c r="A24" s="1087" t="str">
        <f>IF(発注者入力シート!C25="","#N/A","　○技術提案（　"&amp;発注者入力シート!C25&amp;"　）　（様式-２）")</f>
        <v>#N/A</v>
      </c>
      <c r="B24" s="1087"/>
      <c r="C24" s="1087"/>
      <c r="D24" s="1087"/>
      <c r="E24" s="1087"/>
      <c r="F24" s="1087"/>
      <c r="G24" s="1087"/>
      <c r="H24" s="1087"/>
      <c r="I24" s="1087"/>
      <c r="J24" s="1087"/>
      <c r="K24" s="1087"/>
      <c r="L24" s="1087"/>
      <c r="M24" s="1087"/>
      <c r="N24" s="1087"/>
      <c r="O24" s="1087"/>
      <c r="P24" s="1087"/>
      <c r="Q24" s="1087"/>
    </row>
    <row r="25" spans="1:19" hidden="1">
      <c r="A25" s="1087" t="str">
        <f>IF(発注者入力シート!C26="","#N/A","　○技術提案（　"&amp;発注者入力シート!C26&amp;"　）　（様式-２）")</f>
        <v>#N/A</v>
      </c>
      <c r="B25" s="1087"/>
      <c r="C25" s="1087"/>
      <c r="D25" s="1087"/>
      <c r="E25" s="1087"/>
      <c r="F25" s="1087"/>
      <c r="G25" s="1087"/>
      <c r="H25" s="1087"/>
      <c r="I25" s="1087"/>
      <c r="J25" s="1087"/>
      <c r="K25" s="1087"/>
      <c r="L25" s="1087"/>
      <c r="M25" s="1087"/>
      <c r="N25" s="1087"/>
      <c r="O25" s="1087"/>
      <c r="P25" s="1087"/>
      <c r="Q25" s="1087"/>
    </row>
    <row r="26" spans="1:19" hidden="1">
      <c r="A26" s="1087" t="str">
        <f>IF(発注者入力シート!C22="","#N/A","　○技術提案（　"&amp;発注者入力シート!C22&amp;"　）　（様式-２）")</f>
        <v>#N/A</v>
      </c>
      <c r="B26" s="1087"/>
      <c r="C26" s="1087"/>
      <c r="D26" s="1087"/>
      <c r="E26" s="1087"/>
      <c r="F26" s="1087"/>
      <c r="G26" s="1087"/>
      <c r="H26" s="1087"/>
      <c r="I26" s="1087"/>
      <c r="J26" s="1087"/>
      <c r="K26" s="1087"/>
      <c r="L26" s="1087"/>
      <c r="M26" s="1087"/>
      <c r="N26" s="1087"/>
      <c r="O26" s="1087"/>
      <c r="P26" s="1087"/>
      <c r="Q26" s="1087"/>
    </row>
    <row r="27" spans="1:19" hidden="1">
      <c r="A27" s="1087" t="str">
        <f>IF(発注者入力シート!C23="","#N/A","　○技術提案（　"&amp;発注者入力シート!C23&amp;"　）　（様式-２）")</f>
        <v>#N/A</v>
      </c>
      <c r="B27" s="1087"/>
      <c r="C27" s="1087"/>
      <c r="D27" s="1087"/>
      <c r="E27" s="1087"/>
      <c r="F27" s="1087"/>
      <c r="G27" s="1087"/>
      <c r="H27" s="1087"/>
      <c r="I27" s="1087"/>
      <c r="J27" s="1087"/>
      <c r="K27" s="1087"/>
      <c r="L27" s="1087"/>
      <c r="M27" s="1087"/>
      <c r="N27" s="1087"/>
      <c r="O27" s="1087"/>
      <c r="P27" s="1087"/>
      <c r="Q27" s="1087"/>
    </row>
    <row r="28" spans="1:19" hidden="1">
      <c r="A28" s="1087" t="str">
        <f>IF(発注者入力シート!C20="","#N/A","　○技術提案（　"&amp;発注者入力シート!C20&amp;"　）　（様式-２）")</f>
        <v>#N/A</v>
      </c>
      <c r="B28" s="1087"/>
      <c r="C28" s="1087"/>
      <c r="D28" s="1087"/>
      <c r="E28" s="1087"/>
      <c r="F28" s="1087"/>
      <c r="G28" s="1087"/>
      <c r="H28" s="1087"/>
      <c r="I28" s="1087"/>
      <c r="J28" s="1087"/>
      <c r="K28" s="1087"/>
      <c r="L28" s="1087"/>
      <c r="M28" s="1087"/>
      <c r="N28" s="1087"/>
      <c r="O28" s="1087"/>
      <c r="P28" s="1087"/>
      <c r="Q28" s="1087"/>
    </row>
    <row r="29" spans="1:19" hidden="1">
      <c r="A29" s="1087" t="str">
        <f>IF(発注者入力シート!C21="","#N/A","　○技術提案（　"&amp;発注者入力シート!C21&amp;"　）　（様式-２）")</f>
        <v>#N/A</v>
      </c>
      <c r="B29" s="1087"/>
      <c r="C29" s="1087"/>
      <c r="D29" s="1087"/>
      <c r="E29" s="1087"/>
      <c r="F29" s="1087"/>
      <c r="G29" s="1087"/>
      <c r="H29" s="1087"/>
      <c r="I29" s="1087"/>
      <c r="J29" s="1087"/>
      <c r="K29" s="1087"/>
      <c r="L29" s="1087"/>
      <c r="M29" s="1087"/>
      <c r="N29" s="1087"/>
      <c r="O29" s="1087"/>
      <c r="P29" s="1087"/>
      <c r="Q29" s="1087"/>
    </row>
    <row r="30" spans="1:19">
      <c r="A30" s="1087" t="str">
        <f>IF(AND(IFERROR(OR(発注者入力シート!$L$62="２",発注者入力シート!$L$63="２"),FALSE),企業入力シート!$L$100=3),"",IF(COUNTIF($A$50:$A$76,"*"&amp;VLOOKUP("２",発注者入力シート!$L$41:$N$75,3,FALSE)&amp;"*")&gt;=3,"",INDEX(発注者入力シート!$L$40:$O$81,MATCH("２",発注者入力シート!$L$40:$L$81,0),4)))</f>
        <v>　○企業の工事成績評定点　（様式-２-１、様式-２-２）</v>
      </c>
      <c r="B30" s="1087"/>
      <c r="C30" s="1087"/>
      <c r="D30" s="1087"/>
      <c r="E30" s="1087"/>
      <c r="F30" s="1087"/>
      <c r="G30" s="1087"/>
      <c r="H30" s="1087"/>
      <c r="I30" s="1087"/>
      <c r="J30" s="1087"/>
      <c r="K30" s="1087"/>
      <c r="L30" s="1087"/>
      <c r="M30" s="1087"/>
      <c r="N30" s="1087"/>
      <c r="O30" s="1087"/>
      <c r="P30" s="1087"/>
      <c r="Q30" s="1087"/>
      <c r="S30" s="105" t="s">
        <v>812</v>
      </c>
    </row>
    <row r="31" spans="1:19">
      <c r="A31" s="1087" t="str">
        <f>IF(AND(IFERROR(OR(発注者入力シート!$L$62="３",発注者入力シート!$L$63="３"),FALSE),企業入力シート!$L$100=3),"",IF(COUNTIF($A$50:$A$76,"*"&amp;VLOOKUP("３",発注者入力シート!$L$41:$N$75,3,FALSE)&amp;"*")&gt;=3,"",INDEX(発注者入力シート!$L$40:$O$81,MATCH("３",発注者入力シート!$L$40:$L$81,0),4)))</f>
        <v>　○企業の同種工事の施工実績　（様式-３）</v>
      </c>
      <c r="B31" s="1087"/>
      <c r="C31" s="1087"/>
      <c r="D31" s="1087"/>
      <c r="E31" s="1087"/>
      <c r="F31" s="1087"/>
      <c r="G31" s="1087"/>
      <c r="H31" s="1087"/>
      <c r="I31" s="1087"/>
      <c r="J31" s="1087"/>
      <c r="K31" s="1087"/>
      <c r="L31" s="1087"/>
      <c r="M31" s="1087"/>
      <c r="N31" s="1087"/>
      <c r="O31" s="1087"/>
      <c r="P31" s="1087"/>
      <c r="Q31" s="1087"/>
    </row>
    <row r="32" spans="1:19">
      <c r="A32" s="1087" t="str">
        <f>IF(AND(IFERROR(OR(発注者入力シート!$L$62="４",発注者入力シート!$L$63="４"),FALSE),企業入力シート!$L$100=3),"",IF(COUNTIF($A$50:$A$76,"*"&amp;VLOOKUP("４",発注者入力シート!$L$41:$N$75,3,FALSE)&amp;"*")&gt;=3,"",INDEX(発注者入力シート!$L$40:$O$81,MATCH("４",発注者入力シート!$L$40:$L$81,0),4)))</f>
        <v>　○企業の優良工事表彰（優良工事施工団体表彰）　（様式-４）</v>
      </c>
      <c r="B32" s="1087"/>
      <c r="C32" s="1087"/>
      <c r="D32" s="1087"/>
      <c r="E32" s="1087"/>
      <c r="F32" s="1087"/>
      <c r="G32" s="1087"/>
      <c r="H32" s="1087"/>
      <c r="I32" s="1087"/>
      <c r="J32" s="1087"/>
      <c r="K32" s="1087"/>
      <c r="L32" s="1087"/>
      <c r="M32" s="1087"/>
      <c r="N32" s="1087"/>
      <c r="O32" s="1087"/>
      <c r="P32" s="1087"/>
      <c r="Q32" s="1087"/>
    </row>
    <row r="33" spans="1:18">
      <c r="A33" s="1087" t="str">
        <f>IF(AND(IFERROR(OR(発注者入力シート!$L$62="５",発注者入力シート!$L$63="５"),FALSE),企業入力シート!$L$100=3),"",IF(COUNTIF($A$50:$A$76,"*"&amp;VLOOKUP("５",発注者入力シート!$L$41:$N$75,3,FALSE)&amp;"*")&gt;=3,"",INDEX(発注者入力シート!$L$40:$O$81,MATCH("５",発注者入力シート!$L$40:$L$81,0),4)))</f>
        <v>　○配置予定技術者の工事成績評定点　（様式-５-１、様式-５-２）</v>
      </c>
      <c r="B33" s="1087"/>
      <c r="C33" s="1087"/>
      <c r="D33" s="1087"/>
      <c r="E33" s="1087"/>
      <c r="F33" s="1087"/>
      <c r="G33" s="1087"/>
      <c r="H33" s="1087"/>
      <c r="I33" s="1087"/>
      <c r="J33" s="1087"/>
      <c r="K33" s="1087"/>
      <c r="L33" s="1087"/>
      <c r="M33" s="1087"/>
      <c r="N33" s="1087"/>
      <c r="O33" s="1087"/>
      <c r="P33" s="1087"/>
      <c r="Q33" s="1087"/>
    </row>
    <row r="34" spans="1:18">
      <c r="A34" s="1087" t="str">
        <f>IF(AND(IFERROR(OR(発注者入力シート!$L$62="６",発注者入力シート!$L$63="６"),FALSE),企業入力シート!$L$100=3),"",IF(COUNTIF($A$50:$A$76,"*"&amp;VLOOKUP("６",発注者入力シート!$L$41:$N$75,3,FALSE)&amp;"*")&gt;=3,"",INDEX(発注者入力シート!$L$40:$O$81,MATCH("６",発注者入力シート!$L$40:$L$81,0),4)))</f>
        <v>　○配置予定技術者の同種工事の施工経験　（様式-６）</v>
      </c>
      <c r="B34" s="1087"/>
      <c r="C34" s="1087"/>
      <c r="D34" s="1087"/>
      <c r="E34" s="1087"/>
      <c r="F34" s="1087"/>
      <c r="G34" s="1087"/>
      <c r="H34" s="1087"/>
      <c r="I34" s="1087"/>
      <c r="J34" s="1087"/>
      <c r="K34" s="1087"/>
      <c r="L34" s="1087"/>
      <c r="M34" s="1087"/>
      <c r="N34" s="1087"/>
      <c r="O34" s="1087"/>
      <c r="P34" s="1087"/>
      <c r="Q34" s="1087"/>
    </row>
    <row r="35" spans="1:18">
      <c r="A35" s="1087" t="str">
        <f>IF(AND(IFERROR(OR(発注者入力シート!$L$62="７",発注者入力シート!$L$63="７"),FALSE),企業入力シート!$L$100=3),"",IF(COUNTIF($A$50:$A$76,"*"&amp;VLOOKUP("７",発注者入力シート!$L$41:$N$75,3,FALSE)&amp;"*")&gt;=3,"",INDEX(発注者入力シート!$L$40:$O$81,MATCH("７",発注者入力シート!$L$40:$L$81,0),4)))</f>
        <v>　○配置予定技術者の継続学習　（様式-７）</v>
      </c>
      <c r="B35" s="1087"/>
      <c r="C35" s="1087"/>
      <c r="D35" s="1087"/>
      <c r="E35" s="1087"/>
      <c r="F35" s="1087"/>
      <c r="G35" s="1087"/>
      <c r="H35" s="1087"/>
      <c r="I35" s="1087"/>
      <c r="J35" s="1087"/>
      <c r="K35" s="1087"/>
      <c r="L35" s="1087"/>
      <c r="M35" s="1087"/>
      <c r="N35" s="1087"/>
      <c r="O35" s="1087"/>
      <c r="P35" s="1087"/>
      <c r="Q35" s="1087"/>
    </row>
    <row r="36" spans="1:18">
      <c r="A36" s="1087" t="str">
        <f>IF(AND(IFERROR(OR(発注者入力シート!$L$62="８",発注者入力シート!$L$63="８"),FALSE),企業入力シート!$L$100=3),"",IF(COUNTIF($A$50:$A$76,"*"&amp;VLOOKUP("８",発注者入力シート!$L$41:$N$75,3,FALSE)&amp;"*")&gt;=3,"",INDEX(発注者入力シート!$L$40:$O$81,MATCH("８",発注者入力シート!$L$40:$L$81,0),4)))</f>
        <v>　○ボランティア活動又はハートフルしまねへの参加実績　（様式-８）</v>
      </c>
      <c r="B36" s="1087"/>
      <c r="C36" s="1087"/>
      <c r="D36" s="1087"/>
      <c r="E36" s="1087"/>
      <c r="F36" s="1087"/>
      <c r="G36" s="1087"/>
      <c r="H36" s="1087"/>
      <c r="I36" s="1087"/>
      <c r="J36" s="1087"/>
      <c r="K36" s="1087"/>
      <c r="L36" s="1087"/>
      <c r="M36" s="1087"/>
      <c r="N36" s="1087"/>
      <c r="O36" s="1087"/>
      <c r="P36" s="1087"/>
      <c r="Q36" s="1087"/>
    </row>
    <row r="37" spans="1:18">
      <c r="A37" s="1087" t="str">
        <f>IF(AND(IFERROR(OR(発注者入力シート!$L$62="９",発注者入力シート!$L$63="９"),FALSE),企業入力シート!$L$100=3),"",IF(COUNTIF($A$50:$A$76,"*"&amp;VLOOKUP("９",発注者入力シート!$L$41:$N$75,3,FALSE)&amp;"*")&gt;=3,"",INDEX(発注者入力シート!$L$40:$O$81,MATCH("９",発注者入力シート!$L$40:$L$81,0),4)))</f>
        <v>　○労働福祉関連の状況(a 障がい者雇用の実態)　（様式-９）</v>
      </c>
      <c r="B37" s="1087"/>
      <c r="C37" s="1087"/>
      <c r="D37" s="1087"/>
      <c r="E37" s="1087"/>
      <c r="F37" s="1087"/>
      <c r="G37" s="1087"/>
      <c r="H37" s="1087"/>
      <c r="I37" s="1087"/>
      <c r="J37" s="1087"/>
      <c r="K37" s="1087"/>
      <c r="L37" s="1087"/>
      <c r="M37" s="1087"/>
      <c r="N37" s="1087"/>
      <c r="O37" s="1087"/>
      <c r="P37" s="1087"/>
      <c r="Q37" s="1087"/>
    </row>
    <row r="38" spans="1:18">
      <c r="A38" s="1087" t="str">
        <f>IF(AND(IFERROR(OR(発注者入力シート!$L$62="１０",発注者入力シート!$L$63="１０"),FALSE),企業入力シート!$L$100=3),"",IF(COUNTIF($A$50:$A$76,"*"&amp;VLOOKUP("１０",発注者入力シート!$L$41:$N$75,3,FALSE)&amp;"*")&gt;=3,"",INDEX(発注者入力シート!$L$40:$O$81,MATCH("１０",発注者入力シート!$L$40:$L$81,0),4)))</f>
        <v>　○労働福祉関連の状況(b 育児・介護休業に関する制度)　（様式-１０）</v>
      </c>
      <c r="B38" s="1087"/>
      <c r="C38" s="1087"/>
      <c r="D38" s="1087"/>
      <c r="E38" s="1087"/>
      <c r="F38" s="1087"/>
      <c r="G38" s="1087"/>
      <c r="H38" s="1087"/>
      <c r="I38" s="1087"/>
      <c r="J38" s="1087"/>
      <c r="K38" s="1087"/>
      <c r="L38" s="1087"/>
      <c r="M38" s="1087"/>
      <c r="N38" s="1087"/>
      <c r="O38" s="1087"/>
      <c r="P38" s="1087"/>
      <c r="Q38" s="1087"/>
    </row>
    <row r="39" spans="1:18">
      <c r="A39" s="1087" t="str">
        <f>IF(AND(IFERROR(OR(発注者入力シート!$L$62="１１",発注者入力シート!$L$63="１１"),FALSE),企業入力シート!$L$100=3),"",IF(COUNTIF($A$50:$A$76,"*"&amp;VLOOKUP("１１",発注者入力シート!$L$41:$N$75,3,FALSE)&amp;"*")&gt;=3,"",INDEX(発注者入力シート!$L$40:$O$81,MATCH("１１",発注者入力シート!$L$40:$L$81,0),4)))</f>
        <v>　○育児・介護休業に関する制度　チェック表　（様式-１１）</v>
      </c>
      <c r="B39" s="1087"/>
      <c r="C39" s="1087"/>
      <c r="D39" s="1087"/>
      <c r="E39" s="1087"/>
      <c r="F39" s="1087"/>
      <c r="G39" s="1087"/>
      <c r="H39" s="1087"/>
      <c r="I39" s="1087"/>
      <c r="J39" s="1087"/>
      <c r="K39" s="1087"/>
      <c r="L39" s="1087"/>
      <c r="M39" s="1087"/>
      <c r="N39" s="1087"/>
      <c r="O39" s="1087"/>
      <c r="P39" s="1087"/>
      <c r="Q39" s="1087"/>
    </row>
    <row r="40" spans="1:18">
      <c r="A40" s="1087" t="str">
        <f>IF(AND(IFERROR(OR(発注者入力シート!$L$62="１２",発注者入力シート!$L$63="１２"),FALSE),企業入力シート!$L$100=3),"",IF(COUNTIF($A$50:$A$76,"*"&amp;VLOOKUP("１２",発注者入力シート!$L$41:$N$75,3,FALSE)&amp;"*")&gt;=3,"",INDEX(発注者入力シート!$L$40:$O$81,MATCH("１２",発注者入力シート!$L$40:$L$81,0),4)))</f>
        <v>　○登録基幹技能者の配置　（様式-１２）</v>
      </c>
      <c r="B40" s="1087"/>
      <c r="C40" s="1087"/>
      <c r="D40" s="1087"/>
      <c r="E40" s="1087"/>
      <c r="F40" s="1087"/>
      <c r="G40" s="1087"/>
      <c r="H40" s="1087"/>
      <c r="I40" s="1087"/>
      <c r="J40" s="1087"/>
      <c r="K40" s="1087"/>
      <c r="L40" s="1087"/>
      <c r="M40" s="1087"/>
      <c r="N40" s="1087"/>
      <c r="O40" s="1087"/>
      <c r="P40" s="1087"/>
      <c r="Q40" s="1087"/>
    </row>
    <row r="41" spans="1:18">
      <c r="A41" s="1087" t="str">
        <f>IF(AND(IFERROR(OR(発注者入力シート!$L$62="１３",発注者入力シート!$L$63="１３"),FALSE),企業入力シート!$L$100=3),"",IF(COUNTIF($A$50:$A$76,"*"&amp;VLOOKUP("１３",発注者入力シート!$L$41:$N$75,3,FALSE)&amp;"*")&gt;=3,"",INDEX(発注者入力シート!$L$40:$O$81,MATCH("１３",発注者入力シート!$L$40:$L$81,0),4)))</f>
        <v>　○島根県地震被災建築物応急復旧相談員の登録　（様式-１３）</v>
      </c>
      <c r="B41" s="1087"/>
      <c r="C41" s="1087"/>
      <c r="D41" s="1087"/>
      <c r="E41" s="1087"/>
      <c r="F41" s="1087"/>
      <c r="G41" s="1087"/>
      <c r="H41" s="1087"/>
      <c r="I41" s="1087"/>
      <c r="J41" s="1087"/>
      <c r="K41" s="1087"/>
      <c r="L41" s="1087"/>
      <c r="M41" s="1087"/>
      <c r="N41" s="1087"/>
      <c r="O41" s="1087"/>
      <c r="P41" s="1087"/>
      <c r="Q41" s="1087"/>
    </row>
    <row r="42" spans="1:18">
      <c r="A42" s="1087" t="str">
        <f>IF(AND(IFERROR(OR(発注者入力シート!$L$62="１４",発注者入力シート!$L$63="１４"),FALSE),企業入力シート!$L$100=3),"",IF(COUNTIF($A$50:$A$76,"*"&amp;VLOOKUP("１４",発注者入力シート!$L$41:$N$75,3,FALSE)&amp;"*")&gt;=3,"",INDEX(発注者入力シート!$L$40:$O$81,MATCH("１４",発注者入力シート!$L$40:$L$81,0),4)))</f>
        <v>　○若手技術者・若手従業員の新規雇用　（様式-１４）</v>
      </c>
      <c r="B42" s="1087"/>
      <c r="C42" s="1087"/>
      <c r="D42" s="1087"/>
      <c r="E42" s="1087"/>
      <c r="F42" s="1087"/>
      <c r="G42" s="1087"/>
      <c r="H42" s="1087"/>
      <c r="I42" s="1087"/>
      <c r="J42" s="1087"/>
      <c r="K42" s="1087"/>
      <c r="L42" s="1087"/>
      <c r="M42" s="1087"/>
      <c r="N42" s="1087"/>
      <c r="O42" s="1087"/>
      <c r="P42" s="1087"/>
      <c r="Q42" s="1087"/>
    </row>
    <row r="43" spans="1:18">
      <c r="A43" s="1087" t="str">
        <f>IF(AND(IFERROR(OR(発注者入力シート!$L$62="１５",発注者入力シート!$L$63="１５"),FALSE),企業入力シート!$L$100=3),"",IF(COUNTIF($A$50:$A$76,"*"&amp;VLOOKUP("１５",発注者入力シート!$L$41:$N$75,3,FALSE)&amp;"*")&gt;=3,"",INDEX(発注者入力シート!$L$40:$O$81,MATCH("１５",発注者入力シート!$L$40:$L$81,0),4)))</f>
        <v>　○地理的条件（近隣地域での施工実績）　（様式-１５）</v>
      </c>
      <c r="B43" s="1087"/>
      <c r="C43" s="1087"/>
      <c r="D43" s="1087"/>
      <c r="E43" s="1087"/>
      <c r="F43" s="1087"/>
      <c r="G43" s="1087"/>
      <c r="H43" s="1087"/>
      <c r="I43" s="1087"/>
      <c r="J43" s="1087"/>
      <c r="K43" s="1087"/>
      <c r="L43" s="1087"/>
      <c r="M43" s="1087"/>
      <c r="N43" s="1087"/>
      <c r="O43" s="1087"/>
      <c r="P43" s="1087"/>
      <c r="Q43" s="1087"/>
    </row>
    <row r="44" spans="1:18" hidden="1">
      <c r="A44" s="1087" t="e">
        <f>IF(AND(IFERROR(OR(発注者入力シート!$L$62="１６",発注者入力シート!$L$63="１６"),FALSE),企業入力シート!$L$100=3),"",IF(COUNTIF($A$50:$A$76,"*"&amp;VLOOKUP("１６",発注者入力シート!$L$41:$N$75,3,FALSE)&amp;"*")&gt;=3,"",INDEX(発注者入力シート!$L$40:$O$81,MATCH("１６",発注者入力シート!$L$40:$L$81,0),4)))</f>
        <v>#N/A</v>
      </c>
      <c r="B44" s="1087"/>
      <c r="C44" s="1087"/>
      <c r="D44" s="1087"/>
      <c r="E44" s="1087"/>
      <c r="F44" s="1087"/>
      <c r="G44" s="1087"/>
      <c r="H44" s="1087"/>
      <c r="I44" s="1087"/>
      <c r="J44" s="1087"/>
      <c r="K44" s="1087"/>
      <c r="L44" s="1087"/>
      <c r="M44" s="1087"/>
      <c r="N44" s="1087"/>
      <c r="O44" s="1087"/>
      <c r="P44" s="1087"/>
      <c r="Q44" s="1087"/>
    </row>
    <row r="45" spans="1:18" hidden="1">
      <c r="A45" s="1087" t="e">
        <f>IF(AND(IFERROR(OR(発注者入力シート!$L$62="１７",発注者入力シート!$L$63="１７"),FALSE),企業入力シート!$L$100=3),"",IF(COUNTIF($A$50:$A$76,"*"&amp;VLOOKUP("１７",発注者入力シート!$L$41:$N$75,3,FALSE)&amp;"*")&gt;=3,"",INDEX(発注者入力シート!$L$40:$O$81,MATCH("１７",発注者入力シート!$L$40:$L$81,0),4)))</f>
        <v>#N/A</v>
      </c>
      <c r="B45" s="1087"/>
      <c r="C45" s="1087"/>
      <c r="D45" s="1087"/>
      <c r="E45" s="1087"/>
      <c r="F45" s="1087"/>
      <c r="G45" s="1087"/>
      <c r="H45" s="1087"/>
      <c r="I45" s="1087"/>
      <c r="J45" s="1087"/>
      <c r="K45" s="1087"/>
      <c r="L45" s="1087"/>
      <c r="M45" s="1087"/>
      <c r="N45" s="1087"/>
      <c r="O45" s="1087"/>
      <c r="P45" s="1087"/>
      <c r="Q45" s="1087"/>
    </row>
    <row r="46" spans="1:18" hidden="1">
      <c r="A46" s="1087" t="e">
        <f>IF(AND(IFERROR(OR(発注者入力シート!$L$62="１８",発注者入力シート!$L$63="１８"),FALSE),企業入力シート!$L$100=3),"",IF(COUNTIF($A$50:$A$76,"*"&amp;VLOOKUP("１８",発注者入力シート!$L$41:$N$75,3,FALSE)&amp;"*")&gt;=3,"",INDEX(発注者入力シート!$L$40:$O$81,MATCH("１８",発注者入力シート!$L$40:$L$81,0),4)))</f>
        <v>#N/A</v>
      </c>
      <c r="B46" s="1087"/>
      <c r="C46" s="1087"/>
      <c r="D46" s="1087"/>
      <c r="E46" s="1087"/>
      <c r="F46" s="1087"/>
      <c r="G46" s="1087"/>
      <c r="H46" s="1087"/>
      <c r="I46" s="1087"/>
      <c r="J46" s="1087"/>
      <c r="K46" s="1087"/>
      <c r="L46" s="1087"/>
      <c r="M46" s="1087"/>
      <c r="N46" s="1087"/>
      <c r="O46" s="1087"/>
      <c r="P46" s="1087"/>
      <c r="Q46" s="1087"/>
    </row>
    <row r="47" spans="1:18" hidden="1">
      <c r="A47" s="1087" t="e">
        <f>IF(AND(IFERROR(OR(発注者入力シート!$L$62="１９",発注者入力シート!$L$63="１９"),FALSE),企業入力シート!$L$100=3),"",IF(COUNTIF($A$50:$A$76,"*"&amp;VLOOKUP("１９",発注者入力シート!$L$41:$N$75,3,FALSE)&amp;"*")&gt;=3,"",INDEX(発注者入力シート!$L$40:$O$81,MATCH("１９",発注者入力シート!$L$40:$L$81,0),4)))</f>
        <v>#N/A</v>
      </c>
      <c r="B47" s="1087"/>
      <c r="C47" s="1087"/>
      <c r="D47" s="1087"/>
      <c r="E47" s="1087"/>
      <c r="F47" s="1087"/>
      <c r="G47" s="1087"/>
      <c r="H47" s="1087"/>
      <c r="I47" s="1087"/>
      <c r="J47" s="1087"/>
      <c r="K47" s="1087"/>
      <c r="L47" s="1087"/>
      <c r="M47" s="1087"/>
      <c r="N47" s="1087"/>
      <c r="O47" s="1087"/>
      <c r="P47" s="1087"/>
      <c r="Q47" s="1087"/>
      <c r="R47" s="105"/>
    </row>
    <row r="48" spans="1:18" hidden="1">
      <c r="A48" s="1087" t="e">
        <f>IF(AND(IFERROR(OR(発注者入力シート!$L$62="２０",発注者入力シート!$L$63="２０"),FALSE),企業入力シート!$L$100=3),"",IF(COUNTIF($A$50:$A$76,"*"&amp;VLOOKUP("２０",発注者入力シート!$L$41:$N$75,3,FALSE)&amp;"*")&gt;=3,"",INDEX(発注者入力シート!$L$40:$O$81,MATCH("２０",発注者入力シート!$L$40:$L$81,0),4)))</f>
        <v>#N/A</v>
      </c>
      <c r="B48" s="1087"/>
      <c r="C48" s="1087"/>
      <c r="D48" s="1087"/>
      <c r="E48" s="1087"/>
      <c r="F48" s="1087"/>
      <c r="G48" s="1087"/>
      <c r="H48" s="1087"/>
      <c r="I48" s="1087"/>
      <c r="J48" s="1087"/>
      <c r="K48" s="1087"/>
      <c r="L48" s="1087"/>
      <c r="M48" s="1087"/>
      <c r="N48" s="1087"/>
      <c r="O48" s="1087"/>
      <c r="P48" s="1087"/>
      <c r="Q48" s="1087"/>
      <c r="R48" s="105"/>
    </row>
    <row r="49" spans="1:18">
      <c r="A49" s="104"/>
      <c r="B49" s="104"/>
      <c r="C49" s="104"/>
      <c r="D49" s="104"/>
      <c r="E49" s="104"/>
      <c r="F49" s="104"/>
      <c r="G49" s="104"/>
      <c r="H49" s="104"/>
      <c r="I49" s="104"/>
      <c r="J49" s="104"/>
      <c r="K49" s="104"/>
      <c r="L49" s="104"/>
      <c r="M49" s="104"/>
      <c r="N49" s="104"/>
      <c r="O49" s="104"/>
      <c r="P49" s="104"/>
      <c r="Q49" s="104"/>
      <c r="R49" s="105"/>
    </row>
    <row r="50" spans="1:18">
      <c r="A50" s="76" t="str">
        <f>IF(SUM(企業入力シート!A32,企業入力シート!A61,企業入力シート!A90)=0,"","※事前審査・証明書による提出（技術資料及び添付資料省略）")</f>
        <v/>
      </c>
      <c r="B50" s="824"/>
      <c r="C50" s="824"/>
      <c r="D50" s="824"/>
      <c r="E50" s="824"/>
      <c r="F50" s="824"/>
      <c r="G50" s="824"/>
      <c r="H50" s="824"/>
      <c r="I50" s="824"/>
      <c r="J50" s="824"/>
      <c r="K50" s="824"/>
      <c r="L50" s="824"/>
      <c r="M50" s="824"/>
      <c r="N50" s="824"/>
      <c r="O50" s="824"/>
      <c r="P50" s="824"/>
      <c r="Q50" s="824"/>
      <c r="R50" s="105"/>
    </row>
    <row r="51" spans="1:18">
      <c r="A51" s="76" t="str">
        <f>IF(企業入力シート!A32&gt;0,"○第１グループ（"&amp;企業入力シート!C14&amp;"）",IF(企業入力シート!A61&gt;0,"○第２グループ（"&amp;企業入力シート!C48&amp;"）",IF(企業入力シート!A90&gt;0,"○第３グループ（"&amp;企業入力シート!C77&amp;"）","")))</f>
        <v/>
      </c>
      <c r="B51" s="824"/>
      <c r="C51" s="824"/>
      <c r="D51" s="824"/>
      <c r="E51" s="824"/>
      <c r="F51" s="824"/>
      <c r="G51" s="824"/>
      <c r="H51" s="824"/>
      <c r="I51" s="824"/>
      <c r="J51" s="824"/>
      <c r="K51" s="824"/>
      <c r="L51" s="824"/>
      <c r="M51" s="824"/>
      <c r="N51" s="824"/>
      <c r="O51" s="824"/>
      <c r="P51" s="824"/>
      <c r="Q51" s="824"/>
      <c r="R51" s="105"/>
    </row>
    <row r="52" spans="1:18">
      <c r="A52" s="76" t="str">
        <f>IF(企業入力シート!$A$32&gt;0,"　　・"&amp;VLOOKUP(1,企業入力シート!$A$33:$I$42,3,FALSE),IF(企業入力シート!$A$61&gt;0,"　　・"&amp;VLOOKUP(1,企業入力シート!$A$62:$I$71,3,FALSE),IF(企業入力シート!$A$90&gt;0,"　　・"&amp;VLOOKUP(1,企業入力シート!$A$91:$I$100,3,FALSE),"")))</f>
        <v/>
      </c>
      <c r="B52" s="824"/>
      <c r="C52" s="824"/>
      <c r="D52" s="824"/>
      <c r="E52" s="824"/>
      <c r="F52" s="824"/>
      <c r="G52" s="824"/>
      <c r="H52" s="824"/>
      <c r="I52" s="824"/>
      <c r="J52" s="824"/>
      <c r="K52" s="824"/>
      <c r="L52" s="824"/>
      <c r="M52" s="824"/>
      <c r="N52" s="824"/>
      <c r="O52" s="824"/>
      <c r="P52" s="824"/>
      <c r="Q52" s="824"/>
      <c r="R52" s="105"/>
    </row>
    <row r="53" spans="1:18">
      <c r="A53" s="76" t="str">
        <f>IF(企業入力シート!$A$32&gt;0,IF(企業入力シート!$A$32&gt;1,"　　・"&amp;VLOOKUP(2,企業入力シート!$A$33:$I$42,3,FALSE),""),IF(企業入力シート!$A$61&gt;0,IF(企業入力シート!$A$61&gt;1,"　　・"&amp;VLOOKUP(2,企業入力シート!$A$62:$I$71,3,FALSE),""),IF(企業入力シート!$A$90&gt;0,IF(企業入力シート!$A$90&gt;1,"　　・"&amp;VLOOKUP(2,企業入力シート!$A$91:$I$100,3,FALSE),""),"")))</f>
        <v/>
      </c>
      <c r="B53" s="824"/>
      <c r="C53" s="824"/>
      <c r="D53" s="824"/>
      <c r="E53" s="824"/>
      <c r="F53" s="824"/>
      <c r="G53" s="824"/>
      <c r="H53" s="824"/>
      <c r="I53" s="824"/>
      <c r="J53" s="824"/>
      <c r="K53" s="824"/>
      <c r="L53" s="824"/>
      <c r="M53" s="824"/>
      <c r="N53" s="824"/>
      <c r="O53" s="824"/>
      <c r="P53" s="824"/>
      <c r="Q53" s="824"/>
      <c r="R53" s="105"/>
    </row>
    <row r="54" spans="1:18">
      <c r="A54" s="76" t="str">
        <f>IF(企業入力シート!$A$32&gt;0,IF(企業入力シート!$A$32&gt;2,"　　・"&amp;VLOOKUP(3,企業入力シート!$A$33:$I$42,3,FALSE),""),IF(企業入力シート!$A$61&gt;0,IF(企業入力シート!$A$61&gt;2,"　　・"&amp;VLOOKUP(3,企業入力シート!$A$62:$I$71,3,FALSE),""),IF(企業入力シート!$A$90&gt;0,IF(企業入力シート!$A$90&gt;2,"　　・"&amp;VLOOKUP(3,企業入力シート!$A$91:$I$100,3,FALSE),""),"")))</f>
        <v/>
      </c>
      <c r="B54" s="824"/>
      <c r="C54" s="824"/>
      <c r="D54" s="824"/>
      <c r="E54" s="824"/>
      <c r="F54" s="824"/>
      <c r="G54" s="824"/>
      <c r="H54" s="824"/>
      <c r="I54" s="824"/>
      <c r="J54" s="824"/>
      <c r="K54" s="824"/>
      <c r="L54" s="824"/>
      <c r="M54" s="824"/>
      <c r="N54" s="824"/>
      <c r="O54" s="824"/>
      <c r="P54" s="824"/>
      <c r="Q54" s="824"/>
      <c r="R54" s="105"/>
    </row>
    <row r="55" spans="1:18">
      <c r="A55" s="76" t="str">
        <f>IF(企業入力シート!$A$32&gt;0,IF(企業入力シート!$A$32&gt;3,"　　・"&amp;VLOOKUP(4,企業入力シート!$A$33:$I$42,3,FALSE),""),IF(企業入力シート!$A$61&gt;0,IF(企業入力シート!$A$61&gt;3,"　　・"&amp;VLOOKUP(4,企業入力シート!$A$62:$I$71,3,FALSE),""),IF(企業入力シート!$A$90&gt;0,IF(企業入力シート!$A$90&gt;3,"　　・"&amp;VLOOKUP(4,企業入力シート!$A$91:$I$100,3,FALSE),""),"")))</f>
        <v/>
      </c>
      <c r="B55" s="824"/>
      <c r="C55" s="824"/>
      <c r="D55" s="824"/>
      <c r="E55" s="824"/>
      <c r="F55" s="824"/>
      <c r="G55" s="824"/>
      <c r="H55" s="824"/>
      <c r="I55" s="824"/>
      <c r="J55" s="824"/>
      <c r="K55" s="824"/>
      <c r="L55" s="824"/>
      <c r="M55" s="824"/>
      <c r="N55" s="824"/>
      <c r="O55" s="824"/>
      <c r="P55" s="824"/>
      <c r="Q55" s="824"/>
      <c r="R55" s="105"/>
    </row>
    <row r="56" spans="1:18">
      <c r="A56" s="76" t="str">
        <f>IF(企業入力シート!$A$32&gt;0,IF(企業入力シート!$A$32&gt;4,"　　・"&amp;VLOOKUP(5,企業入力シート!$A$33:$I$42,3,FALSE),""),IF(企業入力シート!$A$61&gt;0,IF(企業入力シート!$A$61&gt;4,"　　・"&amp;VLOOKUP(5,企業入力シート!$A$62:$I$71,3,FALSE),""),IF(企業入力シート!$A$90&gt;0,IF(企業入力シート!$A$90&gt;4,"　　・"&amp;VLOOKUP(5,企業入力シート!$A$91:$I$100,3,FALSE),""),"")))</f>
        <v/>
      </c>
      <c r="B56" s="824"/>
      <c r="C56" s="824"/>
      <c r="D56" s="824"/>
      <c r="E56" s="824"/>
      <c r="F56" s="824"/>
      <c r="G56" s="824"/>
      <c r="H56" s="824"/>
      <c r="I56" s="824"/>
      <c r="J56" s="824"/>
      <c r="K56" s="824"/>
      <c r="L56" s="824"/>
      <c r="M56" s="824"/>
      <c r="N56" s="824"/>
      <c r="O56" s="824"/>
      <c r="P56" s="824"/>
      <c r="Q56" s="824"/>
      <c r="R56" s="105"/>
    </row>
    <row r="57" spans="1:18">
      <c r="A57" s="76" t="str">
        <f>IF(企業入力シート!$A$32&gt;0,IF(企業入力シート!$A$32&gt;5,"　　・"&amp;VLOOKUP(6,企業入力シート!$A$33:$I$42,3,FALSE),""),IF(企業入力シート!$A$61&gt;0,IF(企業入力シート!$A$61&gt;5,"　　・"&amp;VLOOKUP(6,企業入力シート!$A$62:$I$71,3,FALSE),""),IF(企業入力シート!$A$90&gt;0,IF(企業入力シート!$A$90&gt;5,"　　・"&amp;VLOOKUP(6,企業入力シート!$A$91:$I$100,3,FALSE),""),"")))</f>
        <v/>
      </c>
      <c r="B57" s="824"/>
      <c r="C57" s="824"/>
      <c r="D57" s="824"/>
      <c r="E57" s="824"/>
      <c r="F57" s="824"/>
      <c r="G57" s="824"/>
      <c r="H57" s="824"/>
      <c r="I57" s="824"/>
      <c r="J57" s="824"/>
      <c r="K57" s="824"/>
      <c r="L57" s="824"/>
      <c r="M57" s="824"/>
      <c r="N57" s="824"/>
      <c r="O57" s="824"/>
      <c r="P57" s="824"/>
      <c r="Q57" s="824"/>
      <c r="R57" s="105"/>
    </row>
    <row r="58" spans="1:18">
      <c r="A58" s="76" t="str">
        <f>IF(企業入力シート!$A$32&gt;0,IF(企業入力シート!$A$32&gt;6,"　　・"&amp;VLOOKUP(7,企業入力シート!$A$33:$I$42,3,FALSE),""),IF(企業入力シート!$A$61&gt;0,IF(企業入力シート!$A$61&gt;6,"　　・"&amp;VLOOKUP(7,企業入力シート!$A$62:$I$71,3,FALSE),""),IF(企業入力シート!$A$90&gt;0,IF(企業入力シート!$A$90&gt;6,"　　・"&amp;VLOOKUP(7,企業入力シート!$A$91:$I$100,3,FALSE),""),"")))</f>
        <v/>
      </c>
      <c r="B58" s="824"/>
      <c r="C58" s="824"/>
      <c r="D58" s="824"/>
      <c r="E58" s="824"/>
      <c r="F58" s="824"/>
      <c r="G58" s="824"/>
      <c r="H58" s="824"/>
      <c r="I58" s="824"/>
      <c r="J58" s="824"/>
      <c r="K58" s="824"/>
      <c r="L58" s="824"/>
      <c r="M58" s="824"/>
      <c r="N58" s="824"/>
      <c r="O58" s="824"/>
      <c r="P58" s="824"/>
      <c r="Q58" s="824"/>
      <c r="R58" s="105"/>
    </row>
    <row r="59" spans="1:18">
      <c r="A59" s="2"/>
      <c r="B59" s="104"/>
      <c r="C59" s="104"/>
      <c r="D59" s="104"/>
      <c r="E59" s="104"/>
      <c r="F59" s="104"/>
      <c r="G59" s="104"/>
      <c r="H59" s="104"/>
      <c r="I59" s="104"/>
      <c r="J59" s="104"/>
      <c r="K59" s="104"/>
      <c r="L59" s="104"/>
      <c r="M59" s="104"/>
      <c r="N59" s="104"/>
      <c r="O59" s="104"/>
      <c r="P59" s="104"/>
      <c r="Q59" s="104"/>
      <c r="R59" s="105"/>
    </row>
    <row r="60" spans="1:18">
      <c r="A60" s="76" t="str">
        <f>IF(AND(企業入力シート!A32&gt;0,企業入力シート!A61&gt;0),"○第２グループ（"&amp;企業入力シート!C48&amp;"）",IF(AND(企業入力シート!A90&gt;0,OR(企業入力シート!A32&gt;0,企業入力シート!A61&gt;0)),"○第３グループ（"&amp;企業入力シート!C77&amp;"）",""))</f>
        <v/>
      </c>
      <c r="B60" s="824"/>
      <c r="C60" s="824"/>
      <c r="D60" s="824"/>
      <c r="E60" s="824"/>
      <c r="F60" s="824"/>
      <c r="G60" s="824"/>
      <c r="H60" s="824"/>
      <c r="I60" s="824"/>
      <c r="J60" s="824"/>
      <c r="K60" s="824"/>
      <c r="L60" s="824"/>
      <c r="M60" s="824"/>
      <c r="N60" s="824"/>
      <c r="O60" s="824"/>
      <c r="P60" s="824"/>
      <c r="Q60" s="824"/>
      <c r="R60" s="105"/>
    </row>
    <row r="61" spans="1:18">
      <c r="A61" s="76" t="str">
        <f>IF(AND(企業入力シート!$A$32&gt;0,企業入力シート!$A$61&gt;0),"　　・"&amp;VLOOKUP(1,企業入力シート!$A$62:$I$71,3,FALSE),IF(AND(企業入力シート!$A$90&gt;0,OR(企業入力シート!$A$32&gt;0,企業入力シート!$A$61&gt;0)),"　　・"&amp;VLOOKUP(1,企業入力シート!$A$91:$I$100,3,FALSE),""))</f>
        <v/>
      </c>
      <c r="B61" s="824"/>
      <c r="C61" s="824"/>
      <c r="D61" s="824"/>
      <c r="E61" s="824"/>
      <c r="F61" s="824"/>
      <c r="G61" s="824"/>
      <c r="H61" s="824"/>
      <c r="I61" s="824"/>
      <c r="J61" s="824"/>
      <c r="K61" s="824"/>
      <c r="L61" s="824"/>
      <c r="M61" s="824"/>
      <c r="N61" s="824"/>
      <c r="O61" s="824"/>
      <c r="P61" s="824"/>
      <c r="Q61" s="824"/>
      <c r="R61" s="105"/>
    </row>
    <row r="62" spans="1:18">
      <c r="A62" s="76" t="str">
        <f>IF(AND(企業入力シート!$A$32&gt;0,企業入力シート!$A$61&gt;1),"　　・"&amp;VLOOKUP(2,企業入力シート!$A$62:$I$71,3,FALSE),IF(AND(企業入力シート!$A$90&gt;1,OR(企業入力シート!$A$32&gt;0,企業入力シート!$A$61&gt;0)),"　　・"&amp;VLOOKUP(2,企業入力シート!$A$91:$I$100,3,FALSE),""))</f>
        <v/>
      </c>
      <c r="B62" s="824"/>
      <c r="C62" s="824"/>
      <c r="D62" s="824"/>
      <c r="E62" s="824"/>
      <c r="F62" s="824"/>
      <c r="G62" s="824"/>
      <c r="H62" s="824"/>
      <c r="I62" s="824"/>
      <c r="J62" s="824"/>
      <c r="K62" s="824"/>
      <c r="L62" s="824"/>
      <c r="M62" s="824"/>
      <c r="N62" s="824"/>
      <c r="O62" s="824"/>
      <c r="P62" s="824"/>
      <c r="Q62" s="824"/>
      <c r="R62" s="105"/>
    </row>
    <row r="63" spans="1:18">
      <c r="A63" s="76" t="str">
        <f>IF(AND(企業入力シート!$A$32&gt;0,企業入力シート!$A$61&gt;2),"　　・"&amp;VLOOKUP(3,企業入力シート!$A$62:$I$71,3,FALSE),IF(AND(企業入力シート!$A$90&gt;2,OR(企業入力シート!$A$32&gt;0,企業入力シート!$A$61&gt;0)),"　　・"&amp;VLOOKUP(3,企業入力シート!$A$91:$I$100,3,FALSE),""))</f>
        <v/>
      </c>
      <c r="B63" s="824"/>
      <c r="C63" s="824"/>
      <c r="D63" s="824"/>
      <c r="E63" s="824"/>
      <c r="F63" s="824"/>
      <c r="G63" s="824"/>
      <c r="H63" s="824"/>
      <c r="I63" s="824"/>
      <c r="J63" s="824"/>
      <c r="K63" s="824"/>
      <c r="L63" s="824"/>
      <c r="M63" s="824"/>
      <c r="N63" s="824"/>
      <c r="O63" s="824"/>
      <c r="P63" s="824"/>
      <c r="Q63" s="824"/>
      <c r="R63" s="105"/>
    </row>
    <row r="64" spans="1:18">
      <c r="A64" s="76" t="str">
        <f>IF(AND(企業入力シート!$A$32&gt;0,企業入力シート!$A$61&gt;3),"　　・"&amp;VLOOKUP(4,企業入力シート!$A$62:$I$71,3,FALSE),IF(AND(企業入力シート!$A$90&gt;3,OR(企業入力シート!$A$32&gt;0,企業入力シート!$A$61&gt;0)),"　　・"&amp;VLOOKUP(4,企業入力シート!$A$91:$I$100,3,FALSE),""))</f>
        <v/>
      </c>
      <c r="B64" s="824"/>
      <c r="C64" s="824"/>
      <c r="D64" s="824"/>
      <c r="E64" s="824"/>
      <c r="F64" s="824"/>
      <c r="G64" s="824"/>
      <c r="H64" s="824"/>
      <c r="I64" s="824"/>
      <c r="J64" s="824"/>
      <c r="K64" s="824"/>
      <c r="L64" s="824"/>
      <c r="M64" s="824"/>
      <c r="N64" s="824"/>
      <c r="O64" s="824"/>
      <c r="P64" s="824"/>
      <c r="Q64" s="824"/>
      <c r="R64" s="105"/>
    </row>
    <row r="65" spans="1:18">
      <c r="A65" s="76" t="str">
        <f>IF(AND(企業入力シート!$A$32&gt;0,企業入力シート!$A$61&gt;4),"　　・"&amp;VLOOKUP(5,企業入力シート!$A$62:$I$71,3,FALSE),IF(AND(企業入力シート!$A$90&gt;4,OR(企業入力シート!$A$32&gt;0,企業入力シート!$A$61&gt;0)),"　　・"&amp;VLOOKUP(5,企業入力シート!$A$91:$I$100,3,FALSE),""))</f>
        <v/>
      </c>
      <c r="B65" s="824"/>
      <c r="C65" s="824"/>
      <c r="D65" s="824"/>
      <c r="E65" s="824"/>
      <c r="F65" s="824"/>
      <c r="G65" s="824"/>
      <c r="H65" s="824"/>
      <c r="I65" s="824"/>
      <c r="J65" s="824"/>
      <c r="K65" s="824"/>
      <c r="L65" s="824"/>
      <c r="M65" s="824"/>
      <c r="N65" s="824"/>
      <c r="O65" s="824"/>
      <c r="P65" s="824"/>
      <c r="Q65" s="824"/>
      <c r="R65" s="105"/>
    </row>
    <row r="66" spans="1:18">
      <c r="A66" s="76" t="str">
        <f>IF(AND(企業入力シート!$A$32&gt;0,企業入力シート!$A$61&gt;5),"　　・"&amp;VLOOKUP(6,企業入力シート!$A$62:$I$71,3,FALSE),IF(AND(企業入力シート!$A$90&gt;5,OR(企業入力シート!$A$32&gt;0,企業入力シート!$A$61&gt;0)),"　　・"&amp;VLOOKUP(6,企業入力シート!$A$91:$I$100,3,FALSE),""))</f>
        <v/>
      </c>
      <c r="B66" s="824"/>
      <c r="C66" s="824"/>
      <c r="D66" s="824"/>
      <c r="E66" s="824"/>
      <c r="F66" s="824"/>
      <c r="G66" s="824"/>
      <c r="H66" s="824"/>
      <c r="I66" s="824"/>
      <c r="J66" s="824"/>
      <c r="K66" s="824"/>
      <c r="L66" s="824"/>
      <c r="M66" s="824"/>
      <c r="N66" s="824"/>
      <c r="O66" s="824"/>
      <c r="P66" s="824"/>
      <c r="Q66" s="824"/>
      <c r="R66" s="105"/>
    </row>
    <row r="67" spans="1:18">
      <c r="A67" s="76" t="str">
        <f>IF(AND(企業入力シート!$A$32&gt;0,企業入力シート!$A$61&gt;6),"　　・"&amp;VLOOKUP(7,企業入力シート!$A$62:$I$71,3,FALSE),IF(AND(企業入力シート!$A$90&gt;6,OR(企業入力シート!$A$32&gt;0,企業入力シート!$A$61&gt;0)),"　　・"&amp;VLOOKUP(7,企業入力シート!$A$91:$I$100,3,FALSE),""))</f>
        <v/>
      </c>
      <c r="B67" s="824"/>
      <c r="C67" s="824"/>
      <c r="D67" s="824"/>
      <c r="E67" s="824"/>
      <c r="F67" s="824"/>
      <c r="G67" s="824"/>
      <c r="H67" s="824"/>
      <c r="I67" s="824"/>
      <c r="J67" s="824"/>
      <c r="K67" s="824"/>
      <c r="L67" s="824"/>
      <c r="M67" s="824"/>
      <c r="N67" s="824"/>
      <c r="O67" s="824"/>
      <c r="P67" s="824"/>
      <c r="Q67" s="824"/>
      <c r="R67" s="105"/>
    </row>
    <row r="68" spans="1:18">
      <c r="A68" s="2"/>
      <c r="B68" s="104"/>
      <c r="C68" s="104"/>
      <c r="D68" s="104"/>
      <c r="E68" s="104"/>
      <c r="F68" s="104"/>
      <c r="G68" s="104"/>
      <c r="H68" s="104"/>
      <c r="I68" s="104"/>
      <c r="J68" s="104"/>
      <c r="K68" s="104"/>
      <c r="L68" s="104"/>
      <c r="M68" s="104"/>
      <c r="N68" s="104"/>
      <c r="O68" s="104"/>
      <c r="P68" s="104"/>
      <c r="Q68" s="104"/>
      <c r="R68" s="105"/>
    </row>
    <row r="69" spans="1:18">
      <c r="A69" s="76" t="str">
        <f>IF(AND(企業入力シート!A32&gt;0,企業入力シート!A61&gt;0,企業入力シート!A90&gt;0),"○第３グループ（"&amp;企業入力シート!C77&amp;"）","")</f>
        <v/>
      </c>
      <c r="B69" s="824"/>
      <c r="C69" s="824"/>
      <c r="D69" s="824"/>
      <c r="E69" s="824"/>
      <c r="F69" s="824"/>
      <c r="G69" s="824"/>
      <c r="H69" s="824"/>
      <c r="I69" s="824"/>
      <c r="J69" s="824"/>
      <c r="K69" s="824"/>
      <c r="L69" s="824"/>
      <c r="M69" s="824"/>
      <c r="N69" s="824"/>
      <c r="O69" s="824"/>
      <c r="P69" s="824"/>
      <c r="Q69" s="824"/>
      <c r="R69" s="105"/>
    </row>
    <row r="70" spans="1:18">
      <c r="A70" s="76" t="str">
        <f>IF(AND(企業入力シート!$A$32&gt;0,企業入力シート!$A$61&gt;0,企業入力シート!$A$90&gt;0),"　　・"&amp;VLOOKUP(1,企業入力シート!$A$91:$I$100,3,FALSE),"")</f>
        <v/>
      </c>
      <c r="B70" s="824"/>
      <c r="C70" s="824"/>
      <c r="D70" s="824"/>
      <c r="E70" s="824"/>
      <c r="F70" s="824"/>
      <c r="G70" s="824"/>
      <c r="H70" s="824"/>
      <c r="I70" s="824"/>
      <c r="J70" s="824"/>
      <c r="K70" s="824"/>
      <c r="L70" s="824"/>
      <c r="M70" s="824"/>
      <c r="N70" s="824"/>
      <c r="O70" s="824"/>
      <c r="P70" s="824"/>
      <c r="Q70" s="824"/>
      <c r="R70" s="105"/>
    </row>
    <row r="71" spans="1:18">
      <c r="A71" s="76" t="str">
        <f>IF(AND(企業入力シート!$A$32&gt;0,企業入力シート!$A$61&gt;0,企業入力シート!$A$90&gt;1),"　　・"&amp;VLOOKUP(2,企業入力シート!$A$91:$I$100,3,FALSE),"")</f>
        <v/>
      </c>
      <c r="B71" s="824"/>
      <c r="C71" s="824"/>
      <c r="D71" s="824"/>
      <c r="E71" s="824"/>
      <c r="F71" s="824"/>
      <c r="G71" s="824"/>
      <c r="H71" s="824"/>
      <c r="I71" s="824"/>
      <c r="J71" s="824"/>
      <c r="K71" s="824"/>
      <c r="L71" s="824"/>
      <c r="M71" s="824"/>
      <c r="N71" s="824"/>
      <c r="O71" s="824"/>
      <c r="P71" s="824"/>
      <c r="Q71" s="824"/>
      <c r="R71" s="105"/>
    </row>
    <row r="72" spans="1:18">
      <c r="A72" s="76" t="str">
        <f>IF(AND(企業入力シート!$A$32&gt;0,企業入力シート!$A$61&gt;0,企業入力シート!$A$90&gt;3),"　　・"&amp;VLOOKUP(3,企業入力シート!$A$91:$I$100,3,FALSE),"")</f>
        <v/>
      </c>
      <c r="B72" s="824"/>
      <c r="C72" s="824"/>
      <c r="D72" s="824"/>
      <c r="E72" s="824"/>
      <c r="F72" s="824"/>
      <c r="G72" s="824"/>
      <c r="H72" s="824"/>
      <c r="I72" s="824"/>
      <c r="J72" s="824"/>
      <c r="K72" s="824"/>
      <c r="L72" s="824"/>
      <c r="M72" s="824"/>
      <c r="N72" s="824"/>
      <c r="O72" s="824"/>
      <c r="P72" s="824"/>
      <c r="Q72" s="824"/>
      <c r="R72" s="105"/>
    </row>
    <row r="73" spans="1:18">
      <c r="A73" s="76" t="str">
        <f>IF(AND(企業入力シート!$A$32&gt;0,企業入力シート!$A$61&gt;0,企業入力シート!$A$90&gt;4),"　　・"&amp;VLOOKUP(4,企業入力シート!$A$91:$I$100,3,FALSE),"")</f>
        <v/>
      </c>
      <c r="B73" s="824"/>
      <c r="C73" s="824"/>
      <c r="D73" s="824"/>
      <c r="E73" s="824"/>
      <c r="F73" s="824"/>
      <c r="G73" s="824"/>
      <c r="H73" s="824"/>
      <c r="I73" s="824"/>
      <c r="J73" s="824"/>
      <c r="K73" s="824"/>
      <c r="L73" s="824"/>
      <c r="M73" s="824"/>
      <c r="N73" s="824"/>
      <c r="O73" s="824"/>
      <c r="P73" s="824"/>
      <c r="Q73" s="824"/>
      <c r="R73" s="105"/>
    </row>
    <row r="74" spans="1:18">
      <c r="A74" s="76" t="str">
        <f>IF(AND(企業入力シート!$A$32&gt;0,企業入力シート!$A$61&gt;0,企業入力シート!$A$90&gt;5),"　　・"&amp;VLOOKUP(5,企業入力シート!$A$91:$I$100,3,FALSE),"")</f>
        <v/>
      </c>
      <c r="B74" s="824"/>
      <c r="C74" s="824"/>
      <c r="D74" s="824"/>
      <c r="E74" s="824"/>
      <c r="F74" s="824"/>
      <c r="G74" s="824"/>
      <c r="H74" s="824"/>
      <c r="I74" s="824"/>
      <c r="J74" s="824"/>
      <c r="K74" s="824"/>
      <c r="L74" s="824"/>
      <c r="M74" s="824"/>
      <c r="N74" s="824"/>
      <c r="O74" s="824"/>
      <c r="P74" s="824"/>
      <c r="Q74" s="824"/>
      <c r="R74" s="105"/>
    </row>
    <row r="75" spans="1:18">
      <c r="A75" s="76" t="str">
        <f>IF(AND(企業入力シート!$A$32&gt;0,企業入力シート!$A$61&gt;0,企業入力シート!$A$90&gt;6),"　　・"&amp;VLOOKUP(6,企業入力シート!$A$91:$I$100,3,FALSE),"")</f>
        <v/>
      </c>
      <c r="B75" s="824"/>
      <c r="C75" s="824"/>
      <c r="D75" s="824"/>
      <c r="E75" s="824"/>
      <c r="F75" s="824"/>
      <c r="G75" s="824"/>
      <c r="H75" s="824"/>
      <c r="I75" s="824"/>
      <c r="J75" s="824"/>
      <c r="K75" s="824"/>
      <c r="L75" s="824"/>
      <c r="M75" s="824"/>
      <c r="N75" s="824"/>
      <c r="O75" s="824"/>
      <c r="P75" s="824"/>
      <c r="Q75" s="824"/>
      <c r="R75" s="105"/>
    </row>
    <row r="76" spans="1:18">
      <c r="A76" s="76" t="str">
        <f>IF(AND(企業入力シート!$A$32&gt;0,企業入力シート!$A$61&gt;0,企業入力シート!$A$90&gt;7),"　　・"&amp;VLOOKUP(7,企業入力シート!$A$91:$I$100,3,FALSE),"")</f>
        <v/>
      </c>
      <c r="B76" s="824"/>
      <c r="C76" s="824"/>
      <c r="D76" s="824"/>
      <c r="E76" s="824"/>
      <c r="F76" s="824"/>
      <c r="G76" s="824"/>
      <c r="H76" s="824"/>
      <c r="I76" s="824"/>
      <c r="J76" s="824"/>
      <c r="K76" s="824"/>
      <c r="L76" s="824"/>
      <c r="M76" s="824"/>
      <c r="N76" s="824"/>
      <c r="O76" s="824"/>
      <c r="P76" s="824"/>
      <c r="Q76" s="824"/>
      <c r="R76" s="105"/>
    </row>
    <row r="77" spans="1:18">
      <c r="A77" s="104"/>
      <c r="B77" s="104"/>
      <c r="C77" s="104"/>
      <c r="D77" s="104"/>
      <c r="E77" s="104"/>
      <c r="F77" s="104"/>
      <c r="G77" s="104"/>
      <c r="H77" s="104"/>
      <c r="I77" s="104"/>
      <c r="J77" s="104"/>
      <c r="K77" s="104"/>
      <c r="L77" s="104"/>
      <c r="M77" s="104"/>
      <c r="N77" s="104"/>
      <c r="O77" s="104"/>
      <c r="P77" s="104"/>
      <c r="Q77" s="104"/>
      <c r="R77" s="105"/>
    </row>
    <row r="78" spans="1:18">
      <c r="A78" s="1098" t="s">
        <v>2</v>
      </c>
      <c r="B78" s="1098"/>
      <c r="C78" s="1098"/>
      <c r="D78" s="1098"/>
      <c r="E78" s="1098"/>
      <c r="F78" s="1098"/>
      <c r="G78" s="1098"/>
      <c r="H78" s="1098"/>
      <c r="I78" s="1098"/>
    </row>
    <row r="79" spans="1:18">
      <c r="B79" s="2" t="s">
        <v>109</v>
      </c>
      <c r="C79" s="78"/>
      <c r="D79" s="1096" t="str">
        <f>IF(企業入力シート!C16="","",企業入力シート!C16)</f>
        <v/>
      </c>
      <c r="E79" s="1096"/>
      <c r="F79" s="1096"/>
      <c r="G79" s="1096"/>
      <c r="H79" s="1096"/>
      <c r="I79" s="1096"/>
      <c r="J79" s="1096"/>
      <c r="K79" s="1096"/>
    </row>
    <row r="80" spans="1:18">
      <c r="B80" s="2" t="s">
        <v>108</v>
      </c>
      <c r="C80" s="78"/>
      <c r="D80" s="1096" t="str">
        <f>IF(企業入力シート!C17="","",企業入力シート!C17)</f>
        <v/>
      </c>
      <c r="E80" s="1096"/>
      <c r="F80" s="1096"/>
      <c r="G80" s="1096"/>
      <c r="H80" s="1096"/>
      <c r="I80" s="1096"/>
      <c r="J80" s="1096"/>
      <c r="K80" s="1096"/>
    </row>
    <row r="81" spans="2:11">
      <c r="B81" s="3" t="s">
        <v>110</v>
      </c>
      <c r="C81" s="78"/>
      <c r="D81" s="1096" t="str">
        <f>IF(企業入力シート!C18="","",企業入力シート!C18)</f>
        <v/>
      </c>
      <c r="E81" s="1096"/>
      <c r="F81" s="1096"/>
      <c r="G81" s="1096"/>
      <c r="H81" s="1096"/>
      <c r="I81" s="1096"/>
      <c r="J81" s="1096"/>
      <c r="K81" s="1096"/>
    </row>
    <row r="82" spans="2:11">
      <c r="B82" s="2" t="s">
        <v>111</v>
      </c>
      <c r="C82" s="78"/>
      <c r="D82" s="1096" t="str">
        <f>IF(企業入力シート!C19="","",企業入力シート!C19)</f>
        <v/>
      </c>
      <c r="E82" s="1096"/>
      <c r="F82" s="1096"/>
      <c r="G82" s="1096"/>
      <c r="H82" s="1096"/>
      <c r="I82" s="1096"/>
      <c r="J82" s="1096"/>
      <c r="K82" s="1096"/>
    </row>
    <row r="83" spans="2:11">
      <c r="B83" s="2" t="s">
        <v>112</v>
      </c>
      <c r="D83" s="1096" t="str">
        <f>IF(企業入力シート!C20="","",企業入力シート!C20)</f>
        <v/>
      </c>
      <c r="E83" s="1096"/>
      <c r="F83" s="1096"/>
      <c r="G83" s="1096"/>
      <c r="H83" s="1096"/>
      <c r="I83" s="1096"/>
      <c r="J83" s="1096"/>
      <c r="K83" s="1096"/>
    </row>
    <row r="84" spans="2:11" ht="17.25" customHeight="1"/>
    <row r="85" spans="2:11" ht="17.25" customHeight="1">
      <c r="B85" s="2"/>
    </row>
    <row r="86" spans="2:11" ht="17.25" customHeight="1"/>
    <row r="87" spans="2:11" ht="17.25" customHeight="1"/>
    <row r="88" spans="2:11" ht="17.25" customHeight="1"/>
  </sheetData>
  <mergeCells count="48">
    <mergeCell ref="D83:K83"/>
    <mergeCell ref="C20:Q20"/>
    <mergeCell ref="D79:K79"/>
    <mergeCell ref="D80:K80"/>
    <mergeCell ref="D81:K81"/>
    <mergeCell ref="D82:K82"/>
    <mergeCell ref="A78:I78"/>
    <mergeCell ref="A29:Q29"/>
    <mergeCell ref="A46:Q46"/>
    <mergeCell ref="A47:Q47"/>
    <mergeCell ref="A48:Q48"/>
    <mergeCell ref="A37:Q37"/>
    <mergeCell ref="A38:Q38"/>
    <mergeCell ref="A39:Q39"/>
    <mergeCell ref="A25:Q25"/>
    <mergeCell ref="A26:Q26"/>
    <mergeCell ref="A3:Q3"/>
    <mergeCell ref="N2:Q2"/>
    <mergeCell ref="J11:Q12"/>
    <mergeCell ref="J10:M10"/>
    <mergeCell ref="J13:Q13"/>
    <mergeCell ref="G13:I13"/>
    <mergeCell ref="A6:G6"/>
    <mergeCell ref="G11:I11"/>
    <mergeCell ref="F8:Q8"/>
    <mergeCell ref="C8:E8"/>
    <mergeCell ref="G9:I9"/>
    <mergeCell ref="A34:Q34"/>
    <mergeCell ref="A33:Q33"/>
    <mergeCell ref="A32:Q32"/>
    <mergeCell ref="A31:Q31"/>
    <mergeCell ref="A44:Q44"/>
    <mergeCell ref="A35:Q35"/>
    <mergeCell ref="A36:Q36"/>
    <mergeCell ref="A45:Q45"/>
    <mergeCell ref="A40:Q40"/>
    <mergeCell ref="A41:Q41"/>
    <mergeCell ref="A42:Q42"/>
    <mergeCell ref="A43:Q43"/>
    <mergeCell ref="A27:Q27"/>
    <mergeCell ref="A28:Q28"/>
    <mergeCell ref="A30:Q30"/>
    <mergeCell ref="A17:Q18"/>
    <mergeCell ref="A4:Q4"/>
    <mergeCell ref="A23:Q23"/>
    <mergeCell ref="A24:Q24"/>
    <mergeCell ref="G14:I14"/>
    <mergeCell ref="J14:O14"/>
  </mergeCells>
  <phoneticPr fontId="2"/>
  <printOptions horizontalCentered="1"/>
  <pageMargins left="0.70866141732283472" right="0.70866141732283472" top="0.74803149606299213" bottom="0.55118110236220474" header="0.31496062992125984" footer="0.31496062992125984"/>
  <pageSetup paperSize="9" scale="80" orientation="portrait" blackAndWhite="1"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B59"/>
  <sheetViews>
    <sheetView view="pageBreakPreview" zoomScaleNormal="100" zoomScaleSheetLayoutView="100" workbookViewId="0">
      <selection activeCell="D9" sqref="D9:M9"/>
    </sheetView>
  </sheetViews>
  <sheetFormatPr defaultColWidth="9" defaultRowHeight="13"/>
  <cols>
    <col min="1" max="18" width="5.08984375" style="3" customWidth="1"/>
    <col min="19" max="16384" width="9" style="3"/>
  </cols>
  <sheetData>
    <row r="1" spans="1:22">
      <c r="A1" s="1097" t="str">
        <f>CONCATENATE("（様式－",発注者入力シート!E20,"）")</f>
        <v>（様式－）</v>
      </c>
      <c r="B1" s="1097"/>
      <c r="C1" s="1097"/>
      <c r="D1" s="1097"/>
      <c r="E1" s="1097"/>
      <c r="F1" s="1097"/>
      <c r="R1" s="2"/>
      <c r="U1" s="3" t="s">
        <v>400</v>
      </c>
    </row>
    <row r="2" spans="1:22">
      <c r="A2" s="1097" t="str">
        <f>CONCATENATE("評価項目",発注者入力シート!F20,"－",発注者入力シート!G20)</f>
        <v>評価項目（１）－①</v>
      </c>
      <c r="B2" s="1097"/>
      <c r="C2" s="1097"/>
      <c r="D2" s="1097"/>
      <c r="F2" s="1156" t="s">
        <v>808</v>
      </c>
      <c r="G2" s="1156"/>
      <c r="H2" s="1155" t="str">
        <f>IF(企業入力シート!C5="","",企業入力シート!C5)</f>
        <v/>
      </c>
      <c r="I2" s="1155"/>
      <c r="J2" s="1155"/>
      <c r="K2" s="1155"/>
      <c r="L2" s="1155"/>
      <c r="M2" s="1155"/>
      <c r="N2" s="1155"/>
      <c r="O2" s="1155"/>
      <c r="P2" s="1155"/>
      <c r="Q2" s="1155"/>
      <c r="U2" s="3" t="s">
        <v>401</v>
      </c>
    </row>
    <row r="3" spans="1:22">
      <c r="A3" s="2"/>
      <c r="B3" s="2"/>
      <c r="C3" s="2"/>
      <c r="D3" s="2"/>
      <c r="E3" s="6"/>
      <c r="F3" s="6"/>
      <c r="G3" s="6"/>
      <c r="H3" s="2"/>
      <c r="I3" s="2"/>
      <c r="J3" s="2"/>
      <c r="K3" s="2"/>
      <c r="L3" s="2"/>
      <c r="M3" s="2"/>
      <c r="N3" s="2"/>
      <c r="O3" s="2"/>
      <c r="P3" s="2"/>
      <c r="Q3" s="2"/>
      <c r="U3" s="103"/>
      <c r="V3" s="3" t="s">
        <v>402</v>
      </c>
    </row>
    <row r="4" spans="1:22" ht="14">
      <c r="A4" s="1149" t="s">
        <v>3</v>
      </c>
      <c r="B4" s="1149"/>
      <c r="C4" s="1149"/>
      <c r="D4" s="1149"/>
      <c r="E4" s="1149"/>
      <c r="F4" s="1149"/>
      <c r="G4" s="1149"/>
      <c r="H4" s="1149"/>
      <c r="I4" s="1149"/>
      <c r="J4" s="1149"/>
      <c r="K4" s="1149"/>
      <c r="L4" s="1149"/>
      <c r="M4" s="1149"/>
      <c r="N4" s="1149"/>
      <c r="O4" s="1149"/>
      <c r="P4" s="1149"/>
      <c r="Q4" s="1149"/>
      <c r="R4" s="128"/>
      <c r="U4" s="98"/>
      <c r="V4" s="3" t="s">
        <v>519</v>
      </c>
    </row>
    <row r="5" spans="1:22">
      <c r="A5" s="122" t="s">
        <v>192</v>
      </c>
      <c r="B5" s="1147" t="str">
        <f>IF(発注者入力シート!C20="","",発注者入力シート!C20)</f>
        <v/>
      </c>
      <c r="C5" s="1147"/>
      <c r="D5" s="1147"/>
      <c r="E5" s="1147"/>
      <c r="F5" s="1147"/>
      <c r="G5" s="1147"/>
      <c r="H5" s="1147"/>
      <c r="I5" s="1147"/>
      <c r="J5" s="1147"/>
      <c r="K5" s="1147"/>
      <c r="L5" s="1147"/>
      <c r="M5" s="1147"/>
      <c r="N5" s="1147"/>
      <c r="O5" s="1147"/>
      <c r="P5" s="1147"/>
      <c r="Q5" s="1148"/>
      <c r="R5" s="2"/>
    </row>
    <row r="6" spans="1:22">
      <c r="A6" s="1099" t="s">
        <v>4</v>
      </c>
      <c r="B6" s="1159"/>
      <c r="C6" s="1159"/>
      <c r="D6" s="1159"/>
      <c r="E6" s="1159"/>
      <c r="F6" s="1159"/>
      <c r="G6" s="1100"/>
      <c r="H6" s="108" t="s">
        <v>5</v>
      </c>
      <c r="I6" s="109"/>
      <c r="J6" s="109"/>
      <c r="K6" s="109"/>
      <c r="L6" s="109"/>
      <c r="M6" s="109"/>
      <c r="N6" s="109"/>
      <c r="O6" s="109"/>
      <c r="P6" s="109"/>
      <c r="Q6" s="110"/>
      <c r="R6" s="2"/>
      <c r="U6" s="3" t="s">
        <v>404</v>
      </c>
    </row>
    <row r="7" spans="1:22">
      <c r="A7" s="1160"/>
      <c r="B7" s="1092"/>
      <c r="C7" s="1092"/>
      <c r="D7" s="1092"/>
      <c r="E7" s="1092"/>
      <c r="F7" s="1092"/>
      <c r="G7" s="1161"/>
      <c r="H7" s="1109"/>
      <c r="I7" s="1110"/>
      <c r="J7" s="1110"/>
      <c r="K7" s="1110"/>
      <c r="L7" s="1110"/>
      <c r="M7" s="111" t="s">
        <v>518</v>
      </c>
      <c r="N7" s="111"/>
      <c r="O7" s="111"/>
      <c r="P7" s="111"/>
      <c r="Q7" s="112"/>
      <c r="U7" s="100"/>
      <c r="V7" s="3" t="s">
        <v>405</v>
      </c>
    </row>
    <row r="8" spans="1:22">
      <c r="A8" s="1103" t="s">
        <v>14</v>
      </c>
      <c r="B8" s="1104"/>
      <c r="C8" s="1104"/>
      <c r="D8" s="1104"/>
      <c r="E8" s="1104"/>
      <c r="F8" s="1104"/>
      <c r="G8" s="1105"/>
      <c r="H8" s="701" t="s">
        <v>1115</v>
      </c>
      <c r="N8" s="109"/>
      <c r="O8" s="109"/>
      <c r="P8" s="109"/>
      <c r="Q8" s="110"/>
      <c r="R8" s="77"/>
      <c r="U8" s="101"/>
      <c r="V8" s="3" t="s">
        <v>403</v>
      </c>
    </row>
    <row r="9" spans="1:22">
      <c r="A9" s="1106"/>
      <c r="B9" s="1107"/>
      <c r="C9" s="1107"/>
      <c r="D9" s="1107"/>
      <c r="E9" s="1107"/>
      <c r="F9" s="1107"/>
      <c r="G9" s="1108"/>
      <c r="H9" s="1109"/>
      <c r="I9" s="1110"/>
      <c r="J9" s="1110"/>
      <c r="K9" s="1110"/>
      <c r="L9" s="1110"/>
      <c r="M9" s="111"/>
      <c r="N9" s="111"/>
      <c r="O9" s="111"/>
      <c r="P9" s="111"/>
      <c r="Q9" s="112"/>
      <c r="R9" s="77"/>
    </row>
    <row r="10" spans="1:22">
      <c r="A10" s="113" t="s">
        <v>6</v>
      </c>
      <c r="Q10" s="114"/>
    </row>
    <row r="11" spans="1:22">
      <c r="A11" s="113" t="s">
        <v>7</v>
      </c>
      <c r="Q11" s="114"/>
      <c r="U11" s="105" t="s">
        <v>406</v>
      </c>
    </row>
    <row r="12" spans="1:22">
      <c r="A12" s="275" t="s">
        <v>760</v>
      </c>
      <c r="B12" s="138" t="s">
        <v>761</v>
      </c>
      <c r="C12" s="138"/>
      <c r="D12" s="138"/>
      <c r="E12" s="138"/>
      <c r="F12" s="138"/>
      <c r="G12" s="138"/>
      <c r="H12" s="138"/>
      <c r="I12" s="138"/>
      <c r="J12" s="138"/>
      <c r="K12" s="138"/>
      <c r="L12" s="138"/>
      <c r="M12" s="138"/>
      <c r="N12" s="138"/>
      <c r="O12" s="138"/>
      <c r="P12" s="138"/>
      <c r="Q12" s="277"/>
      <c r="U12" s="105" t="s">
        <v>407</v>
      </c>
    </row>
    <row r="13" spans="1:22">
      <c r="A13" s="275" t="s">
        <v>760</v>
      </c>
      <c r="B13" s="1157" t="s">
        <v>1146</v>
      </c>
      <c r="C13" s="1157"/>
      <c r="D13" s="1157"/>
      <c r="E13" s="1157"/>
      <c r="F13" s="1157"/>
      <c r="G13" s="1157"/>
      <c r="H13" s="1157"/>
      <c r="I13" s="1157"/>
      <c r="J13" s="1157"/>
      <c r="K13" s="1157"/>
      <c r="L13" s="1157"/>
      <c r="M13" s="1157"/>
      <c r="N13" s="1157"/>
      <c r="O13" s="1157"/>
      <c r="P13" s="1157"/>
      <c r="Q13" s="1158"/>
      <c r="U13" s="105" t="s">
        <v>768</v>
      </c>
    </row>
    <row r="14" spans="1:22">
      <c r="A14" s="278"/>
      <c r="B14" s="1157"/>
      <c r="C14" s="1157"/>
      <c r="D14" s="1157"/>
      <c r="E14" s="1157"/>
      <c r="F14" s="1157"/>
      <c r="G14" s="1157"/>
      <c r="H14" s="1157"/>
      <c r="I14" s="1157"/>
      <c r="J14" s="1157"/>
      <c r="K14" s="1157"/>
      <c r="L14" s="1157"/>
      <c r="M14" s="1157"/>
      <c r="N14" s="1157"/>
      <c r="O14" s="1157"/>
      <c r="P14" s="1157"/>
      <c r="Q14" s="1158"/>
      <c r="U14" s="105" t="s">
        <v>871</v>
      </c>
    </row>
    <row r="15" spans="1:22">
      <c r="A15" s="278"/>
      <c r="B15" s="1157"/>
      <c r="C15" s="1157"/>
      <c r="D15" s="1157"/>
      <c r="E15" s="1157"/>
      <c r="F15" s="1157"/>
      <c r="G15" s="1157"/>
      <c r="H15" s="1157"/>
      <c r="I15" s="1157"/>
      <c r="J15" s="1157"/>
      <c r="K15" s="1157"/>
      <c r="L15" s="1157"/>
      <c r="M15" s="1157"/>
      <c r="N15" s="1157"/>
      <c r="O15" s="1157"/>
      <c r="P15" s="1157"/>
      <c r="Q15" s="1158"/>
      <c r="V15" s="105"/>
    </row>
    <row r="16" spans="1:22">
      <c r="A16" s="275" t="s">
        <v>1097</v>
      </c>
      <c r="B16" s="1128" t="s">
        <v>1098</v>
      </c>
      <c r="C16" s="1128"/>
      <c r="D16" s="1128"/>
      <c r="E16" s="1128"/>
      <c r="F16" s="1128"/>
      <c r="G16" s="1128"/>
      <c r="H16" s="1128"/>
      <c r="I16" s="1128"/>
      <c r="J16" s="1128"/>
      <c r="K16" s="1128"/>
      <c r="L16" s="1128"/>
      <c r="M16" s="1128"/>
      <c r="N16" s="1128"/>
      <c r="O16" s="1128"/>
      <c r="P16" s="1128"/>
      <c r="Q16" s="1129"/>
      <c r="U16" s="105" t="s">
        <v>766</v>
      </c>
      <c r="V16" s="105"/>
    </row>
    <row r="17" spans="1:28" ht="13.5" customHeight="1">
      <c r="A17" s="275"/>
      <c r="B17" s="1128"/>
      <c r="C17" s="1128"/>
      <c r="D17" s="1128"/>
      <c r="E17" s="1128"/>
      <c r="F17" s="1128"/>
      <c r="G17" s="1128"/>
      <c r="H17" s="1128"/>
      <c r="I17" s="1128"/>
      <c r="J17" s="1128"/>
      <c r="K17" s="1128"/>
      <c r="L17" s="1128"/>
      <c r="M17" s="1128"/>
      <c r="N17" s="1128"/>
      <c r="O17" s="1128"/>
      <c r="P17" s="1128"/>
      <c r="Q17" s="1129"/>
      <c r="U17" s="105" t="s">
        <v>765</v>
      </c>
      <c r="V17" s="105"/>
    </row>
    <row r="18" spans="1:28">
      <c r="A18" s="275" t="s">
        <v>1099</v>
      </c>
      <c r="B18" s="698" t="s">
        <v>1100</v>
      </c>
      <c r="C18" s="699"/>
      <c r="D18" s="699"/>
      <c r="E18" s="699"/>
      <c r="F18" s="699"/>
      <c r="G18" s="699"/>
      <c r="H18" s="699"/>
      <c r="I18" s="699"/>
      <c r="J18" s="699"/>
      <c r="K18" s="699"/>
      <c r="L18" s="699"/>
      <c r="M18" s="699"/>
      <c r="N18" s="699"/>
      <c r="O18" s="699"/>
      <c r="P18" s="699"/>
      <c r="Q18" s="700"/>
      <c r="R18" s="189"/>
      <c r="U18" s="105" t="s">
        <v>767</v>
      </c>
      <c r="V18" s="105"/>
    </row>
    <row r="19" spans="1:28">
      <c r="A19" s="1150" t="s">
        <v>17</v>
      </c>
      <c r="B19" s="1151"/>
      <c r="C19" s="1151"/>
      <c r="D19" s="1151"/>
      <c r="E19" s="1151"/>
      <c r="F19" s="1151"/>
      <c r="G19" s="1151"/>
      <c r="H19" s="1151"/>
      <c r="I19" s="1151"/>
      <c r="J19" s="1151"/>
      <c r="K19" s="1151"/>
      <c r="L19" s="1151"/>
      <c r="M19" s="1151"/>
      <c r="N19" s="1151"/>
      <c r="O19" s="1152"/>
      <c r="P19" s="1153" t="s">
        <v>306</v>
      </c>
      <c r="Q19" s="1154"/>
      <c r="R19" s="188"/>
      <c r="U19" s="105" t="s">
        <v>769</v>
      </c>
    </row>
    <row r="20" spans="1:28">
      <c r="A20" s="279" t="s">
        <v>305</v>
      </c>
      <c r="B20" s="1101" t="s">
        <v>304</v>
      </c>
      <c r="C20" s="1101"/>
      <c r="D20" s="1101"/>
      <c r="E20" s="1101"/>
      <c r="F20" s="1101"/>
      <c r="G20" s="1101"/>
      <c r="H20" s="1101"/>
      <c r="I20" s="1101"/>
      <c r="J20" s="1101"/>
      <c r="K20" s="1101"/>
      <c r="L20" s="1101"/>
      <c r="M20" s="1101"/>
      <c r="N20" s="1101"/>
      <c r="O20" s="1102"/>
      <c r="P20" s="1099"/>
      <c r="Q20" s="1100"/>
      <c r="R20" s="77"/>
      <c r="U20" s="105" t="s">
        <v>770</v>
      </c>
    </row>
    <row r="21" spans="1:28">
      <c r="A21" s="1113" t="s">
        <v>1140</v>
      </c>
      <c r="B21" s="1114"/>
      <c r="C21" s="1114"/>
      <c r="D21" s="1114"/>
      <c r="E21" s="1114"/>
      <c r="F21" s="1114"/>
      <c r="G21" s="1114"/>
      <c r="H21" s="1114"/>
      <c r="I21" s="1114"/>
      <c r="J21" s="1114"/>
      <c r="K21" s="1114"/>
      <c r="L21" s="1114"/>
      <c r="M21" s="1114"/>
      <c r="N21" s="1114"/>
      <c r="O21" s="1115"/>
      <c r="P21" s="1138"/>
      <c r="Q21" s="1139"/>
      <c r="R21" s="77"/>
    </row>
    <row r="22" spans="1:28">
      <c r="A22" s="1116"/>
      <c r="B22" s="1117"/>
      <c r="C22" s="1117"/>
      <c r="D22" s="1117"/>
      <c r="E22" s="1117"/>
      <c r="F22" s="1117"/>
      <c r="G22" s="1117"/>
      <c r="H22" s="1117"/>
      <c r="I22" s="1117"/>
      <c r="J22" s="1117"/>
      <c r="K22" s="1117"/>
      <c r="L22" s="1117"/>
      <c r="M22" s="1117"/>
      <c r="N22" s="1117"/>
      <c r="O22" s="1118"/>
      <c r="P22" s="1140"/>
      <c r="Q22" s="1141"/>
      <c r="R22" s="77"/>
      <c r="U22" s="1112" t="s">
        <v>307</v>
      </c>
      <c r="V22" s="1112"/>
      <c r="W22" s="1112"/>
      <c r="X22" s="1112"/>
      <c r="Y22" s="1112"/>
    </row>
    <row r="23" spans="1:28">
      <c r="A23" s="1116"/>
      <c r="B23" s="1117"/>
      <c r="C23" s="1117"/>
      <c r="D23" s="1117"/>
      <c r="E23" s="1117"/>
      <c r="F23" s="1117"/>
      <c r="G23" s="1117"/>
      <c r="H23" s="1117"/>
      <c r="I23" s="1117"/>
      <c r="J23" s="1117"/>
      <c r="K23" s="1117"/>
      <c r="L23" s="1117"/>
      <c r="M23" s="1117"/>
      <c r="N23" s="1117"/>
      <c r="O23" s="1118"/>
      <c r="P23" s="1140"/>
      <c r="Q23" s="1141"/>
      <c r="R23" s="77"/>
      <c r="U23" s="1112"/>
      <c r="V23" s="1112"/>
      <c r="W23" s="1112"/>
      <c r="X23" s="1112"/>
      <c r="Y23" s="1112"/>
    </row>
    <row r="24" spans="1:28">
      <c r="A24" s="1119"/>
      <c r="B24" s="1120"/>
      <c r="C24" s="1120"/>
      <c r="D24" s="1120"/>
      <c r="E24" s="1120"/>
      <c r="F24" s="1120"/>
      <c r="G24" s="1120"/>
      <c r="H24" s="1120"/>
      <c r="I24" s="1120"/>
      <c r="J24" s="1120"/>
      <c r="K24" s="1120"/>
      <c r="L24" s="1120"/>
      <c r="M24" s="1120"/>
      <c r="N24" s="1120"/>
      <c r="O24" s="1121"/>
      <c r="P24" s="1140"/>
      <c r="Q24" s="1141"/>
      <c r="R24" s="77"/>
      <c r="U24" s="1112"/>
      <c r="V24" s="1112"/>
      <c r="W24" s="1112"/>
      <c r="X24" s="1112"/>
      <c r="Y24" s="1112"/>
    </row>
    <row r="25" spans="1:28">
      <c r="A25" s="1122" t="s">
        <v>1142</v>
      </c>
      <c r="B25" s="1123"/>
      <c r="C25" s="1123"/>
      <c r="D25" s="1123"/>
      <c r="E25" s="1123"/>
      <c r="F25" s="1123"/>
      <c r="G25" s="1123"/>
      <c r="H25" s="1123"/>
      <c r="I25" s="1123"/>
      <c r="J25" s="1123"/>
      <c r="K25" s="1123"/>
      <c r="L25" s="1123"/>
      <c r="M25" s="1123"/>
      <c r="N25" s="1123"/>
      <c r="O25" s="1124"/>
      <c r="P25" s="1142"/>
      <c r="Q25" s="1143"/>
      <c r="R25" s="77"/>
      <c r="U25" s="3" t="s">
        <v>321</v>
      </c>
    </row>
    <row r="26" spans="1:28">
      <c r="A26" s="1116"/>
      <c r="B26" s="1117"/>
      <c r="C26" s="1117"/>
      <c r="D26" s="1117"/>
      <c r="E26" s="1117"/>
      <c r="F26" s="1117"/>
      <c r="G26" s="1117"/>
      <c r="H26" s="1117"/>
      <c r="I26" s="1117"/>
      <c r="J26" s="1117"/>
      <c r="K26" s="1117"/>
      <c r="L26" s="1117"/>
      <c r="M26" s="1117"/>
      <c r="N26" s="1117"/>
      <c r="O26" s="1118"/>
      <c r="P26" s="1140"/>
      <c r="Q26" s="1141"/>
      <c r="R26" s="77"/>
      <c r="U26" s="115" t="s">
        <v>308</v>
      </c>
      <c r="V26" s="115" t="s">
        <v>309</v>
      </c>
      <c r="W26" s="1111" t="s">
        <v>310</v>
      </c>
      <c r="X26" s="1111"/>
      <c r="Y26" s="116" t="s">
        <v>311</v>
      </c>
      <c r="Z26" s="109"/>
      <c r="AA26" s="109"/>
      <c r="AB26" s="110"/>
    </row>
    <row r="27" spans="1:28">
      <c r="A27" s="1116"/>
      <c r="B27" s="1117"/>
      <c r="C27" s="1117"/>
      <c r="D27" s="1117"/>
      <c r="E27" s="1117"/>
      <c r="F27" s="1117"/>
      <c r="G27" s="1117"/>
      <c r="H27" s="1117"/>
      <c r="I27" s="1117"/>
      <c r="J27" s="1117"/>
      <c r="K27" s="1117"/>
      <c r="L27" s="1117"/>
      <c r="M27" s="1117"/>
      <c r="N27" s="1117"/>
      <c r="O27" s="1118"/>
      <c r="P27" s="1140"/>
      <c r="Q27" s="1141"/>
      <c r="R27" s="77"/>
      <c r="U27" s="115" t="s">
        <v>1069</v>
      </c>
      <c r="V27" s="115" t="s">
        <v>71</v>
      </c>
      <c r="W27" s="1111" t="s">
        <v>312</v>
      </c>
      <c r="X27" s="1111"/>
      <c r="Y27" s="117" t="s">
        <v>313</v>
      </c>
      <c r="Z27" s="102"/>
      <c r="AA27" s="102"/>
      <c r="AB27" s="118"/>
    </row>
    <row r="28" spans="1:28">
      <c r="A28" s="1125"/>
      <c r="B28" s="1126"/>
      <c r="C28" s="1126"/>
      <c r="D28" s="1126"/>
      <c r="E28" s="1126"/>
      <c r="F28" s="1126"/>
      <c r="G28" s="1126"/>
      <c r="H28" s="1126"/>
      <c r="I28" s="1126"/>
      <c r="J28" s="1126"/>
      <c r="K28" s="1126"/>
      <c r="L28" s="1126"/>
      <c r="M28" s="1126"/>
      <c r="N28" s="1126"/>
      <c r="O28" s="1127"/>
      <c r="P28" s="1144"/>
      <c r="Q28" s="1145"/>
      <c r="R28" s="77"/>
      <c r="U28" s="115" t="s">
        <v>314</v>
      </c>
      <c r="V28" s="115" t="s">
        <v>75</v>
      </c>
      <c r="W28" s="1111" t="s">
        <v>315</v>
      </c>
      <c r="X28" s="1111"/>
      <c r="Y28" s="119" t="s">
        <v>316</v>
      </c>
      <c r="Z28" s="102"/>
      <c r="AA28" s="102"/>
      <c r="AB28" s="118"/>
    </row>
    <row r="29" spans="1:28">
      <c r="A29" s="279" t="s">
        <v>322</v>
      </c>
      <c r="B29" s="1101" t="s">
        <v>304</v>
      </c>
      <c r="C29" s="1101"/>
      <c r="D29" s="1101"/>
      <c r="E29" s="1101"/>
      <c r="F29" s="1101"/>
      <c r="G29" s="1101"/>
      <c r="H29" s="1101"/>
      <c r="I29" s="1101"/>
      <c r="J29" s="1101"/>
      <c r="K29" s="1101"/>
      <c r="L29" s="1101"/>
      <c r="M29" s="1101"/>
      <c r="N29" s="1101"/>
      <c r="O29" s="1102"/>
      <c r="P29" s="1099"/>
      <c r="Q29" s="1100"/>
      <c r="R29" s="77"/>
      <c r="U29" s="115" t="s">
        <v>317</v>
      </c>
      <c r="V29" s="115" t="s">
        <v>79</v>
      </c>
      <c r="W29" s="1111" t="s">
        <v>315</v>
      </c>
      <c r="X29" s="1111"/>
      <c r="Y29" s="120" t="s">
        <v>318</v>
      </c>
      <c r="AB29" s="114"/>
    </row>
    <row r="30" spans="1:28" ht="13.5" customHeight="1">
      <c r="A30" s="1113" t="s">
        <v>1139</v>
      </c>
      <c r="B30" s="1114"/>
      <c r="C30" s="1114"/>
      <c r="D30" s="1114"/>
      <c r="E30" s="1114"/>
      <c r="F30" s="1114"/>
      <c r="G30" s="1114"/>
      <c r="H30" s="1114"/>
      <c r="I30" s="1114"/>
      <c r="J30" s="1114"/>
      <c r="K30" s="1114"/>
      <c r="L30" s="1114"/>
      <c r="M30" s="1114"/>
      <c r="N30" s="1114"/>
      <c r="O30" s="1115"/>
      <c r="P30" s="1138"/>
      <c r="Q30" s="1139"/>
      <c r="R30" s="77"/>
      <c r="U30" s="115" t="s">
        <v>319</v>
      </c>
      <c r="V30" s="115" t="s">
        <v>79</v>
      </c>
      <c r="W30" s="1111" t="s">
        <v>315</v>
      </c>
      <c r="X30" s="1111"/>
      <c r="Y30" s="119" t="s">
        <v>320</v>
      </c>
      <c r="Z30" s="102"/>
      <c r="AA30" s="102"/>
      <c r="AB30" s="118"/>
    </row>
    <row r="31" spans="1:28">
      <c r="A31" s="1116"/>
      <c r="B31" s="1117"/>
      <c r="C31" s="1117"/>
      <c r="D31" s="1117"/>
      <c r="E31" s="1117"/>
      <c r="F31" s="1117"/>
      <c r="G31" s="1117"/>
      <c r="H31" s="1117"/>
      <c r="I31" s="1117"/>
      <c r="J31" s="1117"/>
      <c r="K31" s="1117"/>
      <c r="L31" s="1117"/>
      <c r="M31" s="1117"/>
      <c r="N31" s="1117"/>
      <c r="O31" s="1118"/>
      <c r="P31" s="1140"/>
      <c r="Q31" s="1141"/>
      <c r="R31" s="77"/>
    </row>
    <row r="32" spans="1:28">
      <c r="A32" s="1116"/>
      <c r="B32" s="1117"/>
      <c r="C32" s="1117"/>
      <c r="D32" s="1117"/>
      <c r="E32" s="1117"/>
      <c r="F32" s="1117"/>
      <c r="G32" s="1117"/>
      <c r="H32" s="1117"/>
      <c r="I32" s="1117"/>
      <c r="J32" s="1117"/>
      <c r="K32" s="1117"/>
      <c r="L32" s="1117"/>
      <c r="M32" s="1117"/>
      <c r="N32" s="1117"/>
      <c r="O32" s="1118"/>
      <c r="P32" s="1140"/>
      <c r="Q32" s="1141"/>
      <c r="R32" s="77"/>
    </row>
    <row r="33" spans="1:21">
      <c r="A33" s="1119"/>
      <c r="B33" s="1120"/>
      <c r="C33" s="1120"/>
      <c r="D33" s="1120"/>
      <c r="E33" s="1120"/>
      <c r="F33" s="1120"/>
      <c r="G33" s="1120"/>
      <c r="H33" s="1120"/>
      <c r="I33" s="1120"/>
      <c r="J33" s="1120"/>
      <c r="K33" s="1120"/>
      <c r="L33" s="1120"/>
      <c r="M33" s="1120"/>
      <c r="N33" s="1120"/>
      <c r="O33" s="1121"/>
      <c r="P33" s="1140"/>
      <c r="Q33" s="1141"/>
      <c r="R33" s="77"/>
    </row>
    <row r="34" spans="1:21" ht="13.5" customHeight="1">
      <c r="A34" s="1122" t="s">
        <v>1141</v>
      </c>
      <c r="B34" s="1123"/>
      <c r="C34" s="1123"/>
      <c r="D34" s="1123"/>
      <c r="E34" s="1123"/>
      <c r="F34" s="1123"/>
      <c r="G34" s="1123"/>
      <c r="H34" s="1123"/>
      <c r="I34" s="1123"/>
      <c r="J34" s="1123"/>
      <c r="K34" s="1123"/>
      <c r="L34" s="1123"/>
      <c r="M34" s="1123"/>
      <c r="N34" s="1123"/>
      <c r="O34" s="1124"/>
      <c r="P34" s="1138"/>
      <c r="Q34" s="1139"/>
      <c r="R34" s="77"/>
    </row>
    <row r="35" spans="1:21">
      <c r="A35" s="1116"/>
      <c r="B35" s="1117"/>
      <c r="C35" s="1117"/>
      <c r="D35" s="1117"/>
      <c r="E35" s="1117"/>
      <c r="F35" s="1117"/>
      <c r="G35" s="1117"/>
      <c r="H35" s="1117"/>
      <c r="I35" s="1117"/>
      <c r="J35" s="1117"/>
      <c r="K35" s="1117"/>
      <c r="L35" s="1117"/>
      <c r="M35" s="1117"/>
      <c r="N35" s="1117"/>
      <c r="O35" s="1118"/>
      <c r="P35" s="1140"/>
      <c r="Q35" s="1141"/>
      <c r="R35" s="77"/>
    </row>
    <row r="36" spans="1:21">
      <c r="A36" s="1116"/>
      <c r="B36" s="1117"/>
      <c r="C36" s="1117"/>
      <c r="D36" s="1117"/>
      <c r="E36" s="1117"/>
      <c r="F36" s="1117"/>
      <c r="G36" s="1117"/>
      <c r="H36" s="1117"/>
      <c r="I36" s="1117"/>
      <c r="J36" s="1117"/>
      <c r="K36" s="1117"/>
      <c r="L36" s="1117"/>
      <c r="M36" s="1117"/>
      <c r="N36" s="1117"/>
      <c r="O36" s="1118"/>
      <c r="P36" s="1140"/>
      <c r="Q36" s="1141"/>
      <c r="R36" s="77"/>
      <c r="U36" s="105"/>
    </row>
    <row r="37" spans="1:21">
      <c r="A37" s="1125"/>
      <c r="B37" s="1126"/>
      <c r="C37" s="1126"/>
      <c r="D37" s="1126"/>
      <c r="E37" s="1126"/>
      <c r="F37" s="1126"/>
      <c r="G37" s="1126"/>
      <c r="H37" s="1126"/>
      <c r="I37" s="1126"/>
      <c r="J37" s="1126"/>
      <c r="K37" s="1126"/>
      <c r="L37" s="1126"/>
      <c r="M37" s="1126"/>
      <c r="N37" s="1126"/>
      <c r="O37" s="1127"/>
      <c r="P37" s="1144"/>
      <c r="Q37" s="1145"/>
      <c r="R37" s="77"/>
    </row>
    <row r="38" spans="1:21">
      <c r="A38" s="279" t="s">
        <v>323</v>
      </c>
      <c r="B38" s="1101" t="s">
        <v>304</v>
      </c>
      <c r="C38" s="1101"/>
      <c r="D38" s="1101"/>
      <c r="E38" s="1101"/>
      <c r="F38" s="1101"/>
      <c r="G38" s="1101"/>
      <c r="H38" s="1101"/>
      <c r="I38" s="1101"/>
      <c r="J38" s="1101"/>
      <c r="K38" s="1101"/>
      <c r="L38" s="1101"/>
      <c r="M38" s="1101"/>
      <c r="N38" s="1101"/>
      <c r="O38" s="1102"/>
      <c r="P38" s="1099"/>
      <c r="Q38" s="1100"/>
      <c r="R38" s="77"/>
    </row>
    <row r="39" spans="1:21">
      <c r="A39" s="1113" t="s">
        <v>1143</v>
      </c>
      <c r="B39" s="1114"/>
      <c r="C39" s="1114"/>
      <c r="D39" s="1114"/>
      <c r="E39" s="1114"/>
      <c r="F39" s="1114"/>
      <c r="G39" s="1114"/>
      <c r="H39" s="1114"/>
      <c r="I39" s="1114"/>
      <c r="J39" s="1114"/>
      <c r="K39" s="1114"/>
      <c r="L39" s="1114"/>
      <c r="M39" s="1114"/>
      <c r="N39" s="1114"/>
      <c r="O39" s="1115"/>
      <c r="P39" s="1138"/>
      <c r="Q39" s="1139"/>
      <c r="R39" s="77"/>
    </row>
    <row r="40" spans="1:21">
      <c r="A40" s="1116"/>
      <c r="B40" s="1117"/>
      <c r="C40" s="1117"/>
      <c r="D40" s="1117"/>
      <c r="E40" s="1117"/>
      <c r="F40" s="1117"/>
      <c r="G40" s="1117"/>
      <c r="H40" s="1117"/>
      <c r="I40" s="1117"/>
      <c r="J40" s="1117"/>
      <c r="K40" s="1117"/>
      <c r="L40" s="1117"/>
      <c r="M40" s="1117"/>
      <c r="N40" s="1117"/>
      <c r="O40" s="1118"/>
      <c r="P40" s="1140"/>
      <c r="Q40" s="1141"/>
      <c r="R40" s="77"/>
    </row>
    <row r="41" spans="1:21">
      <c r="A41" s="1116"/>
      <c r="B41" s="1117"/>
      <c r="C41" s="1117"/>
      <c r="D41" s="1117"/>
      <c r="E41" s="1117"/>
      <c r="F41" s="1117"/>
      <c r="G41" s="1117"/>
      <c r="H41" s="1117"/>
      <c r="I41" s="1117"/>
      <c r="J41" s="1117"/>
      <c r="K41" s="1117"/>
      <c r="L41" s="1117"/>
      <c r="M41" s="1117"/>
      <c r="N41" s="1117"/>
      <c r="O41" s="1118"/>
      <c r="P41" s="1140"/>
      <c r="Q41" s="1141"/>
      <c r="R41" s="77"/>
    </row>
    <row r="42" spans="1:21">
      <c r="A42" s="1119"/>
      <c r="B42" s="1120"/>
      <c r="C42" s="1120"/>
      <c r="D42" s="1120"/>
      <c r="E42" s="1120"/>
      <c r="F42" s="1120"/>
      <c r="G42" s="1120"/>
      <c r="H42" s="1120"/>
      <c r="I42" s="1120"/>
      <c r="J42" s="1120"/>
      <c r="K42" s="1120"/>
      <c r="L42" s="1120"/>
      <c r="M42" s="1120"/>
      <c r="N42" s="1120"/>
      <c r="O42" s="1121"/>
      <c r="P42" s="1140"/>
      <c r="Q42" s="1141"/>
      <c r="R42" s="77"/>
    </row>
    <row r="43" spans="1:21">
      <c r="A43" s="1122" t="s">
        <v>1144</v>
      </c>
      <c r="B43" s="1123"/>
      <c r="C43" s="1123"/>
      <c r="D43" s="1123"/>
      <c r="E43" s="1123"/>
      <c r="F43" s="1123"/>
      <c r="G43" s="1123"/>
      <c r="H43" s="1123"/>
      <c r="I43" s="1123"/>
      <c r="J43" s="1123"/>
      <c r="K43" s="1123"/>
      <c r="L43" s="1123"/>
      <c r="M43" s="1123"/>
      <c r="N43" s="1123"/>
      <c r="O43" s="1124"/>
      <c r="P43" s="1142"/>
      <c r="Q43" s="1143"/>
      <c r="R43" s="77"/>
    </row>
    <row r="44" spans="1:21">
      <c r="A44" s="1116"/>
      <c r="B44" s="1117"/>
      <c r="C44" s="1117"/>
      <c r="D44" s="1117"/>
      <c r="E44" s="1117"/>
      <c r="F44" s="1117"/>
      <c r="G44" s="1117"/>
      <c r="H44" s="1117"/>
      <c r="I44" s="1117"/>
      <c r="J44" s="1117"/>
      <c r="K44" s="1117"/>
      <c r="L44" s="1117"/>
      <c r="M44" s="1117"/>
      <c r="N44" s="1117"/>
      <c r="O44" s="1118"/>
      <c r="P44" s="1140"/>
      <c r="Q44" s="1141"/>
      <c r="R44" s="77"/>
    </row>
    <row r="45" spans="1:21">
      <c r="A45" s="1116"/>
      <c r="B45" s="1117"/>
      <c r="C45" s="1117"/>
      <c r="D45" s="1117"/>
      <c r="E45" s="1117"/>
      <c r="F45" s="1117"/>
      <c r="G45" s="1117"/>
      <c r="H45" s="1117"/>
      <c r="I45" s="1117"/>
      <c r="J45" s="1117"/>
      <c r="K45" s="1117"/>
      <c r="L45" s="1117"/>
      <c r="M45" s="1117"/>
      <c r="N45" s="1117"/>
      <c r="O45" s="1118"/>
      <c r="P45" s="1140"/>
      <c r="Q45" s="1141"/>
      <c r="R45" s="77"/>
    </row>
    <row r="46" spans="1:21">
      <c r="A46" s="1125"/>
      <c r="B46" s="1126"/>
      <c r="C46" s="1126"/>
      <c r="D46" s="1126"/>
      <c r="E46" s="1126"/>
      <c r="F46" s="1126"/>
      <c r="G46" s="1126"/>
      <c r="H46" s="1126"/>
      <c r="I46" s="1126"/>
      <c r="J46" s="1126"/>
      <c r="K46" s="1126"/>
      <c r="L46" s="1126"/>
      <c r="M46" s="1126"/>
      <c r="N46" s="1126"/>
      <c r="O46" s="1127"/>
      <c r="P46" s="1144"/>
      <c r="Q46" s="1145"/>
      <c r="R46" s="77"/>
    </row>
    <row r="47" spans="1:21">
      <c r="A47" s="279" t="s">
        <v>850</v>
      </c>
      <c r="B47" s="1101" t="s">
        <v>304</v>
      </c>
      <c r="C47" s="1101"/>
      <c r="D47" s="1101"/>
      <c r="E47" s="1101"/>
      <c r="F47" s="1101"/>
      <c r="G47" s="1101"/>
      <c r="H47" s="1101"/>
      <c r="I47" s="1101"/>
      <c r="J47" s="1101"/>
      <c r="K47" s="1101"/>
      <c r="L47" s="1101"/>
      <c r="M47" s="1101"/>
      <c r="N47" s="1101"/>
      <c r="O47" s="1102"/>
      <c r="P47" s="1099"/>
      <c r="Q47" s="1100"/>
      <c r="R47" s="77"/>
    </row>
    <row r="48" spans="1:21">
      <c r="A48" s="1113" t="s">
        <v>1145</v>
      </c>
      <c r="B48" s="1114"/>
      <c r="C48" s="1114"/>
      <c r="D48" s="1114"/>
      <c r="E48" s="1114"/>
      <c r="F48" s="1114"/>
      <c r="G48" s="1114"/>
      <c r="H48" s="1114"/>
      <c r="I48" s="1114"/>
      <c r="J48" s="1114"/>
      <c r="K48" s="1114"/>
      <c r="L48" s="1114"/>
      <c r="M48" s="1114"/>
      <c r="N48" s="1114"/>
      <c r="O48" s="1115"/>
      <c r="P48" s="1138"/>
      <c r="Q48" s="1139"/>
      <c r="R48" s="77"/>
    </row>
    <row r="49" spans="1:18">
      <c r="A49" s="1116"/>
      <c r="B49" s="1117"/>
      <c r="C49" s="1117"/>
      <c r="D49" s="1117"/>
      <c r="E49" s="1117"/>
      <c r="F49" s="1117"/>
      <c r="G49" s="1117"/>
      <c r="H49" s="1117"/>
      <c r="I49" s="1117"/>
      <c r="J49" s="1117"/>
      <c r="K49" s="1117"/>
      <c r="L49" s="1117"/>
      <c r="M49" s="1117"/>
      <c r="N49" s="1117"/>
      <c r="O49" s="1118"/>
      <c r="P49" s="1140"/>
      <c r="Q49" s="1141"/>
      <c r="R49" s="77"/>
    </row>
    <row r="50" spans="1:18">
      <c r="A50" s="1116"/>
      <c r="B50" s="1117"/>
      <c r="C50" s="1117"/>
      <c r="D50" s="1117"/>
      <c r="E50" s="1117"/>
      <c r="F50" s="1117"/>
      <c r="G50" s="1117"/>
      <c r="H50" s="1117"/>
      <c r="I50" s="1117"/>
      <c r="J50" s="1117"/>
      <c r="K50" s="1117"/>
      <c r="L50" s="1117"/>
      <c r="M50" s="1117"/>
      <c r="N50" s="1117"/>
      <c r="O50" s="1118"/>
      <c r="P50" s="1140"/>
      <c r="Q50" s="1141"/>
      <c r="R50" s="77"/>
    </row>
    <row r="51" spans="1:18">
      <c r="A51" s="1119"/>
      <c r="B51" s="1120"/>
      <c r="C51" s="1120"/>
      <c r="D51" s="1120"/>
      <c r="E51" s="1120"/>
      <c r="F51" s="1120"/>
      <c r="G51" s="1120"/>
      <c r="H51" s="1120"/>
      <c r="I51" s="1120"/>
      <c r="J51" s="1120"/>
      <c r="K51" s="1120"/>
      <c r="L51" s="1120"/>
      <c r="M51" s="1120"/>
      <c r="N51" s="1120"/>
      <c r="O51" s="1121"/>
      <c r="P51" s="1140"/>
      <c r="Q51" s="1141"/>
      <c r="R51" s="77"/>
    </row>
    <row r="52" spans="1:18">
      <c r="A52" s="1122" t="s">
        <v>1141</v>
      </c>
      <c r="B52" s="1123"/>
      <c r="C52" s="1123"/>
      <c r="D52" s="1123"/>
      <c r="E52" s="1123"/>
      <c r="F52" s="1123"/>
      <c r="G52" s="1123"/>
      <c r="H52" s="1123"/>
      <c r="I52" s="1123"/>
      <c r="J52" s="1123"/>
      <c r="K52" s="1123"/>
      <c r="L52" s="1123"/>
      <c r="M52" s="1123"/>
      <c r="N52" s="1123"/>
      <c r="O52" s="1124"/>
      <c r="P52" s="1142"/>
      <c r="Q52" s="1143"/>
      <c r="R52" s="77"/>
    </row>
    <row r="53" spans="1:18">
      <c r="A53" s="1116"/>
      <c r="B53" s="1117"/>
      <c r="C53" s="1117"/>
      <c r="D53" s="1117"/>
      <c r="E53" s="1117"/>
      <c r="F53" s="1117"/>
      <c r="G53" s="1117"/>
      <c r="H53" s="1117"/>
      <c r="I53" s="1117"/>
      <c r="J53" s="1117"/>
      <c r="K53" s="1117"/>
      <c r="L53" s="1117"/>
      <c r="M53" s="1117"/>
      <c r="N53" s="1117"/>
      <c r="O53" s="1118"/>
      <c r="P53" s="1140"/>
      <c r="Q53" s="1141"/>
      <c r="R53" s="77"/>
    </row>
    <row r="54" spans="1:18">
      <c r="A54" s="1116"/>
      <c r="B54" s="1117"/>
      <c r="C54" s="1117"/>
      <c r="D54" s="1117"/>
      <c r="E54" s="1117"/>
      <c r="F54" s="1117"/>
      <c r="G54" s="1117"/>
      <c r="H54" s="1117"/>
      <c r="I54" s="1117"/>
      <c r="J54" s="1117"/>
      <c r="K54" s="1117"/>
      <c r="L54" s="1117"/>
      <c r="M54" s="1117"/>
      <c r="N54" s="1117"/>
      <c r="O54" s="1118"/>
      <c r="P54" s="1140"/>
      <c r="Q54" s="1141"/>
      <c r="R54" s="77"/>
    </row>
    <row r="55" spans="1:18">
      <c r="A55" s="1125"/>
      <c r="B55" s="1126"/>
      <c r="C55" s="1126"/>
      <c r="D55" s="1126"/>
      <c r="E55" s="1126"/>
      <c r="F55" s="1126"/>
      <c r="G55" s="1126"/>
      <c r="H55" s="1126"/>
      <c r="I55" s="1126"/>
      <c r="J55" s="1126"/>
      <c r="K55" s="1126"/>
      <c r="L55" s="1126"/>
      <c r="M55" s="1126"/>
      <c r="N55" s="1126"/>
      <c r="O55" s="1127"/>
      <c r="P55" s="1144"/>
      <c r="Q55" s="1145"/>
      <c r="R55" s="77"/>
    </row>
    <row r="56" spans="1:18">
      <c r="A56" s="1130" t="s">
        <v>13</v>
      </c>
      <c r="B56" s="1131"/>
      <c r="C56" s="1134"/>
      <c r="D56" s="1101"/>
      <c r="E56" s="1101"/>
      <c r="F56" s="1101"/>
      <c r="G56" s="1101"/>
      <c r="H56" s="1101"/>
      <c r="I56" s="1101"/>
      <c r="J56" s="1101"/>
      <c r="K56" s="1101"/>
      <c r="L56" s="1101"/>
      <c r="M56" s="1101"/>
      <c r="N56" s="1101"/>
      <c r="O56" s="1101"/>
      <c r="P56" s="1101"/>
      <c r="Q56" s="1102"/>
      <c r="R56" s="138"/>
    </row>
    <row r="57" spans="1:18">
      <c r="A57" s="1132"/>
      <c r="B57" s="1133"/>
      <c r="C57" s="1135"/>
      <c r="D57" s="1136"/>
      <c r="E57" s="1136"/>
      <c r="F57" s="1136"/>
      <c r="G57" s="1136"/>
      <c r="H57" s="1136"/>
      <c r="I57" s="1136"/>
      <c r="J57" s="1136"/>
      <c r="K57" s="1136"/>
      <c r="L57" s="1136"/>
      <c r="M57" s="1136"/>
      <c r="N57" s="1136"/>
      <c r="O57" s="1136"/>
      <c r="P57" s="1136"/>
      <c r="Q57" s="1137"/>
      <c r="R57" s="138"/>
    </row>
    <row r="58" spans="1:18">
      <c r="A58" s="143" t="s">
        <v>15</v>
      </c>
      <c r="B58" s="143"/>
      <c r="C58" s="143"/>
      <c r="D58" s="143"/>
      <c r="E58" s="143"/>
      <c r="F58" s="143"/>
      <c r="G58" s="143"/>
      <c r="H58" s="143"/>
      <c r="I58" s="143"/>
      <c r="J58" s="143"/>
      <c r="K58" s="143"/>
      <c r="L58" s="143"/>
      <c r="M58" s="143"/>
      <c r="N58" s="143"/>
      <c r="O58" s="143"/>
      <c r="P58" s="143"/>
      <c r="Q58" s="143"/>
    </row>
    <row r="59" spans="1:18">
      <c r="A59" s="1146" t="s">
        <v>851</v>
      </c>
      <c r="B59" s="1146"/>
      <c r="C59" s="1146"/>
      <c r="D59" s="1146"/>
      <c r="E59" s="1146"/>
      <c r="F59" s="1146"/>
      <c r="G59" s="1146"/>
      <c r="H59" s="1146"/>
      <c r="I59" s="1146"/>
      <c r="J59" s="1146"/>
      <c r="K59" s="1146"/>
      <c r="L59" s="1146"/>
      <c r="M59" s="1146"/>
      <c r="N59" s="1146"/>
      <c r="O59" s="1146"/>
      <c r="P59" s="1146"/>
      <c r="Q59" s="1146"/>
      <c r="R59" s="189"/>
    </row>
  </sheetData>
  <mergeCells count="47">
    <mergeCell ref="A2:D2"/>
    <mergeCell ref="B13:Q15"/>
    <mergeCell ref="B20:O20"/>
    <mergeCell ref="A6:G7"/>
    <mergeCell ref="H7:L7"/>
    <mergeCell ref="P20:Q20"/>
    <mergeCell ref="A1:F1"/>
    <mergeCell ref="A59:Q59"/>
    <mergeCell ref="B5:Q5"/>
    <mergeCell ref="P21:Q24"/>
    <mergeCell ref="P25:Q28"/>
    <mergeCell ref="A4:Q4"/>
    <mergeCell ref="A19:O19"/>
    <mergeCell ref="P19:Q19"/>
    <mergeCell ref="A30:O33"/>
    <mergeCell ref="P30:Q33"/>
    <mergeCell ref="A34:O37"/>
    <mergeCell ref="P34:Q37"/>
    <mergeCell ref="H2:Q2"/>
    <mergeCell ref="F2:G2"/>
    <mergeCell ref="P38:Q38"/>
    <mergeCell ref="B38:O38"/>
    <mergeCell ref="A56:B57"/>
    <mergeCell ref="C56:Q57"/>
    <mergeCell ref="A39:O42"/>
    <mergeCell ref="P39:Q42"/>
    <mergeCell ref="A43:O46"/>
    <mergeCell ref="P43:Q46"/>
    <mergeCell ref="B47:O47"/>
    <mergeCell ref="P47:Q47"/>
    <mergeCell ref="A48:O51"/>
    <mergeCell ref="P48:Q51"/>
    <mergeCell ref="A52:O55"/>
    <mergeCell ref="P52:Q55"/>
    <mergeCell ref="P29:Q29"/>
    <mergeCell ref="B29:O29"/>
    <mergeCell ref="A8:G9"/>
    <mergeCell ref="H9:L9"/>
    <mergeCell ref="W30:X30"/>
    <mergeCell ref="U22:Y24"/>
    <mergeCell ref="W26:X26"/>
    <mergeCell ref="W27:X27"/>
    <mergeCell ref="W28:X28"/>
    <mergeCell ref="W29:X29"/>
    <mergeCell ref="A21:O24"/>
    <mergeCell ref="A25:O28"/>
    <mergeCell ref="B16:Q17"/>
  </mergeCells>
  <phoneticPr fontId="2"/>
  <dataValidations count="1">
    <dataValidation type="list" showInputMessage="1" showErrorMessage="1" sqref="H9 H7" xr:uid="{00000000-0002-0000-08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B59"/>
  <sheetViews>
    <sheetView view="pageBreakPreview" zoomScaleNormal="100" zoomScaleSheetLayoutView="100" workbookViewId="0">
      <selection activeCell="D9" sqref="D9:M9"/>
    </sheetView>
  </sheetViews>
  <sheetFormatPr defaultColWidth="9" defaultRowHeight="13"/>
  <cols>
    <col min="1" max="18" width="5.08984375" style="3" customWidth="1"/>
    <col min="19" max="16384" width="9" style="3"/>
  </cols>
  <sheetData>
    <row r="1" spans="1:22">
      <c r="A1" s="1097" t="str">
        <f>CONCATENATE("（様式－",発注者入力シート!E21,"）")</f>
        <v>（様式－）</v>
      </c>
      <c r="B1" s="1097"/>
      <c r="C1" s="1097"/>
      <c r="D1" s="1097"/>
      <c r="E1" s="1097"/>
      <c r="F1" s="1097"/>
      <c r="U1" s="3" t="s">
        <v>400</v>
      </c>
    </row>
    <row r="2" spans="1:22">
      <c r="A2" s="1097" t="str">
        <f>CONCATENATE("評価項目",発注者入力シート!F21,"－",発注者入力シート!G21)</f>
        <v>評価項目（１）－②</v>
      </c>
      <c r="B2" s="1097"/>
      <c r="C2" s="1097"/>
      <c r="D2" s="1097"/>
      <c r="F2" s="1156" t="s">
        <v>808</v>
      </c>
      <c r="G2" s="1156"/>
      <c r="H2" s="1155" t="str">
        <f>IF(企業入力シート!C5="","",企業入力シート!C5)</f>
        <v/>
      </c>
      <c r="I2" s="1155"/>
      <c r="J2" s="1155"/>
      <c r="K2" s="1155"/>
      <c r="L2" s="1155"/>
      <c r="M2" s="1155"/>
      <c r="N2" s="1155"/>
      <c r="O2" s="1155"/>
      <c r="P2" s="1155"/>
      <c r="Q2" s="1155"/>
      <c r="R2" s="2"/>
      <c r="U2" s="3" t="s">
        <v>401</v>
      </c>
    </row>
    <row r="3" spans="1:22">
      <c r="A3" s="2"/>
      <c r="B3" s="2"/>
      <c r="C3" s="2"/>
      <c r="D3" s="2"/>
      <c r="E3" s="6"/>
      <c r="F3" s="6"/>
      <c r="G3" s="6"/>
      <c r="H3" s="2"/>
      <c r="I3" s="2"/>
      <c r="J3" s="2"/>
      <c r="K3" s="2"/>
      <c r="L3" s="2"/>
      <c r="M3" s="2"/>
      <c r="N3" s="2"/>
      <c r="O3" s="2"/>
      <c r="P3" s="2"/>
      <c r="Q3" s="2"/>
      <c r="R3" s="2"/>
      <c r="U3" s="103"/>
      <c r="V3" s="3" t="s">
        <v>402</v>
      </c>
    </row>
    <row r="4" spans="1:22" ht="14">
      <c r="A4" s="1149" t="s">
        <v>3</v>
      </c>
      <c r="B4" s="1149"/>
      <c r="C4" s="1149"/>
      <c r="D4" s="1149"/>
      <c r="E4" s="1149"/>
      <c r="F4" s="1149"/>
      <c r="G4" s="1149"/>
      <c r="H4" s="1149"/>
      <c r="I4" s="1149"/>
      <c r="J4" s="1149"/>
      <c r="K4" s="1149"/>
      <c r="L4" s="1149"/>
      <c r="M4" s="1149"/>
      <c r="N4" s="1149"/>
      <c r="O4" s="1149"/>
      <c r="P4" s="1149"/>
      <c r="Q4" s="1149"/>
      <c r="R4" s="128"/>
      <c r="U4" s="98"/>
      <c r="V4" s="3" t="s">
        <v>519</v>
      </c>
    </row>
    <row r="5" spans="1:22">
      <c r="A5" s="122" t="s">
        <v>192</v>
      </c>
      <c r="B5" s="1147" t="str">
        <f>IF(発注者入力シート!C21="","",発注者入力シート!C21)</f>
        <v/>
      </c>
      <c r="C5" s="1147"/>
      <c r="D5" s="1147"/>
      <c r="E5" s="1147"/>
      <c r="F5" s="1147"/>
      <c r="G5" s="1147"/>
      <c r="H5" s="1147"/>
      <c r="I5" s="1147"/>
      <c r="J5" s="1147"/>
      <c r="K5" s="1147"/>
      <c r="L5" s="1147"/>
      <c r="M5" s="1147"/>
      <c r="N5" s="1147"/>
      <c r="O5" s="1147"/>
      <c r="P5" s="1147"/>
      <c r="Q5" s="1148"/>
      <c r="R5" s="2"/>
    </row>
    <row r="6" spans="1:22">
      <c r="A6" s="1099" t="s">
        <v>4</v>
      </c>
      <c r="B6" s="1159"/>
      <c r="C6" s="1159"/>
      <c r="D6" s="1159"/>
      <c r="E6" s="1159"/>
      <c r="F6" s="1159"/>
      <c r="G6" s="1100"/>
      <c r="H6" s="108" t="s">
        <v>5</v>
      </c>
      <c r="I6" s="109"/>
      <c r="J6" s="109"/>
      <c r="K6" s="109"/>
      <c r="L6" s="109"/>
      <c r="M6" s="109"/>
      <c r="N6" s="109"/>
      <c r="O6" s="109"/>
      <c r="P6" s="109"/>
      <c r="Q6" s="110"/>
      <c r="U6" s="3" t="s">
        <v>404</v>
      </c>
    </row>
    <row r="7" spans="1:22">
      <c r="A7" s="1160"/>
      <c r="B7" s="1092"/>
      <c r="C7" s="1092"/>
      <c r="D7" s="1092"/>
      <c r="E7" s="1092"/>
      <c r="F7" s="1092"/>
      <c r="G7" s="1161"/>
      <c r="H7" s="1162"/>
      <c r="I7" s="1163"/>
      <c r="J7" s="1163"/>
      <c r="K7" s="1163"/>
      <c r="L7" s="1163"/>
      <c r="M7" s="3" t="s">
        <v>518</v>
      </c>
      <c r="Q7" s="114"/>
      <c r="U7" s="100"/>
      <c r="V7" s="3" t="s">
        <v>405</v>
      </c>
    </row>
    <row r="8" spans="1:22">
      <c r="A8" s="1103" t="s">
        <v>14</v>
      </c>
      <c r="B8" s="1104"/>
      <c r="C8" s="1104"/>
      <c r="D8" s="1104"/>
      <c r="E8" s="1104"/>
      <c r="F8" s="1104"/>
      <c r="G8" s="1104"/>
      <c r="H8" s="701" t="s">
        <v>1115</v>
      </c>
      <c r="I8" s="109"/>
      <c r="J8" s="109"/>
      <c r="K8" s="109"/>
      <c r="L8" s="109"/>
      <c r="M8" s="109"/>
      <c r="N8" s="109"/>
      <c r="O8" s="109"/>
      <c r="P8" s="109"/>
      <c r="Q8" s="110"/>
      <c r="U8" s="101"/>
      <c r="V8" s="3" t="s">
        <v>403</v>
      </c>
    </row>
    <row r="9" spans="1:22">
      <c r="A9" s="1106"/>
      <c r="B9" s="1107"/>
      <c r="C9" s="1107"/>
      <c r="D9" s="1107"/>
      <c r="E9" s="1107"/>
      <c r="F9" s="1107"/>
      <c r="G9" s="1107"/>
      <c r="H9" s="1109"/>
      <c r="I9" s="1110"/>
      <c r="J9" s="1110"/>
      <c r="K9" s="1110"/>
      <c r="L9" s="1110"/>
      <c r="M9" s="111"/>
      <c r="N9" s="111"/>
      <c r="O9" s="111"/>
      <c r="P9" s="111"/>
      <c r="Q9" s="112"/>
    </row>
    <row r="10" spans="1:22">
      <c r="A10" s="113" t="s">
        <v>6</v>
      </c>
      <c r="Q10" s="114"/>
    </row>
    <row r="11" spans="1:22">
      <c r="A11" s="113" t="s">
        <v>7</v>
      </c>
      <c r="Q11" s="114"/>
      <c r="U11" s="105" t="s">
        <v>406</v>
      </c>
    </row>
    <row r="12" spans="1:22">
      <c r="A12" s="275" t="s">
        <v>760</v>
      </c>
      <c r="B12" s="138" t="s">
        <v>761</v>
      </c>
      <c r="C12" s="138"/>
      <c r="D12" s="138"/>
      <c r="E12" s="138"/>
      <c r="F12" s="138"/>
      <c r="G12" s="138"/>
      <c r="H12" s="138"/>
      <c r="I12" s="138"/>
      <c r="J12" s="138"/>
      <c r="K12" s="138"/>
      <c r="L12" s="138"/>
      <c r="M12" s="138"/>
      <c r="N12" s="138"/>
      <c r="O12" s="138"/>
      <c r="P12" s="138"/>
      <c r="Q12" s="277"/>
      <c r="U12" s="105" t="s">
        <v>407</v>
      </c>
    </row>
    <row r="13" spans="1:22">
      <c r="A13" s="275" t="s">
        <v>760</v>
      </c>
      <c r="B13" s="1157" t="s">
        <v>1146</v>
      </c>
      <c r="C13" s="1157"/>
      <c r="D13" s="1157"/>
      <c r="E13" s="1157"/>
      <c r="F13" s="1157"/>
      <c r="G13" s="1157"/>
      <c r="H13" s="1157"/>
      <c r="I13" s="1157"/>
      <c r="J13" s="1157"/>
      <c r="K13" s="1157"/>
      <c r="L13" s="1157"/>
      <c r="M13" s="1157"/>
      <c r="N13" s="1157"/>
      <c r="O13" s="1157"/>
      <c r="P13" s="1157"/>
      <c r="Q13" s="1158"/>
      <c r="U13" s="105" t="s">
        <v>768</v>
      </c>
    </row>
    <row r="14" spans="1:22">
      <c r="A14" s="278"/>
      <c r="B14" s="1157"/>
      <c r="C14" s="1157"/>
      <c r="D14" s="1157"/>
      <c r="E14" s="1157"/>
      <c r="F14" s="1157"/>
      <c r="G14" s="1157"/>
      <c r="H14" s="1157"/>
      <c r="I14" s="1157"/>
      <c r="J14" s="1157"/>
      <c r="K14" s="1157"/>
      <c r="L14" s="1157"/>
      <c r="M14" s="1157"/>
      <c r="N14" s="1157"/>
      <c r="O14" s="1157"/>
      <c r="P14" s="1157"/>
      <c r="Q14" s="1158"/>
      <c r="U14" s="105" t="s">
        <v>871</v>
      </c>
    </row>
    <row r="15" spans="1:22">
      <c r="A15" s="278"/>
      <c r="B15" s="1157"/>
      <c r="C15" s="1157"/>
      <c r="D15" s="1157"/>
      <c r="E15" s="1157"/>
      <c r="F15" s="1157"/>
      <c r="G15" s="1157"/>
      <c r="H15" s="1157"/>
      <c r="I15" s="1157"/>
      <c r="J15" s="1157"/>
      <c r="K15" s="1157"/>
      <c r="L15" s="1157"/>
      <c r="M15" s="1157"/>
      <c r="N15" s="1157"/>
      <c r="O15" s="1157"/>
      <c r="P15" s="1157"/>
      <c r="Q15" s="1158"/>
      <c r="V15" s="105"/>
    </row>
    <row r="16" spans="1:22">
      <c r="A16" s="275" t="s">
        <v>1101</v>
      </c>
      <c r="B16" s="1128" t="s">
        <v>1098</v>
      </c>
      <c r="C16" s="1128"/>
      <c r="D16" s="1128"/>
      <c r="E16" s="1128"/>
      <c r="F16" s="1128"/>
      <c r="G16" s="1128"/>
      <c r="H16" s="1128"/>
      <c r="I16" s="1128"/>
      <c r="J16" s="1128"/>
      <c r="K16" s="1128"/>
      <c r="L16" s="1128"/>
      <c r="M16" s="1128"/>
      <c r="N16" s="1128"/>
      <c r="O16" s="1128"/>
      <c r="P16" s="1128"/>
      <c r="Q16" s="1129"/>
      <c r="U16" s="105" t="s">
        <v>766</v>
      </c>
      <c r="V16" s="105"/>
    </row>
    <row r="17" spans="1:28" ht="13.5" customHeight="1">
      <c r="A17" s="275"/>
      <c r="B17" s="1128"/>
      <c r="C17" s="1128"/>
      <c r="D17" s="1128"/>
      <c r="E17" s="1128"/>
      <c r="F17" s="1128"/>
      <c r="G17" s="1128"/>
      <c r="H17" s="1128"/>
      <c r="I17" s="1128"/>
      <c r="J17" s="1128"/>
      <c r="K17" s="1128"/>
      <c r="L17" s="1128"/>
      <c r="M17" s="1128"/>
      <c r="N17" s="1128"/>
      <c r="O17" s="1128"/>
      <c r="P17" s="1128"/>
      <c r="Q17" s="1129"/>
      <c r="U17" s="105" t="s">
        <v>765</v>
      </c>
      <c r="V17" s="105"/>
    </row>
    <row r="18" spans="1:28">
      <c r="A18" s="275" t="s">
        <v>1099</v>
      </c>
      <c r="B18" s="698" t="s">
        <v>762</v>
      </c>
      <c r="C18" s="699"/>
      <c r="D18" s="699"/>
      <c r="E18" s="699"/>
      <c r="F18" s="699"/>
      <c r="G18" s="699"/>
      <c r="H18" s="699"/>
      <c r="I18" s="699"/>
      <c r="J18" s="699"/>
      <c r="K18" s="699"/>
      <c r="L18" s="699"/>
      <c r="M18" s="699"/>
      <c r="N18" s="699"/>
      <c r="O18" s="699"/>
      <c r="P18" s="699"/>
      <c r="Q18" s="700"/>
      <c r="R18" s="189"/>
      <c r="U18" s="105" t="s">
        <v>767</v>
      </c>
      <c r="V18" s="105"/>
    </row>
    <row r="19" spans="1:28">
      <c r="A19" s="1150" t="s">
        <v>17</v>
      </c>
      <c r="B19" s="1151"/>
      <c r="C19" s="1151"/>
      <c r="D19" s="1151"/>
      <c r="E19" s="1151"/>
      <c r="F19" s="1151"/>
      <c r="G19" s="1151"/>
      <c r="H19" s="1151"/>
      <c r="I19" s="1151"/>
      <c r="J19" s="1151"/>
      <c r="K19" s="1151"/>
      <c r="L19" s="1151"/>
      <c r="M19" s="1151"/>
      <c r="N19" s="1151"/>
      <c r="O19" s="1152"/>
      <c r="P19" s="1153" t="s">
        <v>306</v>
      </c>
      <c r="Q19" s="1154"/>
      <c r="R19" s="188"/>
      <c r="U19" s="105" t="s">
        <v>769</v>
      </c>
    </row>
    <row r="20" spans="1:28">
      <c r="A20" s="384" t="s">
        <v>305</v>
      </c>
      <c r="B20" s="1164" t="s">
        <v>304</v>
      </c>
      <c r="C20" s="1164"/>
      <c r="D20" s="1164"/>
      <c r="E20" s="1164"/>
      <c r="F20" s="1164"/>
      <c r="G20" s="1164"/>
      <c r="H20" s="1164"/>
      <c r="I20" s="1164"/>
      <c r="J20" s="1164"/>
      <c r="K20" s="1164"/>
      <c r="L20" s="1164"/>
      <c r="M20" s="1164"/>
      <c r="N20" s="1164"/>
      <c r="O20" s="1165"/>
      <c r="P20" s="1166"/>
      <c r="Q20" s="1167"/>
      <c r="R20" s="77"/>
      <c r="U20" s="105" t="s">
        <v>770</v>
      </c>
    </row>
    <row r="21" spans="1:28">
      <c r="A21" s="1113" t="s">
        <v>1140</v>
      </c>
      <c r="B21" s="1114"/>
      <c r="C21" s="1114"/>
      <c r="D21" s="1114"/>
      <c r="E21" s="1114"/>
      <c r="F21" s="1114"/>
      <c r="G21" s="1114"/>
      <c r="H21" s="1114"/>
      <c r="I21" s="1114"/>
      <c r="J21" s="1114"/>
      <c r="K21" s="1114"/>
      <c r="L21" s="1114"/>
      <c r="M21" s="1114"/>
      <c r="N21" s="1114"/>
      <c r="O21" s="1115"/>
      <c r="P21" s="1138"/>
      <c r="Q21" s="1139"/>
      <c r="R21" s="77"/>
    </row>
    <row r="22" spans="1:28">
      <c r="A22" s="1116"/>
      <c r="B22" s="1117"/>
      <c r="C22" s="1117"/>
      <c r="D22" s="1117"/>
      <c r="E22" s="1117"/>
      <c r="F22" s="1117"/>
      <c r="G22" s="1117"/>
      <c r="H22" s="1117"/>
      <c r="I22" s="1117"/>
      <c r="J22" s="1117"/>
      <c r="K22" s="1117"/>
      <c r="L22" s="1117"/>
      <c r="M22" s="1117"/>
      <c r="N22" s="1117"/>
      <c r="O22" s="1118"/>
      <c r="P22" s="1140"/>
      <c r="Q22" s="1141"/>
      <c r="R22" s="77"/>
      <c r="U22" s="1112" t="s">
        <v>307</v>
      </c>
      <c r="V22" s="1112"/>
      <c r="W22" s="1112"/>
      <c r="X22" s="1112"/>
      <c r="Y22" s="1112"/>
    </row>
    <row r="23" spans="1:28">
      <c r="A23" s="1116"/>
      <c r="B23" s="1117"/>
      <c r="C23" s="1117"/>
      <c r="D23" s="1117"/>
      <c r="E23" s="1117"/>
      <c r="F23" s="1117"/>
      <c r="G23" s="1117"/>
      <c r="H23" s="1117"/>
      <c r="I23" s="1117"/>
      <c r="J23" s="1117"/>
      <c r="K23" s="1117"/>
      <c r="L23" s="1117"/>
      <c r="M23" s="1117"/>
      <c r="N23" s="1117"/>
      <c r="O23" s="1118"/>
      <c r="P23" s="1140"/>
      <c r="Q23" s="1141"/>
      <c r="R23" s="77"/>
      <c r="U23" s="1112"/>
      <c r="V23" s="1112"/>
      <c r="W23" s="1112"/>
      <c r="X23" s="1112"/>
      <c r="Y23" s="1112"/>
    </row>
    <row r="24" spans="1:28">
      <c r="A24" s="1119"/>
      <c r="B24" s="1120"/>
      <c r="C24" s="1120"/>
      <c r="D24" s="1120"/>
      <c r="E24" s="1120"/>
      <c r="F24" s="1120"/>
      <c r="G24" s="1120"/>
      <c r="H24" s="1120"/>
      <c r="I24" s="1120"/>
      <c r="J24" s="1120"/>
      <c r="K24" s="1120"/>
      <c r="L24" s="1120"/>
      <c r="M24" s="1120"/>
      <c r="N24" s="1120"/>
      <c r="O24" s="1121"/>
      <c r="P24" s="1140"/>
      <c r="Q24" s="1141"/>
      <c r="R24" s="77"/>
      <c r="U24" s="1112"/>
      <c r="V24" s="1112"/>
      <c r="W24" s="1112"/>
      <c r="X24" s="1112"/>
      <c r="Y24" s="1112"/>
    </row>
    <row r="25" spans="1:28">
      <c r="A25" s="1122" t="s">
        <v>1142</v>
      </c>
      <c r="B25" s="1123"/>
      <c r="C25" s="1123"/>
      <c r="D25" s="1123"/>
      <c r="E25" s="1123"/>
      <c r="F25" s="1123"/>
      <c r="G25" s="1123"/>
      <c r="H25" s="1123"/>
      <c r="I25" s="1123"/>
      <c r="J25" s="1123"/>
      <c r="K25" s="1123"/>
      <c r="L25" s="1123"/>
      <c r="M25" s="1123"/>
      <c r="N25" s="1123"/>
      <c r="O25" s="1124"/>
      <c r="P25" s="1142"/>
      <c r="Q25" s="1143"/>
      <c r="R25" s="77"/>
      <c r="U25" s="3" t="s">
        <v>321</v>
      </c>
    </row>
    <row r="26" spans="1:28">
      <c r="A26" s="1116"/>
      <c r="B26" s="1117"/>
      <c r="C26" s="1117"/>
      <c r="D26" s="1117"/>
      <c r="E26" s="1117"/>
      <c r="F26" s="1117"/>
      <c r="G26" s="1117"/>
      <c r="H26" s="1117"/>
      <c r="I26" s="1117"/>
      <c r="J26" s="1117"/>
      <c r="K26" s="1117"/>
      <c r="L26" s="1117"/>
      <c r="M26" s="1117"/>
      <c r="N26" s="1117"/>
      <c r="O26" s="1118"/>
      <c r="P26" s="1140"/>
      <c r="Q26" s="1141"/>
      <c r="R26" s="77"/>
      <c r="U26" s="115" t="s">
        <v>308</v>
      </c>
      <c r="V26" s="115" t="s">
        <v>309</v>
      </c>
      <c r="W26" s="1111" t="s">
        <v>310</v>
      </c>
      <c r="X26" s="1111"/>
      <c r="Y26" s="116" t="s">
        <v>311</v>
      </c>
      <c r="Z26" s="109"/>
      <c r="AA26" s="109"/>
      <c r="AB26" s="110"/>
    </row>
    <row r="27" spans="1:28">
      <c r="A27" s="1116"/>
      <c r="B27" s="1117"/>
      <c r="C27" s="1117"/>
      <c r="D27" s="1117"/>
      <c r="E27" s="1117"/>
      <c r="F27" s="1117"/>
      <c r="G27" s="1117"/>
      <c r="H27" s="1117"/>
      <c r="I27" s="1117"/>
      <c r="J27" s="1117"/>
      <c r="K27" s="1117"/>
      <c r="L27" s="1117"/>
      <c r="M27" s="1117"/>
      <c r="N27" s="1117"/>
      <c r="O27" s="1118"/>
      <c r="P27" s="1140"/>
      <c r="Q27" s="1141"/>
      <c r="R27" s="77"/>
      <c r="U27" s="115" t="s">
        <v>1069</v>
      </c>
      <c r="V27" s="115" t="s">
        <v>71</v>
      </c>
      <c r="W27" s="1111" t="s">
        <v>312</v>
      </c>
      <c r="X27" s="1111"/>
      <c r="Y27" s="117" t="s">
        <v>313</v>
      </c>
      <c r="Z27" s="102"/>
      <c r="AA27" s="102"/>
      <c r="AB27" s="118"/>
    </row>
    <row r="28" spans="1:28">
      <c r="A28" s="1125"/>
      <c r="B28" s="1126"/>
      <c r="C28" s="1126"/>
      <c r="D28" s="1126"/>
      <c r="E28" s="1126"/>
      <c r="F28" s="1126"/>
      <c r="G28" s="1126"/>
      <c r="H28" s="1126"/>
      <c r="I28" s="1126"/>
      <c r="J28" s="1126"/>
      <c r="K28" s="1126"/>
      <c r="L28" s="1126"/>
      <c r="M28" s="1126"/>
      <c r="N28" s="1126"/>
      <c r="O28" s="1127"/>
      <c r="P28" s="1144"/>
      <c r="Q28" s="1145"/>
      <c r="R28" s="77"/>
      <c r="U28" s="115" t="s">
        <v>314</v>
      </c>
      <c r="V28" s="115" t="s">
        <v>75</v>
      </c>
      <c r="W28" s="1111" t="s">
        <v>315</v>
      </c>
      <c r="X28" s="1111"/>
      <c r="Y28" s="119" t="s">
        <v>316</v>
      </c>
      <c r="Z28" s="102"/>
      <c r="AA28" s="102"/>
      <c r="AB28" s="118"/>
    </row>
    <row r="29" spans="1:28">
      <c r="A29" s="384" t="s">
        <v>322</v>
      </c>
      <c r="B29" s="1164" t="s">
        <v>304</v>
      </c>
      <c r="C29" s="1164"/>
      <c r="D29" s="1164"/>
      <c r="E29" s="1164"/>
      <c r="F29" s="1164"/>
      <c r="G29" s="1164"/>
      <c r="H29" s="1164"/>
      <c r="I29" s="1164"/>
      <c r="J29" s="1164"/>
      <c r="K29" s="1164"/>
      <c r="L29" s="1164"/>
      <c r="M29" s="1164"/>
      <c r="N29" s="1164"/>
      <c r="O29" s="1165"/>
      <c r="P29" s="1166"/>
      <c r="Q29" s="1167"/>
      <c r="R29" s="77"/>
      <c r="U29" s="115" t="s">
        <v>317</v>
      </c>
      <c r="V29" s="115" t="s">
        <v>79</v>
      </c>
      <c r="W29" s="1111" t="s">
        <v>315</v>
      </c>
      <c r="X29" s="1111"/>
      <c r="Y29" s="120" t="s">
        <v>318</v>
      </c>
      <c r="AB29" s="114"/>
    </row>
    <row r="30" spans="1:28">
      <c r="A30" s="1113" t="s">
        <v>1140</v>
      </c>
      <c r="B30" s="1114"/>
      <c r="C30" s="1114"/>
      <c r="D30" s="1114"/>
      <c r="E30" s="1114"/>
      <c r="F30" s="1114"/>
      <c r="G30" s="1114"/>
      <c r="H30" s="1114"/>
      <c r="I30" s="1114"/>
      <c r="J30" s="1114"/>
      <c r="K30" s="1114"/>
      <c r="L30" s="1114"/>
      <c r="M30" s="1114"/>
      <c r="N30" s="1114"/>
      <c r="O30" s="1115"/>
      <c r="P30" s="1138"/>
      <c r="Q30" s="1139"/>
      <c r="R30" s="77"/>
      <c r="U30" s="115" t="s">
        <v>319</v>
      </c>
      <c r="V30" s="115" t="s">
        <v>79</v>
      </c>
      <c r="W30" s="1111" t="s">
        <v>315</v>
      </c>
      <c r="X30" s="1111"/>
      <c r="Y30" s="119" t="s">
        <v>320</v>
      </c>
      <c r="Z30" s="102"/>
      <c r="AA30" s="102"/>
      <c r="AB30" s="118"/>
    </row>
    <row r="31" spans="1:28">
      <c r="A31" s="1116"/>
      <c r="B31" s="1117"/>
      <c r="C31" s="1117"/>
      <c r="D31" s="1117"/>
      <c r="E31" s="1117"/>
      <c r="F31" s="1117"/>
      <c r="G31" s="1117"/>
      <c r="H31" s="1117"/>
      <c r="I31" s="1117"/>
      <c r="J31" s="1117"/>
      <c r="K31" s="1117"/>
      <c r="L31" s="1117"/>
      <c r="M31" s="1117"/>
      <c r="N31" s="1117"/>
      <c r="O31" s="1118"/>
      <c r="P31" s="1140"/>
      <c r="Q31" s="1141"/>
      <c r="R31" s="77"/>
    </row>
    <row r="32" spans="1:28">
      <c r="A32" s="1116"/>
      <c r="B32" s="1117"/>
      <c r="C32" s="1117"/>
      <c r="D32" s="1117"/>
      <c r="E32" s="1117"/>
      <c r="F32" s="1117"/>
      <c r="G32" s="1117"/>
      <c r="H32" s="1117"/>
      <c r="I32" s="1117"/>
      <c r="J32" s="1117"/>
      <c r="K32" s="1117"/>
      <c r="L32" s="1117"/>
      <c r="M32" s="1117"/>
      <c r="N32" s="1117"/>
      <c r="O32" s="1118"/>
      <c r="P32" s="1140"/>
      <c r="Q32" s="1141"/>
      <c r="R32" s="77"/>
    </row>
    <row r="33" spans="1:18">
      <c r="A33" s="1119"/>
      <c r="B33" s="1120"/>
      <c r="C33" s="1120"/>
      <c r="D33" s="1120"/>
      <c r="E33" s="1120"/>
      <c r="F33" s="1120"/>
      <c r="G33" s="1120"/>
      <c r="H33" s="1120"/>
      <c r="I33" s="1120"/>
      <c r="J33" s="1120"/>
      <c r="K33" s="1120"/>
      <c r="L33" s="1120"/>
      <c r="M33" s="1120"/>
      <c r="N33" s="1120"/>
      <c r="O33" s="1121"/>
      <c r="P33" s="1140"/>
      <c r="Q33" s="1141"/>
      <c r="R33" s="77"/>
    </row>
    <row r="34" spans="1:18">
      <c r="A34" s="1122" t="s">
        <v>1142</v>
      </c>
      <c r="B34" s="1123"/>
      <c r="C34" s="1123"/>
      <c r="D34" s="1123"/>
      <c r="E34" s="1123"/>
      <c r="F34" s="1123"/>
      <c r="G34" s="1123"/>
      <c r="H34" s="1123"/>
      <c r="I34" s="1123"/>
      <c r="J34" s="1123"/>
      <c r="K34" s="1123"/>
      <c r="L34" s="1123"/>
      <c r="M34" s="1123"/>
      <c r="N34" s="1123"/>
      <c r="O34" s="1124"/>
      <c r="P34" s="1142"/>
      <c r="Q34" s="1143"/>
      <c r="R34" s="77"/>
    </row>
    <row r="35" spans="1:18">
      <c r="A35" s="1116"/>
      <c r="B35" s="1117"/>
      <c r="C35" s="1117"/>
      <c r="D35" s="1117"/>
      <c r="E35" s="1117"/>
      <c r="F35" s="1117"/>
      <c r="G35" s="1117"/>
      <c r="H35" s="1117"/>
      <c r="I35" s="1117"/>
      <c r="J35" s="1117"/>
      <c r="K35" s="1117"/>
      <c r="L35" s="1117"/>
      <c r="M35" s="1117"/>
      <c r="N35" s="1117"/>
      <c r="O35" s="1118"/>
      <c r="P35" s="1140"/>
      <c r="Q35" s="1141"/>
      <c r="R35" s="77"/>
    </row>
    <row r="36" spans="1:18">
      <c r="A36" s="1116"/>
      <c r="B36" s="1117"/>
      <c r="C36" s="1117"/>
      <c r="D36" s="1117"/>
      <c r="E36" s="1117"/>
      <c r="F36" s="1117"/>
      <c r="G36" s="1117"/>
      <c r="H36" s="1117"/>
      <c r="I36" s="1117"/>
      <c r="J36" s="1117"/>
      <c r="K36" s="1117"/>
      <c r="L36" s="1117"/>
      <c r="M36" s="1117"/>
      <c r="N36" s="1117"/>
      <c r="O36" s="1118"/>
      <c r="P36" s="1140"/>
      <c r="Q36" s="1141"/>
      <c r="R36" s="77"/>
    </row>
    <row r="37" spans="1:18">
      <c r="A37" s="1125"/>
      <c r="B37" s="1126"/>
      <c r="C37" s="1126"/>
      <c r="D37" s="1126"/>
      <c r="E37" s="1126"/>
      <c r="F37" s="1126"/>
      <c r="G37" s="1126"/>
      <c r="H37" s="1126"/>
      <c r="I37" s="1126"/>
      <c r="J37" s="1126"/>
      <c r="K37" s="1126"/>
      <c r="L37" s="1126"/>
      <c r="M37" s="1126"/>
      <c r="N37" s="1126"/>
      <c r="O37" s="1127"/>
      <c r="P37" s="1144"/>
      <c r="Q37" s="1145"/>
      <c r="R37" s="77"/>
    </row>
    <row r="38" spans="1:18">
      <c r="A38" s="279" t="s">
        <v>323</v>
      </c>
      <c r="B38" s="1101" t="s">
        <v>304</v>
      </c>
      <c r="C38" s="1101"/>
      <c r="D38" s="1101"/>
      <c r="E38" s="1101"/>
      <c r="F38" s="1101"/>
      <c r="G38" s="1101"/>
      <c r="H38" s="1101"/>
      <c r="I38" s="1101"/>
      <c r="J38" s="1101"/>
      <c r="K38" s="1101"/>
      <c r="L38" s="1101"/>
      <c r="M38" s="1101"/>
      <c r="N38" s="1101"/>
      <c r="O38" s="1102"/>
      <c r="P38" s="1099"/>
      <c r="Q38" s="1100"/>
      <c r="R38" s="77"/>
    </row>
    <row r="39" spans="1:18">
      <c r="A39" s="1113" t="s">
        <v>1140</v>
      </c>
      <c r="B39" s="1114"/>
      <c r="C39" s="1114"/>
      <c r="D39" s="1114"/>
      <c r="E39" s="1114"/>
      <c r="F39" s="1114"/>
      <c r="G39" s="1114"/>
      <c r="H39" s="1114"/>
      <c r="I39" s="1114"/>
      <c r="J39" s="1114"/>
      <c r="K39" s="1114"/>
      <c r="L39" s="1114"/>
      <c r="M39" s="1114"/>
      <c r="N39" s="1114"/>
      <c r="O39" s="1115"/>
      <c r="P39" s="1138"/>
      <c r="Q39" s="1139"/>
      <c r="R39" s="77"/>
    </row>
    <row r="40" spans="1:18">
      <c r="A40" s="1116"/>
      <c r="B40" s="1117"/>
      <c r="C40" s="1117"/>
      <c r="D40" s="1117"/>
      <c r="E40" s="1117"/>
      <c r="F40" s="1117"/>
      <c r="G40" s="1117"/>
      <c r="H40" s="1117"/>
      <c r="I40" s="1117"/>
      <c r="J40" s="1117"/>
      <c r="K40" s="1117"/>
      <c r="L40" s="1117"/>
      <c r="M40" s="1117"/>
      <c r="N40" s="1117"/>
      <c r="O40" s="1118"/>
      <c r="P40" s="1140"/>
      <c r="Q40" s="1141"/>
      <c r="R40" s="77"/>
    </row>
    <row r="41" spans="1:18">
      <c r="A41" s="1116"/>
      <c r="B41" s="1117"/>
      <c r="C41" s="1117"/>
      <c r="D41" s="1117"/>
      <c r="E41" s="1117"/>
      <c r="F41" s="1117"/>
      <c r="G41" s="1117"/>
      <c r="H41" s="1117"/>
      <c r="I41" s="1117"/>
      <c r="J41" s="1117"/>
      <c r="K41" s="1117"/>
      <c r="L41" s="1117"/>
      <c r="M41" s="1117"/>
      <c r="N41" s="1117"/>
      <c r="O41" s="1118"/>
      <c r="P41" s="1140"/>
      <c r="Q41" s="1141"/>
      <c r="R41" s="77"/>
    </row>
    <row r="42" spans="1:18">
      <c r="A42" s="1119"/>
      <c r="B42" s="1120"/>
      <c r="C42" s="1120"/>
      <c r="D42" s="1120"/>
      <c r="E42" s="1120"/>
      <c r="F42" s="1120"/>
      <c r="G42" s="1120"/>
      <c r="H42" s="1120"/>
      <c r="I42" s="1120"/>
      <c r="J42" s="1120"/>
      <c r="K42" s="1120"/>
      <c r="L42" s="1120"/>
      <c r="M42" s="1120"/>
      <c r="N42" s="1120"/>
      <c r="O42" s="1121"/>
      <c r="P42" s="1140"/>
      <c r="Q42" s="1141"/>
      <c r="R42" s="77"/>
    </row>
    <row r="43" spans="1:18">
      <c r="A43" s="1122" t="s">
        <v>1142</v>
      </c>
      <c r="B43" s="1123"/>
      <c r="C43" s="1123"/>
      <c r="D43" s="1123"/>
      <c r="E43" s="1123"/>
      <c r="F43" s="1123"/>
      <c r="G43" s="1123"/>
      <c r="H43" s="1123"/>
      <c r="I43" s="1123"/>
      <c r="J43" s="1123"/>
      <c r="K43" s="1123"/>
      <c r="L43" s="1123"/>
      <c r="M43" s="1123"/>
      <c r="N43" s="1123"/>
      <c r="O43" s="1124"/>
      <c r="P43" s="1142"/>
      <c r="Q43" s="1143"/>
      <c r="R43" s="77"/>
    </row>
    <row r="44" spans="1:18">
      <c r="A44" s="1116"/>
      <c r="B44" s="1117"/>
      <c r="C44" s="1117"/>
      <c r="D44" s="1117"/>
      <c r="E44" s="1117"/>
      <c r="F44" s="1117"/>
      <c r="G44" s="1117"/>
      <c r="H44" s="1117"/>
      <c r="I44" s="1117"/>
      <c r="J44" s="1117"/>
      <c r="K44" s="1117"/>
      <c r="L44" s="1117"/>
      <c r="M44" s="1117"/>
      <c r="N44" s="1117"/>
      <c r="O44" s="1118"/>
      <c r="P44" s="1140"/>
      <c r="Q44" s="1141"/>
      <c r="R44" s="77"/>
    </row>
    <row r="45" spans="1:18">
      <c r="A45" s="1116"/>
      <c r="B45" s="1117"/>
      <c r="C45" s="1117"/>
      <c r="D45" s="1117"/>
      <c r="E45" s="1117"/>
      <c r="F45" s="1117"/>
      <c r="G45" s="1117"/>
      <c r="H45" s="1117"/>
      <c r="I45" s="1117"/>
      <c r="J45" s="1117"/>
      <c r="K45" s="1117"/>
      <c r="L45" s="1117"/>
      <c r="M45" s="1117"/>
      <c r="N45" s="1117"/>
      <c r="O45" s="1118"/>
      <c r="P45" s="1140"/>
      <c r="Q45" s="1141"/>
      <c r="R45" s="77"/>
    </row>
    <row r="46" spans="1:18">
      <c r="A46" s="1125"/>
      <c r="B46" s="1126"/>
      <c r="C46" s="1126"/>
      <c r="D46" s="1126"/>
      <c r="E46" s="1126"/>
      <c r="F46" s="1126"/>
      <c r="G46" s="1126"/>
      <c r="H46" s="1126"/>
      <c r="I46" s="1126"/>
      <c r="J46" s="1126"/>
      <c r="K46" s="1126"/>
      <c r="L46" s="1126"/>
      <c r="M46" s="1126"/>
      <c r="N46" s="1126"/>
      <c r="O46" s="1127"/>
      <c r="P46" s="1144"/>
      <c r="Q46" s="1145"/>
      <c r="R46" s="77"/>
    </row>
    <row r="47" spans="1:18">
      <c r="A47" s="279" t="s">
        <v>850</v>
      </c>
      <c r="B47" s="1101" t="s">
        <v>304</v>
      </c>
      <c r="C47" s="1101"/>
      <c r="D47" s="1101"/>
      <c r="E47" s="1101"/>
      <c r="F47" s="1101"/>
      <c r="G47" s="1101"/>
      <c r="H47" s="1101"/>
      <c r="I47" s="1101"/>
      <c r="J47" s="1101"/>
      <c r="K47" s="1101"/>
      <c r="L47" s="1101"/>
      <c r="M47" s="1101"/>
      <c r="N47" s="1101"/>
      <c r="O47" s="1102"/>
      <c r="P47" s="1099"/>
      <c r="Q47" s="1100"/>
      <c r="R47" s="77"/>
    </row>
    <row r="48" spans="1:18">
      <c r="A48" s="1113" t="s">
        <v>1140</v>
      </c>
      <c r="B48" s="1114"/>
      <c r="C48" s="1114"/>
      <c r="D48" s="1114"/>
      <c r="E48" s="1114"/>
      <c r="F48" s="1114"/>
      <c r="G48" s="1114"/>
      <c r="H48" s="1114"/>
      <c r="I48" s="1114"/>
      <c r="J48" s="1114"/>
      <c r="K48" s="1114"/>
      <c r="L48" s="1114"/>
      <c r="M48" s="1114"/>
      <c r="N48" s="1114"/>
      <c r="O48" s="1115"/>
      <c r="P48" s="1138"/>
      <c r="Q48" s="1139"/>
      <c r="R48" s="77"/>
    </row>
    <row r="49" spans="1:18">
      <c r="A49" s="1116"/>
      <c r="B49" s="1117"/>
      <c r="C49" s="1117"/>
      <c r="D49" s="1117"/>
      <c r="E49" s="1117"/>
      <c r="F49" s="1117"/>
      <c r="G49" s="1117"/>
      <c r="H49" s="1117"/>
      <c r="I49" s="1117"/>
      <c r="J49" s="1117"/>
      <c r="K49" s="1117"/>
      <c r="L49" s="1117"/>
      <c r="M49" s="1117"/>
      <c r="N49" s="1117"/>
      <c r="O49" s="1118"/>
      <c r="P49" s="1140"/>
      <c r="Q49" s="1141"/>
      <c r="R49" s="77"/>
    </row>
    <row r="50" spans="1:18">
      <c r="A50" s="1116"/>
      <c r="B50" s="1117"/>
      <c r="C50" s="1117"/>
      <c r="D50" s="1117"/>
      <c r="E50" s="1117"/>
      <c r="F50" s="1117"/>
      <c r="G50" s="1117"/>
      <c r="H50" s="1117"/>
      <c r="I50" s="1117"/>
      <c r="J50" s="1117"/>
      <c r="K50" s="1117"/>
      <c r="L50" s="1117"/>
      <c r="M50" s="1117"/>
      <c r="N50" s="1117"/>
      <c r="O50" s="1118"/>
      <c r="P50" s="1140"/>
      <c r="Q50" s="1141"/>
      <c r="R50" s="77"/>
    </row>
    <row r="51" spans="1:18">
      <c r="A51" s="1119"/>
      <c r="B51" s="1120"/>
      <c r="C51" s="1120"/>
      <c r="D51" s="1120"/>
      <c r="E51" s="1120"/>
      <c r="F51" s="1120"/>
      <c r="G51" s="1120"/>
      <c r="H51" s="1120"/>
      <c r="I51" s="1120"/>
      <c r="J51" s="1120"/>
      <c r="K51" s="1120"/>
      <c r="L51" s="1120"/>
      <c r="M51" s="1120"/>
      <c r="N51" s="1120"/>
      <c r="O51" s="1121"/>
      <c r="P51" s="1140"/>
      <c r="Q51" s="1141"/>
      <c r="R51" s="77"/>
    </row>
    <row r="52" spans="1:18">
      <c r="A52" s="1122" t="s">
        <v>1142</v>
      </c>
      <c r="B52" s="1123"/>
      <c r="C52" s="1123"/>
      <c r="D52" s="1123"/>
      <c r="E52" s="1123"/>
      <c r="F52" s="1123"/>
      <c r="G52" s="1123"/>
      <c r="H52" s="1123"/>
      <c r="I52" s="1123"/>
      <c r="J52" s="1123"/>
      <c r="K52" s="1123"/>
      <c r="L52" s="1123"/>
      <c r="M52" s="1123"/>
      <c r="N52" s="1123"/>
      <c r="O52" s="1124"/>
      <c r="P52" s="1142"/>
      <c r="Q52" s="1143"/>
      <c r="R52" s="77"/>
    </row>
    <row r="53" spans="1:18">
      <c r="A53" s="1116"/>
      <c r="B53" s="1117"/>
      <c r="C53" s="1117"/>
      <c r="D53" s="1117"/>
      <c r="E53" s="1117"/>
      <c r="F53" s="1117"/>
      <c r="G53" s="1117"/>
      <c r="H53" s="1117"/>
      <c r="I53" s="1117"/>
      <c r="J53" s="1117"/>
      <c r="K53" s="1117"/>
      <c r="L53" s="1117"/>
      <c r="M53" s="1117"/>
      <c r="N53" s="1117"/>
      <c r="O53" s="1118"/>
      <c r="P53" s="1140"/>
      <c r="Q53" s="1141"/>
      <c r="R53" s="77"/>
    </row>
    <row r="54" spans="1:18">
      <c r="A54" s="1116"/>
      <c r="B54" s="1117"/>
      <c r="C54" s="1117"/>
      <c r="D54" s="1117"/>
      <c r="E54" s="1117"/>
      <c r="F54" s="1117"/>
      <c r="G54" s="1117"/>
      <c r="H54" s="1117"/>
      <c r="I54" s="1117"/>
      <c r="J54" s="1117"/>
      <c r="K54" s="1117"/>
      <c r="L54" s="1117"/>
      <c r="M54" s="1117"/>
      <c r="N54" s="1117"/>
      <c r="O54" s="1118"/>
      <c r="P54" s="1140"/>
      <c r="Q54" s="1141"/>
      <c r="R54" s="77"/>
    </row>
    <row r="55" spans="1:18">
      <c r="A55" s="1125"/>
      <c r="B55" s="1126"/>
      <c r="C55" s="1126"/>
      <c r="D55" s="1126"/>
      <c r="E55" s="1126"/>
      <c r="F55" s="1126"/>
      <c r="G55" s="1126"/>
      <c r="H55" s="1126"/>
      <c r="I55" s="1126"/>
      <c r="J55" s="1126"/>
      <c r="K55" s="1126"/>
      <c r="L55" s="1126"/>
      <c r="M55" s="1126"/>
      <c r="N55" s="1126"/>
      <c r="O55" s="1127"/>
      <c r="P55" s="1144"/>
      <c r="Q55" s="1145"/>
      <c r="R55" s="77"/>
    </row>
    <row r="56" spans="1:18">
      <c r="A56" s="1130" t="s">
        <v>13</v>
      </c>
      <c r="B56" s="1131"/>
      <c r="C56" s="1134"/>
      <c r="D56" s="1101"/>
      <c r="E56" s="1101"/>
      <c r="F56" s="1101"/>
      <c r="G56" s="1101"/>
      <c r="H56" s="1101"/>
      <c r="I56" s="1101"/>
      <c r="J56" s="1101"/>
      <c r="K56" s="1101"/>
      <c r="L56" s="1101"/>
      <c r="M56" s="1101"/>
      <c r="N56" s="1101"/>
      <c r="O56" s="1101"/>
      <c r="P56" s="1101"/>
      <c r="Q56" s="1102"/>
      <c r="R56" s="138"/>
    </row>
    <row r="57" spans="1:18">
      <c r="A57" s="1132"/>
      <c r="B57" s="1133"/>
      <c r="C57" s="1135"/>
      <c r="D57" s="1136"/>
      <c r="E57" s="1136"/>
      <c r="F57" s="1136"/>
      <c r="G57" s="1136"/>
      <c r="H57" s="1136"/>
      <c r="I57" s="1136"/>
      <c r="J57" s="1136"/>
      <c r="K57" s="1136"/>
      <c r="L57" s="1136"/>
      <c r="M57" s="1136"/>
      <c r="N57" s="1136"/>
      <c r="O57" s="1136"/>
      <c r="P57" s="1136"/>
      <c r="Q57" s="1137"/>
      <c r="R57" s="138"/>
    </row>
    <row r="58" spans="1:18">
      <c r="A58" s="143" t="s">
        <v>15</v>
      </c>
      <c r="B58" s="143"/>
      <c r="C58" s="143"/>
      <c r="D58" s="143"/>
      <c r="E58" s="143"/>
      <c r="F58" s="143"/>
      <c r="G58" s="143"/>
      <c r="H58" s="143"/>
      <c r="I58" s="143"/>
      <c r="J58" s="143"/>
      <c r="K58" s="143"/>
      <c r="L58" s="143"/>
      <c r="M58" s="143"/>
      <c r="N58" s="143"/>
      <c r="O58" s="143"/>
      <c r="P58" s="143"/>
      <c r="Q58" s="143"/>
      <c r="R58" s="143"/>
    </row>
    <row r="59" spans="1:18">
      <c r="A59" s="1146" t="s">
        <v>16</v>
      </c>
      <c r="B59" s="1146"/>
      <c r="C59" s="1146"/>
      <c r="D59" s="1146"/>
      <c r="E59" s="1146"/>
      <c r="F59" s="1146"/>
      <c r="G59" s="1146"/>
      <c r="H59" s="1146"/>
      <c r="I59" s="1146"/>
      <c r="J59" s="1146"/>
      <c r="K59" s="1146"/>
      <c r="L59" s="1146"/>
      <c r="M59" s="1146"/>
      <c r="N59" s="1146"/>
      <c r="O59" s="1146"/>
      <c r="P59" s="1146"/>
      <c r="Q59" s="1146"/>
      <c r="R59" s="280"/>
    </row>
  </sheetData>
  <mergeCells count="47">
    <mergeCell ref="A56:B57"/>
    <mergeCell ref="C56:Q57"/>
    <mergeCell ref="A59:Q59"/>
    <mergeCell ref="A8:G9"/>
    <mergeCell ref="H9:L9"/>
    <mergeCell ref="B13:Q15"/>
    <mergeCell ref="B38:O38"/>
    <mergeCell ref="P38:Q38"/>
    <mergeCell ref="A43:O46"/>
    <mergeCell ref="P43:Q46"/>
    <mergeCell ref="A34:O37"/>
    <mergeCell ref="P34:Q37"/>
    <mergeCell ref="A39:O42"/>
    <mergeCell ref="P39:Q42"/>
    <mergeCell ref="B47:O47"/>
    <mergeCell ref="P47:Q47"/>
    <mergeCell ref="B16:Q17"/>
    <mergeCell ref="A1:F1"/>
    <mergeCell ref="H2:Q2"/>
    <mergeCell ref="P30:Q33"/>
    <mergeCell ref="A19:O19"/>
    <mergeCell ref="P19:Q19"/>
    <mergeCell ref="B20:O20"/>
    <mergeCell ref="P20:Q20"/>
    <mergeCell ref="A21:O24"/>
    <mergeCell ref="P21:Q24"/>
    <mergeCell ref="A25:O28"/>
    <mergeCell ref="P25:Q28"/>
    <mergeCell ref="B29:O29"/>
    <mergeCell ref="P29:Q29"/>
    <mergeCell ref="A30:O33"/>
    <mergeCell ref="F2:G2"/>
    <mergeCell ref="W26:X26"/>
    <mergeCell ref="W27:X27"/>
    <mergeCell ref="W28:X28"/>
    <mergeCell ref="U22:Y24"/>
    <mergeCell ref="W29:X29"/>
    <mergeCell ref="A4:Q4"/>
    <mergeCell ref="B5:Q5"/>
    <mergeCell ref="A2:D2"/>
    <mergeCell ref="H7:L7"/>
    <mergeCell ref="A6:G7"/>
    <mergeCell ref="A48:O51"/>
    <mergeCell ref="P48:Q51"/>
    <mergeCell ref="A52:O55"/>
    <mergeCell ref="P52:Q55"/>
    <mergeCell ref="W30:X30"/>
  </mergeCells>
  <phoneticPr fontId="2"/>
  <dataValidations count="1">
    <dataValidation type="list" showInputMessage="1" showErrorMessage="1" sqref="H9 H7" xr:uid="{00000000-0002-0000-09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B59"/>
  <sheetViews>
    <sheetView view="pageBreakPreview" zoomScaleNormal="100" zoomScaleSheetLayoutView="100" workbookViewId="0">
      <selection activeCell="D9" sqref="D9:M9"/>
    </sheetView>
  </sheetViews>
  <sheetFormatPr defaultColWidth="9" defaultRowHeight="13"/>
  <cols>
    <col min="1" max="18" width="5.08984375" style="3" customWidth="1"/>
    <col min="19" max="16384" width="9" style="3"/>
  </cols>
  <sheetData>
    <row r="1" spans="1:22">
      <c r="A1" s="1097" t="str">
        <f>CONCATENATE("（様式－",発注者入力シート!E22,"）")</f>
        <v>（様式－）</v>
      </c>
      <c r="B1" s="1097"/>
      <c r="C1" s="1097"/>
      <c r="D1" s="1097"/>
      <c r="E1" s="1097"/>
      <c r="F1" s="1097"/>
      <c r="U1" s="3" t="s">
        <v>400</v>
      </c>
    </row>
    <row r="2" spans="1:22">
      <c r="A2" s="1097" t="str">
        <f>CONCATENATE("評価項目",発注者入力シート!F22,"－",発注者入力シート!G22)</f>
        <v>評価項目（１）－③</v>
      </c>
      <c r="B2" s="1097"/>
      <c r="C2" s="1097"/>
      <c r="D2" s="1097"/>
      <c r="F2" s="1156" t="s">
        <v>808</v>
      </c>
      <c r="G2" s="1156"/>
      <c r="H2" s="1155" t="str">
        <f>IF(企業入力シート!C5="","",企業入力シート!C5)</f>
        <v/>
      </c>
      <c r="I2" s="1155"/>
      <c r="J2" s="1155"/>
      <c r="K2" s="1155"/>
      <c r="L2" s="1155"/>
      <c r="M2" s="1155"/>
      <c r="N2" s="1155"/>
      <c r="O2" s="1155"/>
      <c r="P2" s="1155"/>
      <c r="Q2" s="1155"/>
      <c r="R2" s="2"/>
      <c r="U2" s="3" t="s">
        <v>401</v>
      </c>
    </row>
    <row r="3" spans="1:22">
      <c r="A3" s="2"/>
      <c r="B3" s="2"/>
      <c r="C3" s="2"/>
      <c r="D3" s="2"/>
      <c r="E3" s="6"/>
      <c r="F3" s="6"/>
      <c r="G3" s="6"/>
      <c r="H3" s="2"/>
      <c r="I3" s="2"/>
      <c r="J3" s="2"/>
      <c r="K3" s="2"/>
      <c r="L3" s="2"/>
      <c r="M3" s="2"/>
      <c r="N3" s="2"/>
      <c r="O3" s="2"/>
      <c r="P3" s="2"/>
      <c r="Q3" s="2"/>
      <c r="R3" s="2"/>
      <c r="U3" s="103"/>
      <c r="V3" s="3" t="s">
        <v>402</v>
      </c>
    </row>
    <row r="4" spans="1:22" ht="14">
      <c r="A4" s="1149" t="s">
        <v>3</v>
      </c>
      <c r="B4" s="1149"/>
      <c r="C4" s="1149"/>
      <c r="D4" s="1149"/>
      <c r="E4" s="1149"/>
      <c r="F4" s="1149"/>
      <c r="G4" s="1149"/>
      <c r="H4" s="1149"/>
      <c r="I4" s="1149"/>
      <c r="J4" s="1149"/>
      <c r="K4" s="1149"/>
      <c r="L4" s="1149"/>
      <c r="M4" s="1149"/>
      <c r="N4" s="1149"/>
      <c r="O4" s="1149"/>
      <c r="P4" s="1149"/>
      <c r="Q4" s="1149"/>
      <c r="R4" s="128"/>
      <c r="U4" s="98"/>
      <c r="V4" s="3" t="s">
        <v>519</v>
      </c>
    </row>
    <row r="5" spans="1:22">
      <c r="A5" s="122" t="s">
        <v>192</v>
      </c>
      <c r="B5" s="1147" t="str">
        <f>IF(発注者入力シート!C22="","",発注者入力シート!C22)</f>
        <v/>
      </c>
      <c r="C5" s="1147"/>
      <c r="D5" s="1147"/>
      <c r="E5" s="1147"/>
      <c r="F5" s="1147"/>
      <c r="G5" s="1147"/>
      <c r="H5" s="1147"/>
      <c r="I5" s="1147"/>
      <c r="J5" s="1147"/>
      <c r="K5" s="1147"/>
      <c r="L5" s="1147"/>
      <c r="M5" s="1147"/>
      <c r="N5" s="1147"/>
      <c r="O5" s="1147"/>
      <c r="P5" s="1147"/>
      <c r="Q5" s="1148"/>
      <c r="R5" s="2"/>
    </row>
    <row r="6" spans="1:22">
      <c r="A6" s="1099" t="s">
        <v>4</v>
      </c>
      <c r="B6" s="1159"/>
      <c r="C6" s="1159"/>
      <c r="D6" s="1159"/>
      <c r="E6" s="1159"/>
      <c r="F6" s="1159"/>
      <c r="G6" s="1100"/>
      <c r="H6" s="108" t="s">
        <v>5</v>
      </c>
      <c r="I6" s="109"/>
      <c r="J6" s="109"/>
      <c r="K6" s="109"/>
      <c r="L6" s="109"/>
      <c r="M6" s="109"/>
      <c r="N6" s="109"/>
      <c r="O6" s="109"/>
      <c r="P6" s="109"/>
      <c r="Q6" s="110"/>
      <c r="U6" s="3" t="s">
        <v>404</v>
      </c>
    </row>
    <row r="7" spans="1:22">
      <c r="A7" s="1160"/>
      <c r="B7" s="1092"/>
      <c r="C7" s="1092"/>
      <c r="D7" s="1092"/>
      <c r="E7" s="1092"/>
      <c r="F7" s="1092"/>
      <c r="G7" s="1161"/>
      <c r="H7" s="1162"/>
      <c r="I7" s="1163"/>
      <c r="J7" s="1163"/>
      <c r="K7" s="1163"/>
      <c r="L7" s="1163"/>
      <c r="M7" s="3" t="s">
        <v>518</v>
      </c>
      <c r="Q7" s="114"/>
      <c r="U7" s="100"/>
      <c r="V7" s="3" t="s">
        <v>405</v>
      </c>
    </row>
    <row r="8" spans="1:22">
      <c r="A8" s="1103" t="s">
        <v>14</v>
      </c>
      <c r="B8" s="1104"/>
      <c r="C8" s="1104"/>
      <c r="D8" s="1104"/>
      <c r="E8" s="1104"/>
      <c r="F8" s="1104"/>
      <c r="G8" s="1104"/>
      <c r="H8" s="701" t="s">
        <v>1115</v>
      </c>
      <c r="I8" s="109"/>
      <c r="J8" s="109"/>
      <c r="K8" s="109"/>
      <c r="L8" s="109"/>
      <c r="M8" s="109"/>
      <c r="N8" s="109"/>
      <c r="O8" s="109"/>
      <c r="P8" s="109"/>
      <c r="Q8" s="110"/>
      <c r="U8" s="101"/>
      <c r="V8" s="3" t="s">
        <v>403</v>
      </c>
    </row>
    <row r="9" spans="1:22">
      <c r="A9" s="1106"/>
      <c r="B9" s="1107"/>
      <c r="C9" s="1107"/>
      <c r="D9" s="1107"/>
      <c r="E9" s="1107"/>
      <c r="F9" s="1107"/>
      <c r="G9" s="1107"/>
      <c r="H9" s="1109"/>
      <c r="I9" s="1110"/>
      <c r="J9" s="1110"/>
      <c r="K9" s="1110"/>
      <c r="L9" s="1110"/>
      <c r="M9" s="111"/>
      <c r="N9" s="111"/>
      <c r="O9" s="111"/>
      <c r="P9" s="111"/>
      <c r="Q9" s="112"/>
    </row>
    <row r="10" spans="1:22">
      <c r="A10" s="113" t="s">
        <v>6</v>
      </c>
      <c r="Q10" s="114"/>
    </row>
    <row r="11" spans="1:22">
      <c r="A11" s="113" t="s">
        <v>7</v>
      </c>
      <c r="Q11" s="114"/>
      <c r="U11" s="105" t="s">
        <v>406</v>
      </c>
    </row>
    <row r="12" spans="1:22">
      <c r="A12" s="275" t="s">
        <v>760</v>
      </c>
      <c r="B12" s="138" t="s">
        <v>761</v>
      </c>
      <c r="C12" s="138"/>
      <c r="D12" s="138"/>
      <c r="E12" s="138"/>
      <c r="F12" s="138"/>
      <c r="G12" s="138"/>
      <c r="H12" s="138"/>
      <c r="I12" s="138"/>
      <c r="J12" s="138"/>
      <c r="K12" s="138"/>
      <c r="L12" s="138"/>
      <c r="M12" s="138"/>
      <c r="N12" s="138"/>
      <c r="O12" s="138"/>
      <c r="P12" s="138"/>
      <c r="Q12" s="277"/>
      <c r="U12" s="105" t="s">
        <v>407</v>
      </c>
    </row>
    <row r="13" spans="1:22">
      <c r="A13" s="275" t="s">
        <v>760</v>
      </c>
      <c r="B13" s="1157" t="s">
        <v>1146</v>
      </c>
      <c r="C13" s="1157"/>
      <c r="D13" s="1157"/>
      <c r="E13" s="1157"/>
      <c r="F13" s="1157"/>
      <c r="G13" s="1157"/>
      <c r="H13" s="1157"/>
      <c r="I13" s="1157"/>
      <c r="J13" s="1157"/>
      <c r="K13" s="1157"/>
      <c r="L13" s="1157"/>
      <c r="M13" s="1157"/>
      <c r="N13" s="1157"/>
      <c r="O13" s="1157"/>
      <c r="P13" s="1157"/>
      <c r="Q13" s="1158"/>
      <c r="U13" s="105" t="s">
        <v>768</v>
      </c>
    </row>
    <row r="14" spans="1:22">
      <c r="A14" s="278"/>
      <c r="B14" s="1157"/>
      <c r="C14" s="1157"/>
      <c r="D14" s="1157"/>
      <c r="E14" s="1157"/>
      <c r="F14" s="1157"/>
      <c r="G14" s="1157"/>
      <c r="H14" s="1157"/>
      <c r="I14" s="1157"/>
      <c r="J14" s="1157"/>
      <c r="K14" s="1157"/>
      <c r="L14" s="1157"/>
      <c r="M14" s="1157"/>
      <c r="N14" s="1157"/>
      <c r="O14" s="1157"/>
      <c r="P14" s="1157"/>
      <c r="Q14" s="1158"/>
      <c r="U14" s="105" t="s">
        <v>871</v>
      </c>
    </row>
    <row r="15" spans="1:22">
      <c r="A15" s="278"/>
      <c r="B15" s="1157"/>
      <c r="C15" s="1157"/>
      <c r="D15" s="1157"/>
      <c r="E15" s="1157"/>
      <c r="F15" s="1157"/>
      <c r="G15" s="1157"/>
      <c r="H15" s="1157"/>
      <c r="I15" s="1157"/>
      <c r="J15" s="1157"/>
      <c r="K15" s="1157"/>
      <c r="L15" s="1157"/>
      <c r="M15" s="1157"/>
      <c r="N15" s="1157"/>
      <c r="O15" s="1157"/>
      <c r="P15" s="1157"/>
      <c r="Q15" s="1158"/>
      <c r="V15" s="105"/>
    </row>
    <row r="16" spans="1:22">
      <c r="A16" s="275" t="s">
        <v>1102</v>
      </c>
      <c r="B16" s="1128" t="s">
        <v>1098</v>
      </c>
      <c r="C16" s="1128"/>
      <c r="D16" s="1128"/>
      <c r="E16" s="1128"/>
      <c r="F16" s="1128"/>
      <c r="G16" s="1128"/>
      <c r="H16" s="1128"/>
      <c r="I16" s="1128"/>
      <c r="J16" s="1128"/>
      <c r="K16" s="1128"/>
      <c r="L16" s="1128"/>
      <c r="M16" s="1128"/>
      <c r="N16" s="1128"/>
      <c r="O16" s="1128"/>
      <c r="P16" s="1128"/>
      <c r="Q16" s="1129"/>
      <c r="U16" s="105" t="s">
        <v>766</v>
      </c>
      <c r="V16" s="105"/>
    </row>
    <row r="17" spans="1:28" ht="13.5" customHeight="1">
      <c r="A17" s="275"/>
      <c r="B17" s="1128"/>
      <c r="C17" s="1128"/>
      <c r="D17" s="1128"/>
      <c r="E17" s="1128"/>
      <c r="F17" s="1128"/>
      <c r="G17" s="1128"/>
      <c r="H17" s="1128"/>
      <c r="I17" s="1128"/>
      <c r="J17" s="1128"/>
      <c r="K17" s="1128"/>
      <c r="L17" s="1128"/>
      <c r="M17" s="1128"/>
      <c r="N17" s="1128"/>
      <c r="O17" s="1128"/>
      <c r="P17" s="1128"/>
      <c r="Q17" s="1129"/>
      <c r="U17" s="105" t="s">
        <v>765</v>
      </c>
      <c r="V17" s="105"/>
    </row>
    <row r="18" spans="1:28">
      <c r="A18" s="275" t="s">
        <v>1099</v>
      </c>
      <c r="B18" s="698" t="s">
        <v>1103</v>
      </c>
      <c r="C18" s="699"/>
      <c r="D18" s="699"/>
      <c r="E18" s="699"/>
      <c r="F18" s="699"/>
      <c r="G18" s="699"/>
      <c r="H18" s="699"/>
      <c r="I18" s="699"/>
      <c r="J18" s="699"/>
      <c r="K18" s="699"/>
      <c r="L18" s="699"/>
      <c r="M18" s="699"/>
      <c r="N18" s="699"/>
      <c r="O18" s="699"/>
      <c r="P18" s="699"/>
      <c r="Q18" s="700"/>
      <c r="R18" s="189"/>
      <c r="U18" s="105" t="s">
        <v>767</v>
      </c>
      <c r="V18" s="105"/>
    </row>
    <row r="19" spans="1:28">
      <c r="A19" s="1150" t="s">
        <v>17</v>
      </c>
      <c r="B19" s="1151"/>
      <c r="C19" s="1151"/>
      <c r="D19" s="1151"/>
      <c r="E19" s="1151"/>
      <c r="F19" s="1151"/>
      <c r="G19" s="1151"/>
      <c r="H19" s="1151"/>
      <c r="I19" s="1151"/>
      <c r="J19" s="1151"/>
      <c r="K19" s="1151"/>
      <c r="L19" s="1151"/>
      <c r="M19" s="1151"/>
      <c r="N19" s="1151"/>
      <c r="O19" s="1152"/>
      <c r="P19" s="1153" t="s">
        <v>306</v>
      </c>
      <c r="Q19" s="1154"/>
      <c r="R19" s="188"/>
      <c r="U19" s="105" t="s">
        <v>769</v>
      </c>
    </row>
    <row r="20" spans="1:28">
      <c r="A20" s="384" t="s">
        <v>305</v>
      </c>
      <c r="B20" s="1164" t="s">
        <v>304</v>
      </c>
      <c r="C20" s="1164"/>
      <c r="D20" s="1164"/>
      <c r="E20" s="1164"/>
      <c r="F20" s="1164"/>
      <c r="G20" s="1164"/>
      <c r="H20" s="1164"/>
      <c r="I20" s="1164"/>
      <c r="J20" s="1164"/>
      <c r="K20" s="1164"/>
      <c r="L20" s="1164"/>
      <c r="M20" s="1164"/>
      <c r="N20" s="1164"/>
      <c r="O20" s="1165"/>
      <c r="P20" s="1166"/>
      <c r="Q20" s="1167"/>
      <c r="R20" s="77"/>
      <c r="U20" s="105" t="s">
        <v>770</v>
      </c>
    </row>
    <row r="21" spans="1:28" ht="13.5" customHeight="1">
      <c r="A21" s="1113" t="s">
        <v>1140</v>
      </c>
      <c r="B21" s="1114"/>
      <c r="C21" s="1114"/>
      <c r="D21" s="1114"/>
      <c r="E21" s="1114"/>
      <c r="F21" s="1114"/>
      <c r="G21" s="1114"/>
      <c r="H21" s="1114"/>
      <c r="I21" s="1114"/>
      <c r="J21" s="1114"/>
      <c r="K21" s="1114"/>
      <c r="L21" s="1114"/>
      <c r="M21" s="1114"/>
      <c r="N21" s="1114"/>
      <c r="O21" s="1115"/>
      <c r="P21" s="1138"/>
      <c r="Q21" s="1139"/>
      <c r="R21" s="77"/>
    </row>
    <row r="22" spans="1:28">
      <c r="A22" s="1116"/>
      <c r="B22" s="1117"/>
      <c r="C22" s="1117"/>
      <c r="D22" s="1117"/>
      <c r="E22" s="1117"/>
      <c r="F22" s="1117"/>
      <c r="G22" s="1117"/>
      <c r="H22" s="1117"/>
      <c r="I22" s="1117"/>
      <c r="J22" s="1117"/>
      <c r="K22" s="1117"/>
      <c r="L22" s="1117"/>
      <c r="M22" s="1117"/>
      <c r="N22" s="1117"/>
      <c r="O22" s="1118"/>
      <c r="P22" s="1140"/>
      <c r="Q22" s="1141"/>
      <c r="R22" s="77"/>
      <c r="U22" s="1112" t="s">
        <v>307</v>
      </c>
      <c r="V22" s="1112"/>
      <c r="W22" s="1112"/>
      <c r="X22" s="1112"/>
      <c r="Y22" s="1112"/>
    </row>
    <row r="23" spans="1:28">
      <c r="A23" s="1116"/>
      <c r="B23" s="1117"/>
      <c r="C23" s="1117"/>
      <c r="D23" s="1117"/>
      <c r="E23" s="1117"/>
      <c r="F23" s="1117"/>
      <c r="G23" s="1117"/>
      <c r="H23" s="1117"/>
      <c r="I23" s="1117"/>
      <c r="J23" s="1117"/>
      <c r="K23" s="1117"/>
      <c r="L23" s="1117"/>
      <c r="M23" s="1117"/>
      <c r="N23" s="1117"/>
      <c r="O23" s="1118"/>
      <c r="P23" s="1140"/>
      <c r="Q23" s="1141"/>
      <c r="R23" s="77"/>
      <c r="U23" s="1112"/>
      <c r="V23" s="1112"/>
      <c r="W23" s="1112"/>
      <c r="X23" s="1112"/>
      <c r="Y23" s="1112"/>
    </row>
    <row r="24" spans="1:28">
      <c r="A24" s="1119"/>
      <c r="B24" s="1120"/>
      <c r="C24" s="1120"/>
      <c r="D24" s="1120"/>
      <c r="E24" s="1120"/>
      <c r="F24" s="1120"/>
      <c r="G24" s="1120"/>
      <c r="H24" s="1120"/>
      <c r="I24" s="1120"/>
      <c r="J24" s="1120"/>
      <c r="K24" s="1120"/>
      <c r="L24" s="1120"/>
      <c r="M24" s="1120"/>
      <c r="N24" s="1120"/>
      <c r="O24" s="1121"/>
      <c r="P24" s="1140"/>
      <c r="Q24" s="1141"/>
      <c r="R24" s="77"/>
      <c r="U24" s="1112"/>
      <c r="V24" s="1112"/>
      <c r="W24" s="1112"/>
      <c r="X24" s="1112"/>
      <c r="Y24" s="1112"/>
    </row>
    <row r="25" spans="1:28" ht="13.5" customHeight="1">
      <c r="A25" s="1122" t="s">
        <v>1142</v>
      </c>
      <c r="B25" s="1123"/>
      <c r="C25" s="1123"/>
      <c r="D25" s="1123"/>
      <c r="E25" s="1123"/>
      <c r="F25" s="1123"/>
      <c r="G25" s="1123"/>
      <c r="H25" s="1123"/>
      <c r="I25" s="1123"/>
      <c r="J25" s="1123"/>
      <c r="K25" s="1123"/>
      <c r="L25" s="1123"/>
      <c r="M25" s="1123"/>
      <c r="N25" s="1123"/>
      <c r="O25" s="1124"/>
      <c r="P25" s="1142"/>
      <c r="Q25" s="1143"/>
      <c r="R25" s="77"/>
      <c r="U25" s="3" t="s">
        <v>321</v>
      </c>
    </row>
    <row r="26" spans="1:28">
      <c r="A26" s="1116"/>
      <c r="B26" s="1117"/>
      <c r="C26" s="1117"/>
      <c r="D26" s="1117"/>
      <c r="E26" s="1117"/>
      <c r="F26" s="1117"/>
      <c r="G26" s="1117"/>
      <c r="H26" s="1117"/>
      <c r="I26" s="1117"/>
      <c r="J26" s="1117"/>
      <c r="K26" s="1117"/>
      <c r="L26" s="1117"/>
      <c r="M26" s="1117"/>
      <c r="N26" s="1117"/>
      <c r="O26" s="1118"/>
      <c r="P26" s="1140"/>
      <c r="Q26" s="1141"/>
      <c r="R26" s="77"/>
      <c r="U26" s="115" t="s">
        <v>308</v>
      </c>
      <c r="V26" s="115" t="s">
        <v>309</v>
      </c>
      <c r="W26" s="1111" t="s">
        <v>310</v>
      </c>
      <c r="X26" s="1111"/>
      <c r="Y26" s="116" t="s">
        <v>311</v>
      </c>
      <c r="Z26" s="109"/>
      <c r="AA26" s="109"/>
      <c r="AB26" s="110"/>
    </row>
    <row r="27" spans="1:28">
      <c r="A27" s="1116"/>
      <c r="B27" s="1117"/>
      <c r="C27" s="1117"/>
      <c r="D27" s="1117"/>
      <c r="E27" s="1117"/>
      <c r="F27" s="1117"/>
      <c r="G27" s="1117"/>
      <c r="H27" s="1117"/>
      <c r="I27" s="1117"/>
      <c r="J27" s="1117"/>
      <c r="K27" s="1117"/>
      <c r="L27" s="1117"/>
      <c r="M27" s="1117"/>
      <c r="N27" s="1117"/>
      <c r="O27" s="1118"/>
      <c r="P27" s="1140"/>
      <c r="Q27" s="1141"/>
      <c r="R27" s="77"/>
      <c r="U27" s="115" t="s">
        <v>1069</v>
      </c>
      <c r="V27" s="115" t="s">
        <v>71</v>
      </c>
      <c r="W27" s="1111" t="s">
        <v>312</v>
      </c>
      <c r="X27" s="1111"/>
      <c r="Y27" s="117" t="s">
        <v>313</v>
      </c>
      <c r="Z27" s="102"/>
      <c r="AA27" s="102"/>
      <c r="AB27" s="118"/>
    </row>
    <row r="28" spans="1:28">
      <c r="A28" s="1125"/>
      <c r="B28" s="1126"/>
      <c r="C28" s="1126"/>
      <c r="D28" s="1126"/>
      <c r="E28" s="1126"/>
      <c r="F28" s="1126"/>
      <c r="G28" s="1126"/>
      <c r="H28" s="1126"/>
      <c r="I28" s="1126"/>
      <c r="J28" s="1126"/>
      <c r="K28" s="1126"/>
      <c r="L28" s="1126"/>
      <c r="M28" s="1126"/>
      <c r="N28" s="1126"/>
      <c r="O28" s="1127"/>
      <c r="P28" s="1144"/>
      <c r="Q28" s="1145"/>
      <c r="R28" s="77"/>
      <c r="U28" s="115" t="s">
        <v>314</v>
      </c>
      <c r="V28" s="115" t="s">
        <v>75</v>
      </c>
      <c r="W28" s="1111" t="s">
        <v>315</v>
      </c>
      <c r="X28" s="1111"/>
      <c r="Y28" s="119" t="s">
        <v>316</v>
      </c>
      <c r="Z28" s="102"/>
      <c r="AA28" s="102"/>
      <c r="AB28" s="118"/>
    </row>
    <row r="29" spans="1:28">
      <c r="A29" s="384" t="s">
        <v>322</v>
      </c>
      <c r="B29" s="1164" t="s">
        <v>304</v>
      </c>
      <c r="C29" s="1164"/>
      <c r="D29" s="1164"/>
      <c r="E29" s="1164"/>
      <c r="F29" s="1164"/>
      <c r="G29" s="1164"/>
      <c r="H29" s="1164"/>
      <c r="I29" s="1164"/>
      <c r="J29" s="1164"/>
      <c r="K29" s="1164"/>
      <c r="L29" s="1164"/>
      <c r="M29" s="1164"/>
      <c r="N29" s="1164"/>
      <c r="O29" s="1165"/>
      <c r="P29" s="1166"/>
      <c r="Q29" s="1167"/>
      <c r="R29" s="77"/>
      <c r="U29" s="115" t="s">
        <v>317</v>
      </c>
      <c r="V29" s="115" t="s">
        <v>79</v>
      </c>
      <c r="W29" s="1111" t="s">
        <v>315</v>
      </c>
      <c r="X29" s="1111"/>
      <c r="Y29" s="120" t="s">
        <v>318</v>
      </c>
      <c r="AB29" s="114"/>
    </row>
    <row r="30" spans="1:28">
      <c r="A30" s="1113" t="s">
        <v>1140</v>
      </c>
      <c r="B30" s="1114"/>
      <c r="C30" s="1114"/>
      <c r="D30" s="1114"/>
      <c r="E30" s="1114"/>
      <c r="F30" s="1114"/>
      <c r="G30" s="1114"/>
      <c r="H30" s="1114"/>
      <c r="I30" s="1114"/>
      <c r="J30" s="1114"/>
      <c r="K30" s="1114"/>
      <c r="L30" s="1114"/>
      <c r="M30" s="1114"/>
      <c r="N30" s="1114"/>
      <c r="O30" s="1115"/>
      <c r="P30" s="1138"/>
      <c r="Q30" s="1139"/>
      <c r="R30" s="77"/>
      <c r="U30" s="115" t="s">
        <v>319</v>
      </c>
      <c r="V30" s="115" t="s">
        <v>79</v>
      </c>
      <c r="W30" s="1111" t="s">
        <v>315</v>
      </c>
      <c r="X30" s="1111"/>
      <c r="Y30" s="119" t="s">
        <v>320</v>
      </c>
      <c r="Z30" s="102"/>
      <c r="AA30" s="102"/>
      <c r="AB30" s="118"/>
    </row>
    <row r="31" spans="1:28">
      <c r="A31" s="1116"/>
      <c r="B31" s="1117"/>
      <c r="C31" s="1117"/>
      <c r="D31" s="1117"/>
      <c r="E31" s="1117"/>
      <c r="F31" s="1117"/>
      <c r="G31" s="1117"/>
      <c r="H31" s="1117"/>
      <c r="I31" s="1117"/>
      <c r="J31" s="1117"/>
      <c r="K31" s="1117"/>
      <c r="L31" s="1117"/>
      <c r="M31" s="1117"/>
      <c r="N31" s="1117"/>
      <c r="O31" s="1118"/>
      <c r="P31" s="1140"/>
      <c r="Q31" s="1141"/>
      <c r="R31" s="77"/>
    </row>
    <row r="32" spans="1:28">
      <c r="A32" s="1116"/>
      <c r="B32" s="1117"/>
      <c r="C32" s="1117"/>
      <c r="D32" s="1117"/>
      <c r="E32" s="1117"/>
      <c r="F32" s="1117"/>
      <c r="G32" s="1117"/>
      <c r="H32" s="1117"/>
      <c r="I32" s="1117"/>
      <c r="J32" s="1117"/>
      <c r="K32" s="1117"/>
      <c r="L32" s="1117"/>
      <c r="M32" s="1117"/>
      <c r="N32" s="1117"/>
      <c r="O32" s="1118"/>
      <c r="P32" s="1140"/>
      <c r="Q32" s="1141"/>
      <c r="R32" s="77"/>
    </row>
    <row r="33" spans="1:18">
      <c r="A33" s="1119"/>
      <c r="B33" s="1120"/>
      <c r="C33" s="1120"/>
      <c r="D33" s="1120"/>
      <c r="E33" s="1120"/>
      <c r="F33" s="1120"/>
      <c r="G33" s="1120"/>
      <c r="H33" s="1120"/>
      <c r="I33" s="1120"/>
      <c r="J33" s="1120"/>
      <c r="K33" s="1120"/>
      <c r="L33" s="1120"/>
      <c r="M33" s="1120"/>
      <c r="N33" s="1120"/>
      <c r="O33" s="1121"/>
      <c r="P33" s="1140"/>
      <c r="Q33" s="1141"/>
      <c r="R33" s="77"/>
    </row>
    <row r="34" spans="1:18">
      <c r="A34" s="1122" t="s">
        <v>1142</v>
      </c>
      <c r="B34" s="1123"/>
      <c r="C34" s="1123"/>
      <c r="D34" s="1123"/>
      <c r="E34" s="1123"/>
      <c r="F34" s="1123"/>
      <c r="G34" s="1123"/>
      <c r="H34" s="1123"/>
      <c r="I34" s="1123"/>
      <c r="J34" s="1123"/>
      <c r="K34" s="1123"/>
      <c r="L34" s="1123"/>
      <c r="M34" s="1123"/>
      <c r="N34" s="1123"/>
      <c r="O34" s="1124"/>
      <c r="P34" s="1142"/>
      <c r="Q34" s="1143"/>
      <c r="R34" s="77"/>
    </row>
    <row r="35" spans="1:18">
      <c r="A35" s="1116"/>
      <c r="B35" s="1117"/>
      <c r="C35" s="1117"/>
      <c r="D35" s="1117"/>
      <c r="E35" s="1117"/>
      <c r="F35" s="1117"/>
      <c r="G35" s="1117"/>
      <c r="H35" s="1117"/>
      <c r="I35" s="1117"/>
      <c r="J35" s="1117"/>
      <c r="K35" s="1117"/>
      <c r="L35" s="1117"/>
      <c r="M35" s="1117"/>
      <c r="N35" s="1117"/>
      <c r="O35" s="1118"/>
      <c r="P35" s="1140"/>
      <c r="Q35" s="1141"/>
      <c r="R35" s="77"/>
    </row>
    <row r="36" spans="1:18">
      <c r="A36" s="1116"/>
      <c r="B36" s="1117"/>
      <c r="C36" s="1117"/>
      <c r="D36" s="1117"/>
      <c r="E36" s="1117"/>
      <c r="F36" s="1117"/>
      <c r="G36" s="1117"/>
      <c r="H36" s="1117"/>
      <c r="I36" s="1117"/>
      <c r="J36" s="1117"/>
      <c r="K36" s="1117"/>
      <c r="L36" s="1117"/>
      <c r="M36" s="1117"/>
      <c r="N36" s="1117"/>
      <c r="O36" s="1118"/>
      <c r="P36" s="1140"/>
      <c r="Q36" s="1141"/>
      <c r="R36" s="77"/>
    </row>
    <row r="37" spans="1:18">
      <c r="A37" s="1125"/>
      <c r="B37" s="1126"/>
      <c r="C37" s="1126"/>
      <c r="D37" s="1126"/>
      <c r="E37" s="1126"/>
      <c r="F37" s="1126"/>
      <c r="G37" s="1126"/>
      <c r="H37" s="1126"/>
      <c r="I37" s="1126"/>
      <c r="J37" s="1126"/>
      <c r="K37" s="1126"/>
      <c r="L37" s="1126"/>
      <c r="M37" s="1126"/>
      <c r="N37" s="1126"/>
      <c r="O37" s="1127"/>
      <c r="P37" s="1144"/>
      <c r="Q37" s="1145"/>
      <c r="R37" s="77"/>
    </row>
    <row r="38" spans="1:18">
      <c r="A38" s="279" t="s">
        <v>323</v>
      </c>
      <c r="B38" s="1101" t="s">
        <v>304</v>
      </c>
      <c r="C38" s="1101"/>
      <c r="D38" s="1101"/>
      <c r="E38" s="1101"/>
      <c r="F38" s="1101"/>
      <c r="G38" s="1101"/>
      <c r="H38" s="1101"/>
      <c r="I38" s="1101"/>
      <c r="J38" s="1101"/>
      <c r="K38" s="1101"/>
      <c r="L38" s="1101"/>
      <c r="M38" s="1101"/>
      <c r="N38" s="1101"/>
      <c r="O38" s="1102"/>
      <c r="P38" s="1099"/>
      <c r="Q38" s="1100"/>
      <c r="R38" s="77"/>
    </row>
    <row r="39" spans="1:18" ht="13.5" customHeight="1">
      <c r="A39" s="1113" t="s">
        <v>1140</v>
      </c>
      <c r="B39" s="1114"/>
      <c r="C39" s="1114"/>
      <c r="D39" s="1114"/>
      <c r="E39" s="1114"/>
      <c r="F39" s="1114"/>
      <c r="G39" s="1114"/>
      <c r="H39" s="1114"/>
      <c r="I39" s="1114"/>
      <c r="J39" s="1114"/>
      <c r="K39" s="1114"/>
      <c r="L39" s="1114"/>
      <c r="M39" s="1114"/>
      <c r="N39" s="1114"/>
      <c r="O39" s="1115"/>
      <c r="P39" s="1138"/>
      <c r="Q39" s="1139"/>
      <c r="R39" s="77"/>
    </row>
    <row r="40" spans="1:18">
      <c r="A40" s="1116"/>
      <c r="B40" s="1117"/>
      <c r="C40" s="1117"/>
      <c r="D40" s="1117"/>
      <c r="E40" s="1117"/>
      <c r="F40" s="1117"/>
      <c r="G40" s="1117"/>
      <c r="H40" s="1117"/>
      <c r="I40" s="1117"/>
      <c r="J40" s="1117"/>
      <c r="K40" s="1117"/>
      <c r="L40" s="1117"/>
      <c r="M40" s="1117"/>
      <c r="N40" s="1117"/>
      <c r="O40" s="1118"/>
      <c r="P40" s="1140"/>
      <c r="Q40" s="1141"/>
      <c r="R40" s="77"/>
    </row>
    <row r="41" spans="1:18">
      <c r="A41" s="1116"/>
      <c r="B41" s="1117"/>
      <c r="C41" s="1117"/>
      <c r="D41" s="1117"/>
      <c r="E41" s="1117"/>
      <c r="F41" s="1117"/>
      <c r="G41" s="1117"/>
      <c r="H41" s="1117"/>
      <c r="I41" s="1117"/>
      <c r="J41" s="1117"/>
      <c r="K41" s="1117"/>
      <c r="L41" s="1117"/>
      <c r="M41" s="1117"/>
      <c r="N41" s="1117"/>
      <c r="O41" s="1118"/>
      <c r="P41" s="1140"/>
      <c r="Q41" s="1141"/>
      <c r="R41" s="77"/>
    </row>
    <row r="42" spans="1:18">
      <c r="A42" s="1119"/>
      <c r="B42" s="1120"/>
      <c r="C42" s="1120"/>
      <c r="D42" s="1120"/>
      <c r="E42" s="1120"/>
      <c r="F42" s="1120"/>
      <c r="G42" s="1120"/>
      <c r="H42" s="1120"/>
      <c r="I42" s="1120"/>
      <c r="J42" s="1120"/>
      <c r="K42" s="1120"/>
      <c r="L42" s="1120"/>
      <c r="M42" s="1120"/>
      <c r="N42" s="1120"/>
      <c r="O42" s="1121"/>
      <c r="P42" s="1140"/>
      <c r="Q42" s="1141"/>
      <c r="R42" s="77"/>
    </row>
    <row r="43" spans="1:18" ht="13.5" customHeight="1">
      <c r="A43" s="1122" t="s">
        <v>1142</v>
      </c>
      <c r="B43" s="1123"/>
      <c r="C43" s="1123"/>
      <c r="D43" s="1123"/>
      <c r="E43" s="1123"/>
      <c r="F43" s="1123"/>
      <c r="G43" s="1123"/>
      <c r="H43" s="1123"/>
      <c r="I43" s="1123"/>
      <c r="J43" s="1123"/>
      <c r="K43" s="1123"/>
      <c r="L43" s="1123"/>
      <c r="M43" s="1123"/>
      <c r="N43" s="1123"/>
      <c r="O43" s="1124"/>
      <c r="P43" s="1142"/>
      <c r="Q43" s="1143"/>
      <c r="R43" s="77"/>
    </row>
    <row r="44" spans="1:18">
      <c r="A44" s="1116"/>
      <c r="B44" s="1117"/>
      <c r="C44" s="1117"/>
      <c r="D44" s="1117"/>
      <c r="E44" s="1117"/>
      <c r="F44" s="1117"/>
      <c r="G44" s="1117"/>
      <c r="H44" s="1117"/>
      <c r="I44" s="1117"/>
      <c r="J44" s="1117"/>
      <c r="K44" s="1117"/>
      <c r="L44" s="1117"/>
      <c r="M44" s="1117"/>
      <c r="N44" s="1117"/>
      <c r="O44" s="1118"/>
      <c r="P44" s="1140"/>
      <c r="Q44" s="1141"/>
      <c r="R44" s="77"/>
    </row>
    <row r="45" spans="1:18">
      <c r="A45" s="1116"/>
      <c r="B45" s="1117"/>
      <c r="C45" s="1117"/>
      <c r="D45" s="1117"/>
      <c r="E45" s="1117"/>
      <c r="F45" s="1117"/>
      <c r="G45" s="1117"/>
      <c r="H45" s="1117"/>
      <c r="I45" s="1117"/>
      <c r="J45" s="1117"/>
      <c r="K45" s="1117"/>
      <c r="L45" s="1117"/>
      <c r="M45" s="1117"/>
      <c r="N45" s="1117"/>
      <c r="O45" s="1118"/>
      <c r="P45" s="1140"/>
      <c r="Q45" s="1141"/>
      <c r="R45" s="77"/>
    </row>
    <row r="46" spans="1:18">
      <c r="A46" s="1125"/>
      <c r="B46" s="1126"/>
      <c r="C46" s="1126"/>
      <c r="D46" s="1126"/>
      <c r="E46" s="1126"/>
      <c r="F46" s="1126"/>
      <c r="G46" s="1126"/>
      <c r="H46" s="1126"/>
      <c r="I46" s="1126"/>
      <c r="J46" s="1126"/>
      <c r="K46" s="1126"/>
      <c r="L46" s="1126"/>
      <c r="M46" s="1126"/>
      <c r="N46" s="1126"/>
      <c r="O46" s="1127"/>
      <c r="P46" s="1144"/>
      <c r="Q46" s="1145"/>
      <c r="R46" s="77"/>
    </row>
    <row r="47" spans="1:18">
      <c r="A47" s="279" t="s">
        <v>850</v>
      </c>
      <c r="B47" s="1101" t="s">
        <v>304</v>
      </c>
      <c r="C47" s="1101"/>
      <c r="D47" s="1101"/>
      <c r="E47" s="1101"/>
      <c r="F47" s="1101"/>
      <c r="G47" s="1101"/>
      <c r="H47" s="1101"/>
      <c r="I47" s="1101"/>
      <c r="J47" s="1101"/>
      <c r="K47" s="1101"/>
      <c r="L47" s="1101"/>
      <c r="M47" s="1101"/>
      <c r="N47" s="1101"/>
      <c r="O47" s="1102"/>
      <c r="P47" s="1099"/>
      <c r="Q47" s="1100"/>
      <c r="R47" s="77"/>
    </row>
    <row r="48" spans="1:18">
      <c r="A48" s="1113" t="s">
        <v>1140</v>
      </c>
      <c r="B48" s="1114"/>
      <c r="C48" s="1114"/>
      <c r="D48" s="1114"/>
      <c r="E48" s="1114"/>
      <c r="F48" s="1114"/>
      <c r="G48" s="1114"/>
      <c r="H48" s="1114"/>
      <c r="I48" s="1114"/>
      <c r="J48" s="1114"/>
      <c r="K48" s="1114"/>
      <c r="L48" s="1114"/>
      <c r="M48" s="1114"/>
      <c r="N48" s="1114"/>
      <c r="O48" s="1115"/>
      <c r="P48" s="1138"/>
      <c r="Q48" s="1139"/>
      <c r="R48" s="77"/>
    </row>
    <row r="49" spans="1:18">
      <c r="A49" s="1116"/>
      <c r="B49" s="1117"/>
      <c r="C49" s="1117"/>
      <c r="D49" s="1117"/>
      <c r="E49" s="1117"/>
      <c r="F49" s="1117"/>
      <c r="G49" s="1117"/>
      <c r="H49" s="1117"/>
      <c r="I49" s="1117"/>
      <c r="J49" s="1117"/>
      <c r="K49" s="1117"/>
      <c r="L49" s="1117"/>
      <c r="M49" s="1117"/>
      <c r="N49" s="1117"/>
      <c r="O49" s="1118"/>
      <c r="P49" s="1140"/>
      <c r="Q49" s="1141"/>
      <c r="R49" s="77"/>
    </row>
    <row r="50" spans="1:18">
      <c r="A50" s="1116"/>
      <c r="B50" s="1117"/>
      <c r="C50" s="1117"/>
      <c r="D50" s="1117"/>
      <c r="E50" s="1117"/>
      <c r="F50" s="1117"/>
      <c r="G50" s="1117"/>
      <c r="H50" s="1117"/>
      <c r="I50" s="1117"/>
      <c r="J50" s="1117"/>
      <c r="K50" s="1117"/>
      <c r="L50" s="1117"/>
      <c r="M50" s="1117"/>
      <c r="N50" s="1117"/>
      <c r="O50" s="1118"/>
      <c r="P50" s="1140"/>
      <c r="Q50" s="1141"/>
      <c r="R50" s="77"/>
    </row>
    <row r="51" spans="1:18">
      <c r="A51" s="1119"/>
      <c r="B51" s="1120"/>
      <c r="C51" s="1120"/>
      <c r="D51" s="1120"/>
      <c r="E51" s="1120"/>
      <c r="F51" s="1120"/>
      <c r="G51" s="1120"/>
      <c r="H51" s="1120"/>
      <c r="I51" s="1120"/>
      <c r="J51" s="1120"/>
      <c r="K51" s="1120"/>
      <c r="L51" s="1120"/>
      <c r="M51" s="1120"/>
      <c r="N51" s="1120"/>
      <c r="O51" s="1121"/>
      <c r="P51" s="1140"/>
      <c r="Q51" s="1141"/>
      <c r="R51" s="77"/>
    </row>
    <row r="52" spans="1:18">
      <c r="A52" s="1122" t="s">
        <v>1142</v>
      </c>
      <c r="B52" s="1123"/>
      <c r="C52" s="1123"/>
      <c r="D52" s="1123"/>
      <c r="E52" s="1123"/>
      <c r="F52" s="1123"/>
      <c r="G52" s="1123"/>
      <c r="H52" s="1123"/>
      <c r="I52" s="1123"/>
      <c r="J52" s="1123"/>
      <c r="K52" s="1123"/>
      <c r="L52" s="1123"/>
      <c r="M52" s="1123"/>
      <c r="N52" s="1123"/>
      <c r="O52" s="1124"/>
      <c r="P52" s="1142"/>
      <c r="Q52" s="1143"/>
      <c r="R52" s="77"/>
    </row>
    <row r="53" spans="1:18">
      <c r="A53" s="1116"/>
      <c r="B53" s="1117"/>
      <c r="C53" s="1117"/>
      <c r="D53" s="1117"/>
      <c r="E53" s="1117"/>
      <c r="F53" s="1117"/>
      <c r="G53" s="1117"/>
      <c r="H53" s="1117"/>
      <c r="I53" s="1117"/>
      <c r="J53" s="1117"/>
      <c r="K53" s="1117"/>
      <c r="L53" s="1117"/>
      <c r="M53" s="1117"/>
      <c r="N53" s="1117"/>
      <c r="O53" s="1118"/>
      <c r="P53" s="1140"/>
      <c r="Q53" s="1141"/>
      <c r="R53" s="77"/>
    </row>
    <row r="54" spans="1:18">
      <c r="A54" s="1116"/>
      <c r="B54" s="1117"/>
      <c r="C54" s="1117"/>
      <c r="D54" s="1117"/>
      <c r="E54" s="1117"/>
      <c r="F54" s="1117"/>
      <c r="G54" s="1117"/>
      <c r="H54" s="1117"/>
      <c r="I54" s="1117"/>
      <c r="J54" s="1117"/>
      <c r="K54" s="1117"/>
      <c r="L54" s="1117"/>
      <c r="M54" s="1117"/>
      <c r="N54" s="1117"/>
      <c r="O54" s="1118"/>
      <c r="P54" s="1140"/>
      <c r="Q54" s="1141"/>
      <c r="R54" s="77"/>
    </row>
    <row r="55" spans="1:18">
      <c r="A55" s="1125"/>
      <c r="B55" s="1126"/>
      <c r="C55" s="1126"/>
      <c r="D55" s="1126"/>
      <c r="E55" s="1126"/>
      <c r="F55" s="1126"/>
      <c r="G55" s="1126"/>
      <c r="H55" s="1126"/>
      <c r="I55" s="1126"/>
      <c r="J55" s="1126"/>
      <c r="K55" s="1126"/>
      <c r="L55" s="1126"/>
      <c r="M55" s="1126"/>
      <c r="N55" s="1126"/>
      <c r="O55" s="1127"/>
      <c r="P55" s="1144"/>
      <c r="Q55" s="1145"/>
      <c r="R55" s="77"/>
    </row>
    <row r="56" spans="1:18">
      <c r="A56" s="1130" t="s">
        <v>13</v>
      </c>
      <c r="B56" s="1131"/>
      <c r="C56" s="1134"/>
      <c r="D56" s="1101"/>
      <c r="E56" s="1101"/>
      <c r="F56" s="1101"/>
      <c r="G56" s="1101"/>
      <c r="H56" s="1101"/>
      <c r="I56" s="1101"/>
      <c r="J56" s="1101"/>
      <c r="K56" s="1101"/>
      <c r="L56" s="1101"/>
      <c r="M56" s="1101"/>
      <c r="N56" s="1101"/>
      <c r="O56" s="1101"/>
      <c r="P56" s="1101"/>
      <c r="Q56" s="1102"/>
      <c r="R56" s="138"/>
    </row>
    <row r="57" spans="1:18">
      <c r="A57" s="1132"/>
      <c r="B57" s="1133"/>
      <c r="C57" s="1135"/>
      <c r="D57" s="1136"/>
      <c r="E57" s="1136"/>
      <c r="F57" s="1136"/>
      <c r="G57" s="1136"/>
      <c r="H57" s="1136"/>
      <c r="I57" s="1136"/>
      <c r="J57" s="1136"/>
      <c r="K57" s="1136"/>
      <c r="L57" s="1136"/>
      <c r="M57" s="1136"/>
      <c r="N57" s="1136"/>
      <c r="O57" s="1136"/>
      <c r="P57" s="1136"/>
      <c r="Q57" s="1137"/>
      <c r="R57" s="138"/>
    </row>
    <row r="58" spans="1:18">
      <c r="A58" s="143" t="s">
        <v>15</v>
      </c>
      <c r="B58" s="143"/>
      <c r="C58" s="143"/>
      <c r="D58" s="143"/>
      <c r="E58" s="143"/>
      <c r="F58" s="143"/>
      <c r="G58" s="143"/>
      <c r="H58" s="143"/>
      <c r="I58" s="143"/>
      <c r="J58" s="143"/>
      <c r="K58" s="143"/>
      <c r="L58" s="143"/>
      <c r="M58" s="143"/>
      <c r="N58" s="143"/>
      <c r="O58" s="143"/>
      <c r="P58" s="143"/>
      <c r="Q58" s="143"/>
      <c r="R58" s="143"/>
    </row>
    <row r="59" spans="1:18">
      <c r="A59" s="1146" t="s">
        <v>16</v>
      </c>
      <c r="B59" s="1146"/>
      <c r="C59" s="1146"/>
      <c r="D59" s="1146"/>
      <c r="E59" s="1146"/>
      <c r="F59" s="1146"/>
      <c r="G59" s="1146"/>
      <c r="H59" s="1146"/>
      <c r="I59" s="1146"/>
      <c r="J59" s="1146"/>
      <c r="K59" s="1146"/>
      <c r="L59" s="1146"/>
      <c r="M59" s="1146"/>
      <c r="N59" s="1146"/>
      <c r="O59" s="1146"/>
      <c r="P59" s="1146"/>
      <c r="Q59" s="1146"/>
      <c r="R59" s="280"/>
    </row>
  </sheetData>
  <mergeCells count="47">
    <mergeCell ref="A52:O55"/>
    <mergeCell ref="P52:Q55"/>
    <mergeCell ref="A56:B57"/>
    <mergeCell ref="C56:Q57"/>
    <mergeCell ref="A59:Q59"/>
    <mergeCell ref="A43:O46"/>
    <mergeCell ref="P43:Q46"/>
    <mergeCell ref="B47:O47"/>
    <mergeCell ref="P47:Q47"/>
    <mergeCell ref="A48:O51"/>
    <mergeCell ref="P48:Q51"/>
    <mergeCell ref="A34:O37"/>
    <mergeCell ref="P34:Q37"/>
    <mergeCell ref="B38:O38"/>
    <mergeCell ref="P38:Q38"/>
    <mergeCell ref="A39:O42"/>
    <mergeCell ref="P39:Q42"/>
    <mergeCell ref="B29:O29"/>
    <mergeCell ref="P29:Q29"/>
    <mergeCell ref="W29:X29"/>
    <mergeCell ref="A30:O33"/>
    <mergeCell ref="P30:Q33"/>
    <mergeCell ref="W30:X30"/>
    <mergeCell ref="A21:O24"/>
    <mergeCell ref="P21:Q24"/>
    <mergeCell ref="U22:Y24"/>
    <mergeCell ref="A25:O28"/>
    <mergeCell ref="P25:Q28"/>
    <mergeCell ref="W26:X26"/>
    <mergeCell ref="W27:X27"/>
    <mergeCell ref="W28:X28"/>
    <mergeCell ref="B13:Q15"/>
    <mergeCell ref="B16:Q17"/>
    <mergeCell ref="A19:O19"/>
    <mergeCell ref="P19:Q19"/>
    <mergeCell ref="B20:O20"/>
    <mergeCell ref="P20:Q20"/>
    <mergeCell ref="B5:Q5"/>
    <mergeCell ref="A6:G7"/>
    <mergeCell ref="H7:L7"/>
    <mergeCell ref="A8:G9"/>
    <mergeCell ref="H9:L9"/>
    <mergeCell ref="A1:F1"/>
    <mergeCell ref="A2:D2"/>
    <mergeCell ref="F2:G2"/>
    <mergeCell ref="H2:Q2"/>
    <mergeCell ref="A4:Q4"/>
  </mergeCells>
  <phoneticPr fontId="2"/>
  <dataValidations count="1">
    <dataValidation type="list" showInputMessage="1" showErrorMessage="1" sqref="H9 H7" xr:uid="{00000000-0002-0000-0A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AB59"/>
  <sheetViews>
    <sheetView view="pageBreakPreview" zoomScaleNormal="100" zoomScaleSheetLayoutView="100" workbookViewId="0">
      <selection activeCell="D9" sqref="D9:M9"/>
    </sheetView>
  </sheetViews>
  <sheetFormatPr defaultColWidth="9" defaultRowHeight="13"/>
  <cols>
    <col min="1" max="18" width="5.08984375" style="3" customWidth="1"/>
    <col min="19" max="16384" width="9" style="3"/>
  </cols>
  <sheetData>
    <row r="1" spans="1:22">
      <c r="A1" s="1097" t="str">
        <f>CONCATENATE("（様式－",発注者入力シート!E23,"）")</f>
        <v>（様式－）</v>
      </c>
      <c r="B1" s="1097"/>
      <c r="C1" s="1097"/>
      <c r="D1" s="1097"/>
      <c r="E1" s="1097"/>
      <c r="F1" s="1097"/>
      <c r="U1" s="3" t="s">
        <v>400</v>
      </c>
    </row>
    <row r="2" spans="1:22">
      <c r="A2" s="1097" t="str">
        <f>CONCATENATE("評価項目",発注者入力シート!F23,"－",発注者入力シート!G23)</f>
        <v>評価項目（１）－④</v>
      </c>
      <c r="B2" s="1097"/>
      <c r="C2" s="1097"/>
      <c r="D2" s="1097"/>
      <c r="F2" s="1156" t="s">
        <v>808</v>
      </c>
      <c r="G2" s="1156"/>
      <c r="H2" s="1155" t="str">
        <f>IF(企業入力シート!C5="","",企業入力シート!C5)</f>
        <v/>
      </c>
      <c r="I2" s="1155"/>
      <c r="J2" s="1155"/>
      <c r="K2" s="1155"/>
      <c r="L2" s="1155"/>
      <c r="M2" s="1155"/>
      <c r="N2" s="1155"/>
      <c r="O2" s="1155"/>
      <c r="P2" s="1155"/>
      <c r="Q2" s="1155"/>
      <c r="R2" s="2"/>
      <c r="U2" s="3" t="s">
        <v>401</v>
      </c>
    </row>
    <row r="3" spans="1:22">
      <c r="A3" s="2"/>
      <c r="B3" s="2"/>
      <c r="C3" s="2"/>
      <c r="D3" s="2"/>
      <c r="E3" s="6"/>
      <c r="F3" s="6"/>
      <c r="G3" s="6"/>
      <c r="H3" s="2"/>
      <c r="I3" s="2"/>
      <c r="J3" s="2"/>
      <c r="K3" s="2"/>
      <c r="L3" s="2"/>
      <c r="M3" s="2"/>
      <c r="N3" s="2"/>
      <c r="O3" s="2"/>
      <c r="P3" s="2"/>
      <c r="Q3" s="2"/>
      <c r="R3" s="2"/>
      <c r="U3" s="103"/>
      <c r="V3" s="3" t="s">
        <v>402</v>
      </c>
    </row>
    <row r="4" spans="1:22" ht="14">
      <c r="A4" s="1149" t="s">
        <v>3</v>
      </c>
      <c r="B4" s="1149"/>
      <c r="C4" s="1149"/>
      <c r="D4" s="1149"/>
      <c r="E4" s="1149"/>
      <c r="F4" s="1149"/>
      <c r="G4" s="1149"/>
      <c r="H4" s="1149"/>
      <c r="I4" s="1149"/>
      <c r="J4" s="1149"/>
      <c r="K4" s="1149"/>
      <c r="L4" s="1149"/>
      <c r="M4" s="1149"/>
      <c r="N4" s="1149"/>
      <c r="O4" s="1149"/>
      <c r="P4" s="1149"/>
      <c r="Q4" s="1149"/>
      <c r="R4" s="128"/>
      <c r="U4" s="98"/>
      <c r="V4" s="3" t="s">
        <v>519</v>
      </c>
    </row>
    <row r="5" spans="1:22">
      <c r="A5" s="122" t="s">
        <v>192</v>
      </c>
      <c r="B5" s="1147" t="str">
        <f>IF(発注者入力シート!C23="","",発注者入力シート!C23)</f>
        <v/>
      </c>
      <c r="C5" s="1147"/>
      <c r="D5" s="1147"/>
      <c r="E5" s="1147"/>
      <c r="F5" s="1147"/>
      <c r="G5" s="1147"/>
      <c r="H5" s="1147"/>
      <c r="I5" s="1147"/>
      <c r="J5" s="1147"/>
      <c r="K5" s="1147"/>
      <c r="L5" s="1147"/>
      <c r="M5" s="1147"/>
      <c r="N5" s="1147"/>
      <c r="O5" s="1147"/>
      <c r="P5" s="1147"/>
      <c r="Q5" s="1148"/>
      <c r="R5" s="2"/>
    </row>
    <row r="6" spans="1:22">
      <c r="A6" s="1099" t="s">
        <v>4</v>
      </c>
      <c r="B6" s="1159"/>
      <c r="C6" s="1159"/>
      <c r="D6" s="1159"/>
      <c r="E6" s="1159"/>
      <c r="F6" s="1159"/>
      <c r="G6" s="1100"/>
      <c r="H6" s="108" t="s">
        <v>5</v>
      </c>
      <c r="I6" s="109"/>
      <c r="J6" s="109"/>
      <c r="K6" s="109"/>
      <c r="L6" s="109"/>
      <c r="M6" s="109"/>
      <c r="N6" s="109"/>
      <c r="O6" s="109"/>
      <c r="P6" s="109"/>
      <c r="Q6" s="110"/>
      <c r="U6" s="3" t="s">
        <v>404</v>
      </c>
    </row>
    <row r="7" spans="1:22">
      <c r="A7" s="1160"/>
      <c r="B7" s="1092"/>
      <c r="C7" s="1092"/>
      <c r="D7" s="1092"/>
      <c r="E7" s="1092"/>
      <c r="F7" s="1092"/>
      <c r="G7" s="1161"/>
      <c r="H7" s="1162"/>
      <c r="I7" s="1163"/>
      <c r="J7" s="1163"/>
      <c r="K7" s="1163"/>
      <c r="L7" s="1163"/>
      <c r="M7" s="3" t="s">
        <v>518</v>
      </c>
      <c r="Q7" s="114"/>
      <c r="U7" s="100"/>
      <c r="V7" s="3" t="s">
        <v>405</v>
      </c>
    </row>
    <row r="8" spans="1:22">
      <c r="A8" s="1103" t="s">
        <v>14</v>
      </c>
      <c r="B8" s="1104"/>
      <c r="C8" s="1104"/>
      <c r="D8" s="1104"/>
      <c r="E8" s="1104"/>
      <c r="F8" s="1104"/>
      <c r="G8" s="1104"/>
      <c r="H8" s="701" t="s">
        <v>1115</v>
      </c>
      <c r="I8" s="109"/>
      <c r="J8" s="109"/>
      <c r="K8" s="109"/>
      <c r="L8" s="109"/>
      <c r="M8" s="109"/>
      <c r="N8" s="109"/>
      <c r="O8" s="109"/>
      <c r="P8" s="109"/>
      <c r="Q8" s="110"/>
      <c r="U8" s="101"/>
      <c r="V8" s="3" t="s">
        <v>403</v>
      </c>
    </row>
    <row r="9" spans="1:22">
      <c r="A9" s="1106"/>
      <c r="B9" s="1107"/>
      <c r="C9" s="1107"/>
      <c r="D9" s="1107"/>
      <c r="E9" s="1107"/>
      <c r="F9" s="1107"/>
      <c r="G9" s="1107"/>
      <c r="H9" s="1109"/>
      <c r="I9" s="1110"/>
      <c r="J9" s="1110"/>
      <c r="K9" s="1110"/>
      <c r="L9" s="1110"/>
      <c r="M9" s="111"/>
      <c r="N9" s="111"/>
      <c r="O9" s="111"/>
      <c r="P9" s="111"/>
      <c r="Q9" s="112"/>
    </row>
    <row r="10" spans="1:22">
      <c r="A10" s="113" t="s">
        <v>6</v>
      </c>
      <c r="Q10" s="114"/>
    </row>
    <row r="11" spans="1:22">
      <c r="A11" s="113" t="s">
        <v>7</v>
      </c>
      <c r="Q11" s="114"/>
      <c r="U11" s="105" t="s">
        <v>406</v>
      </c>
    </row>
    <row r="12" spans="1:22">
      <c r="A12" s="275" t="s">
        <v>760</v>
      </c>
      <c r="B12" s="138" t="s">
        <v>761</v>
      </c>
      <c r="C12" s="138"/>
      <c r="D12" s="138"/>
      <c r="E12" s="138"/>
      <c r="F12" s="138"/>
      <c r="G12" s="138"/>
      <c r="H12" s="138"/>
      <c r="I12" s="138"/>
      <c r="J12" s="138"/>
      <c r="K12" s="138"/>
      <c r="L12" s="138"/>
      <c r="M12" s="138"/>
      <c r="N12" s="138"/>
      <c r="O12" s="138"/>
      <c r="P12" s="138"/>
      <c r="Q12" s="277"/>
      <c r="U12" s="105" t="s">
        <v>407</v>
      </c>
    </row>
    <row r="13" spans="1:22">
      <c r="A13" s="275" t="s">
        <v>760</v>
      </c>
      <c r="B13" s="1157" t="s">
        <v>1146</v>
      </c>
      <c r="C13" s="1157"/>
      <c r="D13" s="1157"/>
      <c r="E13" s="1157"/>
      <c r="F13" s="1157"/>
      <c r="G13" s="1157"/>
      <c r="H13" s="1157"/>
      <c r="I13" s="1157"/>
      <c r="J13" s="1157"/>
      <c r="K13" s="1157"/>
      <c r="L13" s="1157"/>
      <c r="M13" s="1157"/>
      <c r="N13" s="1157"/>
      <c r="O13" s="1157"/>
      <c r="P13" s="1157"/>
      <c r="Q13" s="1158"/>
      <c r="U13" s="105" t="s">
        <v>768</v>
      </c>
    </row>
    <row r="14" spans="1:22">
      <c r="A14" s="278"/>
      <c r="B14" s="1157"/>
      <c r="C14" s="1157"/>
      <c r="D14" s="1157"/>
      <c r="E14" s="1157"/>
      <c r="F14" s="1157"/>
      <c r="G14" s="1157"/>
      <c r="H14" s="1157"/>
      <c r="I14" s="1157"/>
      <c r="J14" s="1157"/>
      <c r="K14" s="1157"/>
      <c r="L14" s="1157"/>
      <c r="M14" s="1157"/>
      <c r="N14" s="1157"/>
      <c r="O14" s="1157"/>
      <c r="P14" s="1157"/>
      <c r="Q14" s="1158"/>
      <c r="U14" s="105" t="s">
        <v>871</v>
      </c>
    </row>
    <row r="15" spans="1:22">
      <c r="A15" s="278"/>
      <c r="B15" s="1157"/>
      <c r="C15" s="1157"/>
      <c r="D15" s="1157"/>
      <c r="E15" s="1157"/>
      <c r="F15" s="1157"/>
      <c r="G15" s="1157"/>
      <c r="H15" s="1157"/>
      <c r="I15" s="1157"/>
      <c r="J15" s="1157"/>
      <c r="K15" s="1157"/>
      <c r="L15" s="1157"/>
      <c r="M15" s="1157"/>
      <c r="N15" s="1157"/>
      <c r="O15" s="1157"/>
      <c r="P15" s="1157"/>
      <c r="Q15" s="1158"/>
      <c r="V15" s="105"/>
    </row>
    <row r="16" spans="1:22">
      <c r="A16" s="275" t="s">
        <v>1102</v>
      </c>
      <c r="B16" s="1128" t="s">
        <v>1098</v>
      </c>
      <c r="C16" s="1128"/>
      <c r="D16" s="1128"/>
      <c r="E16" s="1128"/>
      <c r="F16" s="1128"/>
      <c r="G16" s="1128"/>
      <c r="H16" s="1128"/>
      <c r="I16" s="1128"/>
      <c r="J16" s="1128"/>
      <c r="K16" s="1128"/>
      <c r="L16" s="1128"/>
      <c r="M16" s="1128"/>
      <c r="N16" s="1128"/>
      <c r="O16" s="1128"/>
      <c r="P16" s="1128"/>
      <c r="Q16" s="1129"/>
      <c r="U16" s="105" t="s">
        <v>766</v>
      </c>
      <c r="V16" s="105"/>
    </row>
    <row r="17" spans="1:28" ht="13.5" customHeight="1">
      <c r="A17" s="275"/>
      <c r="B17" s="1128"/>
      <c r="C17" s="1128"/>
      <c r="D17" s="1128"/>
      <c r="E17" s="1128"/>
      <c r="F17" s="1128"/>
      <c r="G17" s="1128"/>
      <c r="H17" s="1128"/>
      <c r="I17" s="1128"/>
      <c r="J17" s="1128"/>
      <c r="K17" s="1128"/>
      <c r="L17" s="1128"/>
      <c r="M17" s="1128"/>
      <c r="N17" s="1128"/>
      <c r="O17" s="1128"/>
      <c r="P17" s="1128"/>
      <c r="Q17" s="1129"/>
      <c r="U17" s="105" t="s">
        <v>765</v>
      </c>
      <c r="V17" s="105"/>
    </row>
    <row r="18" spans="1:28">
      <c r="A18" s="275" t="s">
        <v>1099</v>
      </c>
      <c r="B18" s="698" t="s">
        <v>762</v>
      </c>
      <c r="C18" s="699"/>
      <c r="D18" s="699"/>
      <c r="E18" s="699"/>
      <c r="F18" s="699"/>
      <c r="G18" s="699"/>
      <c r="H18" s="699"/>
      <c r="I18" s="699"/>
      <c r="J18" s="699"/>
      <c r="K18" s="699"/>
      <c r="L18" s="699"/>
      <c r="M18" s="699"/>
      <c r="N18" s="699"/>
      <c r="O18" s="699"/>
      <c r="P18" s="699"/>
      <c r="Q18" s="700"/>
      <c r="R18" s="189"/>
      <c r="U18" s="105" t="s">
        <v>767</v>
      </c>
      <c r="V18" s="105"/>
    </row>
    <row r="19" spans="1:28">
      <c r="A19" s="1150" t="s">
        <v>17</v>
      </c>
      <c r="B19" s="1151"/>
      <c r="C19" s="1151"/>
      <c r="D19" s="1151"/>
      <c r="E19" s="1151"/>
      <c r="F19" s="1151"/>
      <c r="G19" s="1151"/>
      <c r="H19" s="1151"/>
      <c r="I19" s="1151"/>
      <c r="J19" s="1151"/>
      <c r="K19" s="1151"/>
      <c r="L19" s="1151"/>
      <c r="M19" s="1151"/>
      <c r="N19" s="1151"/>
      <c r="O19" s="1152"/>
      <c r="P19" s="1153" t="s">
        <v>306</v>
      </c>
      <c r="Q19" s="1154"/>
      <c r="R19" s="188"/>
      <c r="U19" s="105" t="s">
        <v>769</v>
      </c>
    </row>
    <row r="20" spans="1:28">
      <c r="A20" s="384" t="s">
        <v>305</v>
      </c>
      <c r="B20" s="1164" t="s">
        <v>304</v>
      </c>
      <c r="C20" s="1164"/>
      <c r="D20" s="1164"/>
      <c r="E20" s="1164"/>
      <c r="F20" s="1164"/>
      <c r="G20" s="1164"/>
      <c r="H20" s="1164"/>
      <c r="I20" s="1164"/>
      <c r="J20" s="1164"/>
      <c r="K20" s="1164"/>
      <c r="L20" s="1164"/>
      <c r="M20" s="1164"/>
      <c r="N20" s="1164"/>
      <c r="O20" s="1165"/>
      <c r="P20" s="1166"/>
      <c r="Q20" s="1167"/>
      <c r="R20" s="77"/>
      <c r="U20" s="105" t="s">
        <v>770</v>
      </c>
    </row>
    <row r="21" spans="1:28">
      <c r="A21" s="1113" t="s">
        <v>1140</v>
      </c>
      <c r="B21" s="1114"/>
      <c r="C21" s="1114"/>
      <c r="D21" s="1114"/>
      <c r="E21" s="1114"/>
      <c r="F21" s="1114"/>
      <c r="G21" s="1114"/>
      <c r="H21" s="1114"/>
      <c r="I21" s="1114"/>
      <c r="J21" s="1114"/>
      <c r="K21" s="1114"/>
      <c r="L21" s="1114"/>
      <c r="M21" s="1114"/>
      <c r="N21" s="1114"/>
      <c r="O21" s="1115"/>
      <c r="P21" s="1138"/>
      <c r="Q21" s="1139"/>
      <c r="R21" s="77"/>
    </row>
    <row r="22" spans="1:28">
      <c r="A22" s="1116"/>
      <c r="B22" s="1117"/>
      <c r="C22" s="1117"/>
      <c r="D22" s="1117"/>
      <c r="E22" s="1117"/>
      <c r="F22" s="1117"/>
      <c r="G22" s="1117"/>
      <c r="H22" s="1117"/>
      <c r="I22" s="1117"/>
      <c r="J22" s="1117"/>
      <c r="K22" s="1117"/>
      <c r="L22" s="1117"/>
      <c r="M22" s="1117"/>
      <c r="N22" s="1117"/>
      <c r="O22" s="1118"/>
      <c r="P22" s="1140"/>
      <c r="Q22" s="1141"/>
      <c r="R22" s="77"/>
      <c r="U22" s="1112" t="s">
        <v>307</v>
      </c>
      <c r="V22" s="1112"/>
      <c r="W22" s="1112"/>
      <c r="X22" s="1112"/>
      <c r="Y22" s="1112"/>
    </row>
    <row r="23" spans="1:28">
      <c r="A23" s="1116"/>
      <c r="B23" s="1117"/>
      <c r="C23" s="1117"/>
      <c r="D23" s="1117"/>
      <c r="E23" s="1117"/>
      <c r="F23" s="1117"/>
      <c r="G23" s="1117"/>
      <c r="H23" s="1117"/>
      <c r="I23" s="1117"/>
      <c r="J23" s="1117"/>
      <c r="K23" s="1117"/>
      <c r="L23" s="1117"/>
      <c r="M23" s="1117"/>
      <c r="N23" s="1117"/>
      <c r="O23" s="1118"/>
      <c r="P23" s="1140"/>
      <c r="Q23" s="1141"/>
      <c r="R23" s="77"/>
      <c r="U23" s="1112"/>
      <c r="V23" s="1112"/>
      <c r="W23" s="1112"/>
      <c r="X23" s="1112"/>
      <c r="Y23" s="1112"/>
    </row>
    <row r="24" spans="1:28">
      <c r="A24" s="1119"/>
      <c r="B24" s="1120"/>
      <c r="C24" s="1120"/>
      <c r="D24" s="1120"/>
      <c r="E24" s="1120"/>
      <c r="F24" s="1120"/>
      <c r="G24" s="1120"/>
      <c r="H24" s="1120"/>
      <c r="I24" s="1120"/>
      <c r="J24" s="1120"/>
      <c r="K24" s="1120"/>
      <c r="L24" s="1120"/>
      <c r="M24" s="1120"/>
      <c r="N24" s="1120"/>
      <c r="O24" s="1121"/>
      <c r="P24" s="1140"/>
      <c r="Q24" s="1141"/>
      <c r="R24" s="77"/>
      <c r="U24" s="1112"/>
      <c r="V24" s="1112"/>
      <c r="W24" s="1112"/>
      <c r="X24" s="1112"/>
      <c r="Y24" s="1112"/>
    </row>
    <row r="25" spans="1:28">
      <c r="A25" s="1122" t="s">
        <v>1142</v>
      </c>
      <c r="B25" s="1123"/>
      <c r="C25" s="1123"/>
      <c r="D25" s="1123"/>
      <c r="E25" s="1123"/>
      <c r="F25" s="1123"/>
      <c r="G25" s="1123"/>
      <c r="H25" s="1123"/>
      <c r="I25" s="1123"/>
      <c r="J25" s="1123"/>
      <c r="K25" s="1123"/>
      <c r="L25" s="1123"/>
      <c r="M25" s="1123"/>
      <c r="N25" s="1123"/>
      <c r="O25" s="1124"/>
      <c r="P25" s="1142"/>
      <c r="Q25" s="1143"/>
      <c r="R25" s="77"/>
      <c r="U25" s="3" t="s">
        <v>321</v>
      </c>
    </row>
    <row r="26" spans="1:28">
      <c r="A26" s="1116"/>
      <c r="B26" s="1117"/>
      <c r="C26" s="1117"/>
      <c r="D26" s="1117"/>
      <c r="E26" s="1117"/>
      <c r="F26" s="1117"/>
      <c r="G26" s="1117"/>
      <c r="H26" s="1117"/>
      <c r="I26" s="1117"/>
      <c r="J26" s="1117"/>
      <c r="K26" s="1117"/>
      <c r="L26" s="1117"/>
      <c r="M26" s="1117"/>
      <c r="N26" s="1117"/>
      <c r="O26" s="1118"/>
      <c r="P26" s="1140"/>
      <c r="Q26" s="1141"/>
      <c r="R26" s="77"/>
      <c r="U26" s="115" t="s">
        <v>308</v>
      </c>
      <c r="V26" s="115" t="s">
        <v>309</v>
      </c>
      <c r="W26" s="1111" t="s">
        <v>310</v>
      </c>
      <c r="X26" s="1111"/>
      <c r="Y26" s="116" t="s">
        <v>311</v>
      </c>
      <c r="Z26" s="109"/>
      <c r="AA26" s="109"/>
      <c r="AB26" s="110"/>
    </row>
    <row r="27" spans="1:28">
      <c r="A27" s="1116"/>
      <c r="B27" s="1117"/>
      <c r="C27" s="1117"/>
      <c r="D27" s="1117"/>
      <c r="E27" s="1117"/>
      <c r="F27" s="1117"/>
      <c r="G27" s="1117"/>
      <c r="H27" s="1117"/>
      <c r="I27" s="1117"/>
      <c r="J27" s="1117"/>
      <c r="K27" s="1117"/>
      <c r="L27" s="1117"/>
      <c r="M27" s="1117"/>
      <c r="N27" s="1117"/>
      <c r="O27" s="1118"/>
      <c r="P27" s="1140"/>
      <c r="Q27" s="1141"/>
      <c r="R27" s="77"/>
      <c r="U27" s="115" t="s">
        <v>1069</v>
      </c>
      <c r="V27" s="115" t="s">
        <v>71</v>
      </c>
      <c r="W27" s="1111" t="s">
        <v>312</v>
      </c>
      <c r="X27" s="1111"/>
      <c r="Y27" s="117" t="s">
        <v>313</v>
      </c>
      <c r="Z27" s="102"/>
      <c r="AA27" s="102"/>
      <c r="AB27" s="118"/>
    </row>
    <row r="28" spans="1:28">
      <c r="A28" s="1125"/>
      <c r="B28" s="1126"/>
      <c r="C28" s="1126"/>
      <c r="D28" s="1126"/>
      <c r="E28" s="1126"/>
      <c r="F28" s="1126"/>
      <c r="G28" s="1126"/>
      <c r="H28" s="1126"/>
      <c r="I28" s="1126"/>
      <c r="J28" s="1126"/>
      <c r="K28" s="1126"/>
      <c r="L28" s="1126"/>
      <c r="M28" s="1126"/>
      <c r="N28" s="1126"/>
      <c r="O28" s="1127"/>
      <c r="P28" s="1144"/>
      <c r="Q28" s="1145"/>
      <c r="R28" s="77"/>
      <c r="U28" s="115" t="s">
        <v>314</v>
      </c>
      <c r="V28" s="115" t="s">
        <v>75</v>
      </c>
      <c r="W28" s="1111" t="s">
        <v>315</v>
      </c>
      <c r="X28" s="1111"/>
      <c r="Y28" s="119" t="s">
        <v>316</v>
      </c>
      <c r="Z28" s="102"/>
      <c r="AA28" s="102"/>
      <c r="AB28" s="118"/>
    </row>
    <row r="29" spans="1:28">
      <c r="A29" s="384" t="s">
        <v>322</v>
      </c>
      <c r="B29" s="1164" t="s">
        <v>304</v>
      </c>
      <c r="C29" s="1164"/>
      <c r="D29" s="1164"/>
      <c r="E29" s="1164"/>
      <c r="F29" s="1164"/>
      <c r="G29" s="1164"/>
      <c r="H29" s="1164"/>
      <c r="I29" s="1164"/>
      <c r="J29" s="1164"/>
      <c r="K29" s="1164"/>
      <c r="L29" s="1164"/>
      <c r="M29" s="1164"/>
      <c r="N29" s="1164"/>
      <c r="O29" s="1165"/>
      <c r="P29" s="1166"/>
      <c r="Q29" s="1167"/>
      <c r="R29" s="77"/>
      <c r="U29" s="115" t="s">
        <v>317</v>
      </c>
      <c r="V29" s="115" t="s">
        <v>79</v>
      </c>
      <c r="W29" s="1111" t="s">
        <v>315</v>
      </c>
      <c r="X29" s="1111"/>
      <c r="Y29" s="120" t="s">
        <v>318</v>
      </c>
      <c r="AB29" s="114"/>
    </row>
    <row r="30" spans="1:28">
      <c r="A30" s="1113" t="s">
        <v>1140</v>
      </c>
      <c r="B30" s="1114"/>
      <c r="C30" s="1114"/>
      <c r="D30" s="1114"/>
      <c r="E30" s="1114"/>
      <c r="F30" s="1114"/>
      <c r="G30" s="1114"/>
      <c r="H30" s="1114"/>
      <c r="I30" s="1114"/>
      <c r="J30" s="1114"/>
      <c r="K30" s="1114"/>
      <c r="L30" s="1114"/>
      <c r="M30" s="1114"/>
      <c r="N30" s="1114"/>
      <c r="O30" s="1115"/>
      <c r="P30" s="1138"/>
      <c r="Q30" s="1139"/>
      <c r="R30" s="77"/>
      <c r="U30" s="115" t="s">
        <v>319</v>
      </c>
      <c r="V30" s="115" t="s">
        <v>79</v>
      </c>
      <c r="W30" s="1111" t="s">
        <v>315</v>
      </c>
      <c r="X30" s="1111"/>
      <c r="Y30" s="119" t="s">
        <v>320</v>
      </c>
      <c r="Z30" s="102"/>
      <c r="AA30" s="102"/>
      <c r="AB30" s="118"/>
    </row>
    <row r="31" spans="1:28">
      <c r="A31" s="1116"/>
      <c r="B31" s="1117"/>
      <c r="C31" s="1117"/>
      <c r="D31" s="1117"/>
      <c r="E31" s="1117"/>
      <c r="F31" s="1117"/>
      <c r="G31" s="1117"/>
      <c r="H31" s="1117"/>
      <c r="I31" s="1117"/>
      <c r="J31" s="1117"/>
      <c r="K31" s="1117"/>
      <c r="L31" s="1117"/>
      <c r="M31" s="1117"/>
      <c r="N31" s="1117"/>
      <c r="O31" s="1118"/>
      <c r="P31" s="1140"/>
      <c r="Q31" s="1141"/>
      <c r="R31" s="77"/>
    </row>
    <row r="32" spans="1:28">
      <c r="A32" s="1116"/>
      <c r="B32" s="1117"/>
      <c r="C32" s="1117"/>
      <c r="D32" s="1117"/>
      <c r="E32" s="1117"/>
      <c r="F32" s="1117"/>
      <c r="G32" s="1117"/>
      <c r="H32" s="1117"/>
      <c r="I32" s="1117"/>
      <c r="J32" s="1117"/>
      <c r="K32" s="1117"/>
      <c r="L32" s="1117"/>
      <c r="M32" s="1117"/>
      <c r="N32" s="1117"/>
      <c r="O32" s="1118"/>
      <c r="P32" s="1140"/>
      <c r="Q32" s="1141"/>
      <c r="R32" s="77"/>
    </row>
    <row r="33" spans="1:18">
      <c r="A33" s="1119"/>
      <c r="B33" s="1120"/>
      <c r="C33" s="1120"/>
      <c r="D33" s="1120"/>
      <c r="E33" s="1120"/>
      <c r="F33" s="1120"/>
      <c r="G33" s="1120"/>
      <c r="H33" s="1120"/>
      <c r="I33" s="1120"/>
      <c r="J33" s="1120"/>
      <c r="K33" s="1120"/>
      <c r="L33" s="1120"/>
      <c r="M33" s="1120"/>
      <c r="N33" s="1120"/>
      <c r="O33" s="1121"/>
      <c r="P33" s="1140"/>
      <c r="Q33" s="1141"/>
      <c r="R33" s="77"/>
    </row>
    <row r="34" spans="1:18">
      <c r="A34" s="1122" t="s">
        <v>1142</v>
      </c>
      <c r="B34" s="1123"/>
      <c r="C34" s="1123"/>
      <c r="D34" s="1123"/>
      <c r="E34" s="1123"/>
      <c r="F34" s="1123"/>
      <c r="G34" s="1123"/>
      <c r="H34" s="1123"/>
      <c r="I34" s="1123"/>
      <c r="J34" s="1123"/>
      <c r="K34" s="1123"/>
      <c r="L34" s="1123"/>
      <c r="M34" s="1123"/>
      <c r="N34" s="1123"/>
      <c r="O34" s="1124"/>
      <c r="P34" s="1142"/>
      <c r="Q34" s="1143"/>
      <c r="R34" s="77"/>
    </row>
    <row r="35" spans="1:18">
      <c r="A35" s="1116"/>
      <c r="B35" s="1117"/>
      <c r="C35" s="1117"/>
      <c r="D35" s="1117"/>
      <c r="E35" s="1117"/>
      <c r="F35" s="1117"/>
      <c r="G35" s="1117"/>
      <c r="H35" s="1117"/>
      <c r="I35" s="1117"/>
      <c r="J35" s="1117"/>
      <c r="K35" s="1117"/>
      <c r="L35" s="1117"/>
      <c r="M35" s="1117"/>
      <c r="N35" s="1117"/>
      <c r="O35" s="1118"/>
      <c r="P35" s="1140"/>
      <c r="Q35" s="1141"/>
      <c r="R35" s="77"/>
    </row>
    <row r="36" spans="1:18">
      <c r="A36" s="1116"/>
      <c r="B36" s="1117"/>
      <c r="C36" s="1117"/>
      <c r="D36" s="1117"/>
      <c r="E36" s="1117"/>
      <c r="F36" s="1117"/>
      <c r="G36" s="1117"/>
      <c r="H36" s="1117"/>
      <c r="I36" s="1117"/>
      <c r="J36" s="1117"/>
      <c r="K36" s="1117"/>
      <c r="L36" s="1117"/>
      <c r="M36" s="1117"/>
      <c r="N36" s="1117"/>
      <c r="O36" s="1118"/>
      <c r="P36" s="1140"/>
      <c r="Q36" s="1141"/>
      <c r="R36" s="77"/>
    </row>
    <row r="37" spans="1:18">
      <c r="A37" s="1125"/>
      <c r="B37" s="1126"/>
      <c r="C37" s="1126"/>
      <c r="D37" s="1126"/>
      <c r="E37" s="1126"/>
      <c r="F37" s="1126"/>
      <c r="G37" s="1126"/>
      <c r="H37" s="1126"/>
      <c r="I37" s="1126"/>
      <c r="J37" s="1126"/>
      <c r="K37" s="1126"/>
      <c r="L37" s="1126"/>
      <c r="M37" s="1126"/>
      <c r="N37" s="1126"/>
      <c r="O37" s="1127"/>
      <c r="P37" s="1144"/>
      <c r="Q37" s="1145"/>
      <c r="R37" s="77"/>
    </row>
    <row r="38" spans="1:18">
      <c r="A38" s="279" t="s">
        <v>323</v>
      </c>
      <c r="B38" s="1101" t="s">
        <v>304</v>
      </c>
      <c r="C38" s="1101"/>
      <c r="D38" s="1101"/>
      <c r="E38" s="1101"/>
      <c r="F38" s="1101"/>
      <c r="G38" s="1101"/>
      <c r="H38" s="1101"/>
      <c r="I38" s="1101"/>
      <c r="J38" s="1101"/>
      <c r="K38" s="1101"/>
      <c r="L38" s="1101"/>
      <c r="M38" s="1101"/>
      <c r="N38" s="1101"/>
      <c r="O38" s="1102"/>
      <c r="P38" s="1099"/>
      <c r="Q38" s="1100"/>
      <c r="R38" s="77"/>
    </row>
    <row r="39" spans="1:18">
      <c r="A39" s="1113" t="s">
        <v>1140</v>
      </c>
      <c r="B39" s="1114"/>
      <c r="C39" s="1114"/>
      <c r="D39" s="1114"/>
      <c r="E39" s="1114"/>
      <c r="F39" s="1114"/>
      <c r="G39" s="1114"/>
      <c r="H39" s="1114"/>
      <c r="I39" s="1114"/>
      <c r="J39" s="1114"/>
      <c r="K39" s="1114"/>
      <c r="L39" s="1114"/>
      <c r="M39" s="1114"/>
      <c r="N39" s="1114"/>
      <c r="O39" s="1115"/>
      <c r="P39" s="1138"/>
      <c r="Q39" s="1139"/>
      <c r="R39" s="77"/>
    </row>
    <row r="40" spans="1:18">
      <c r="A40" s="1116"/>
      <c r="B40" s="1117"/>
      <c r="C40" s="1117"/>
      <c r="D40" s="1117"/>
      <c r="E40" s="1117"/>
      <c r="F40" s="1117"/>
      <c r="G40" s="1117"/>
      <c r="H40" s="1117"/>
      <c r="I40" s="1117"/>
      <c r="J40" s="1117"/>
      <c r="K40" s="1117"/>
      <c r="L40" s="1117"/>
      <c r="M40" s="1117"/>
      <c r="N40" s="1117"/>
      <c r="O40" s="1118"/>
      <c r="P40" s="1140"/>
      <c r="Q40" s="1141"/>
      <c r="R40" s="77"/>
    </row>
    <row r="41" spans="1:18">
      <c r="A41" s="1116"/>
      <c r="B41" s="1117"/>
      <c r="C41" s="1117"/>
      <c r="D41" s="1117"/>
      <c r="E41" s="1117"/>
      <c r="F41" s="1117"/>
      <c r="G41" s="1117"/>
      <c r="H41" s="1117"/>
      <c r="I41" s="1117"/>
      <c r="J41" s="1117"/>
      <c r="K41" s="1117"/>
      <c r="L41" s="1117"/>
      <c r="M41" s="1117"/>
      <c r="N41" s="1117"/>
      <c r="O41" s="1118"/>
      <c r="P41" s="1140"/>
      <c r="Q41" s="1141"/>
      <c r="R41" s="77"/>
    </row>
    <row r="42" spans="1:18">
      <c r="A42" s="1119"/>
      <c r="B42" s="1120"/>
      <c r="C42" s="1120"/>
      <c r="D42" s="1120"/>
      <c r="E42" s="1120"/>
      <c r="F42" s="1120"/>
      <c r="G42" s="1120"/>
      <c r="H42" s="1120"/>
      <c r="I42" s="1120"/>
      <c r="J42" s="1120"/>
      <c r="K42" s="1120"/>
      <c r="L42" s="1120"/>
      <c r="M42" s="1120"/>
      <c r="N42" s="1120"/>
      <c r="O42" s="1121"/>
      <c r="P42" s="1140"/>
      <c r="Q42" s="1141"/>
      <c r="R42" s="77"/>
    </row>
    <row r="43" spans="1:18">
      <c r="A43" s="1122" t="s">
        <v>1142</v>
      </c>
      <c r="B43" s="1123"/>
      <c r="C43" s="1123"/>
      <c r="D43" s="1123"/>
      <c r="E43" s="1123"/>
      <c r="F43" s="1123"/>
      <c r="G43" s="1123"/>
      <c r="H43" s="1123"/>
      <c r="I43" s="1123"/>
      <c r="J43" s="1123"/>
      <c r="K43" s="1123"/>
      <c r="L43" s="1123"/>
      <c r="M43" s="1123"/>
      <c r="N43" s="1123"/>
      <c r="O43" s="1124"/>
      <c r="P43" s="1142"/>
      <c r="Q43" s="1143"/>
      <c r="R43" s="77"/>
    </row>
    <row r="44" spans="1:18">
      <c r="A44" s="1116"/>
      <c r="B44" s="1117"/>
      <c r="C44" s="1117"/>
      <c r="D44" s="1117"/>
      <c r="E44" s="1117"/>
      <c r="F44" s="1117"/>
      <c r="G44" s="1117"/>
      <c r="H44" s="1117"/>
      <c r="I44" s="1117"/>
      <c r="J44" s="1117"/>
      <c r="K44" s="1117"/>
      <c r="L44" s="1117"/>
      <c r="M44" s="1117"/>
      <c r="N44" s="1117"/>
      <c r="O44" s="1118"/>
      <c r="P44" s="1140"/>
      <c r="Q44" s="1141"/>
      <c r="R44" s="77"/>
    </row>
    <row r="45" spans="1:18">
      <c r="A45" s="1116"/>
      <c r="B45" s="1117"/>
      <c r="C45" s="1117"/>
      <c r="D45" s="1117"/>
      <c r="E45" s="1117"/>
      <c r="F45" s="1117"/>
      <c r="G45" s="1117"/>
      <c r="H45" s="1117"/>
      <c r="I45" s="1117"/>
      <c r="J45" s="1117"/>
      <c r="K45" s="1117"/>
      <c r="L45" s="1117"/>
      <c r="M45" s="1117"/>
      <c r="N45" s="1117"/>
      <c r="O45" s="1118"/>
      <c r="P45" s="1140"/>
      <c r="Q45" s="1141"/>
      <c r="R45" s="77"/>
    </row>
    <row r="46" spans="1:18">
      <c r="A46" s="1125"/>
      <c r="B46" s="1126"/>
      <c r="C46" s="1126"/>
      <c r="D46" s="1126"/>
      <c r="E46" s="1126"/>
      <c r="F46" s="1126"/>
      <c r="G46" s="1126"/>
      <c r="H46" s="1126"/>
      <c r="I46" s="1126"/>
      <c r="J46" s="1126"/>
      <c r="K46" s="1126"/>
      <c r="L46" s="1126"/>
      <c r="M46" s="1126"/>
      <c r="N46" s="1126"/>
      <c r="O46" s="1127"/>
      <c r="P46" s="1144"/>
      <c r="Q46" s="1145"/>
      <c r="R46" s="77"/>
    </row>
    <row r="47" spans="1:18">
      <c r="A47" s="279" t="s">
        <v>850</v>
      </c>
      <c r="B47" s="1101" t="s">
        <v>304</v>
      </c>
      <c r="C47" s="1101"/>
      <c r="D47" s="1101"/>
      <c r="E47" s="1101"/>
      <c r="F47" s="1101"/>
      <c r="G47" s="1101"/>
      <c r="H47" s="1101"/>
      <c r="I47" s="1101"/>
      <c r="J47" s="1101"/>
      <c r="K47" s="1101"/>
      <c r="L47" s="1101"/>
      <c r="M47" s="1101"/>
      <c r="N47" s="1101"/>
      <c r="O47" s="1102"/>
      <c r="P47" s="1099"/>
      <c r="Q47" s="1100"/>
      <c r="R47" s="77"/>
    </row>
    <row r="48" spans="1:18">
      <c r="A48" s="1113" t="s">
        <v>1140</v>
      </c>
      <c r="B48" s="1114"/>
      <c r="C48" s="1114"/>
      <c r="D48" s="1114"/>
      <c r="E48" s="1114"/>
      <c r="F48" s="1114"/>
      <c r="G48" s="1114"/>
      <c r="H48" s="1114"/>
      <c r="I48" s="1114"/>
      <c r="J48" s="1114"/>
      <c r="K48" s="1114"/>
      <c r="L48" s="1114"/>
      <c r="M48" s="1114"/>
      <c r="N48" s="1114"/>
      <c r="O48" s="1115"/>
      <c r="P48" s="1138"/>
      <c r="Q48" s="1139"/>
      <c r="R48" s="77"/>
    </row>
    <row r="49" spans="1:18">
      <c r="A49" s="1116"/>
      <c r="B49" s="1117"/>
      <c r="C49" s="1117"/>
      <c r="D49" s="1117"/>
      <c r="E49" s="1117"/>
      <c r="F49" s="1117"/>
      <c r="G49" s="1117"/>
      <c r="H49" s="1117"/>
      <c r="I49" s="1117"/>
      <c r="J49" s="1117"/>
      <c r="K49" s="1117"/>
      <c r="L49" s="1117"/>
      <c r="M49" s="1117"/>
      <c r="N49" s="1117"/>
      <c r="O49" s="1118"/>
      <c r="P49" s="1140"/>
      <c r="Q49" s="1141"/>
      <c r="R49" s="77"/>
    </row>
    <row r="50" spans="1:18">
      <c r="A50" s="1116"/>
      <c r="B50" s="1117"/>
      <c r="C50" s="1117"/>
      <c r="D50" s="1117"/>
      <c r="E50" s="1117"/>
      <c r="F50" s="1117"/>
      <c r="G50" s="1117"/>
      <c r="H50" s="1117"/>
      <c r="I50" s="1117"/>
      <c r="J50" s="1117"/>
      <c r="K50" s="1117"/>
      <c r="L50" s="1117"/>
      <c r="M50" s="1117"/>
      <c r="N50" s="1117"/>
      <c r="O50" s="1118"/>
      <c r="P50" s="1140"/>
      <c r="Q50" s="1141"/>
      <c r="R50" s="77"/>
    </row>
    <row r="51" spans="1:18">
      <c r="A51" s="1119"/>
      <c r="B51" s="1120"/>
      <c r="C51" s="1120"/>
      <c r="D51" s="1120"/>
      <c r="E51" s="1120"/>
      <c r="F51" s="1120"/>
      <c r="G51" s="1120"/>
      <c r="H51" s="1120"/>
      <c r="I51" s="1120"/>
      <c r="J51" s="1120"/>
      <c r="K51" s="1120"/>
      <c r="L51" s="1120"/>
      <c r="M51" s="1120"/>
      <c r="N51" s="1120"/>
      <c r="O51" s="1121"/>
      <c r="P51" s="1140"/>
      <c r="Q51" s="1141"/>
      <c r="R51" s="77"/>
    </row>
    <row r="52" spans="1:18">
      <c r="A52" s="1122" t="s">
        <v>1142</v>
      </c>
      <c r="B52" s="1123"/>
      <c r="C52" s="1123"/>
      <c r="D52" s="1123"/>
      <c r="E52" s="1123"/>
      <c r="F52" s="1123"/>
      <c r="G52" s="1123"/>
      <c r="H52" s="1123"/>
      <c r="I52" s="1123"/>
      <c r="J52" s="1123"/>
      <c r="K52" s="1123"/>
      <c r="L52" s="1123"/>
      <c r="M52" s="1123"/>
      <c r="N52" s="1123"/>
      <c r="O52" s="1124"/>
      <c r="P52" s="1142"/>
      <c r="Q52" s="1143"/>
      <c r="R52" s="77"/>
    </row>
    <row r="53" spans="1:18">
      <c r="A53" s="1116"/>
      <c r="B53" s="1117"/>
      <c r="C53" s="1117"/>
      <c r="D53" s="1117"/>
      <c r="E53" s="1117"/>
      <c r="F53" s="1117"/>
      <c r="G53" s="1117"/>
      <c r="H53" s="1117"/>
      <c r="I53" s="1117"/>
      <c r="J53" s="1117"/>
      <c r="K53" s="1117"/>
      <c r="L53" s="1117"/>
      <c r="M53" s="1117"/>
      <c r="N53" s="1117"/>
      <c r="O53" s="1118"/>
      <c r="P53" s="1140"/>
      <c r="Q53" s="1141"/>
      <c r="R53" s="77"/>
    </row>
    <row r="54" spans="1:18">
      <c r="A54" s="1116"/>
      <c r="B54" s="1117"/>
      <c r="C54" s="1117"/>
      <c r="D54" s="1117"/>
      <c r="E54" s="1117"/>
      <c r="F54" s="1117"/>
      <c r="G54" s="1117"/>
      <c r="H54" s="1117"/>
      <c r="I54" s="1117"/>
      <c r="J54" s="1117"/>
      <c r="K54" s="1117"/>
      <c r="L54" s="1117"/>
      <c r="M54" s="1117"/>
      <c r="N54" s="1117"/>
      <c r="O54" s="1118"/>
      <c r="P54" s="1140"/>
      <c r="Q54" s="1141"/>
      <c r="R54" s="77"/>
    </row>
    <row r="55" spans="1:18">
      <c r="A55" s="1125"/>
      <c r="B55" s="1126"/>
      <c r="C55" s="1126"/>
      <c r="D55" s="1126"/>
      <c r="E55" s="1126"/>
      <c r="F55" s="1126"/>
      <c r="G55" s="1126"/>
      <c r="H55" s="1126"/>
      <c r="I55" s="1126"/>
      <c r="J55" s="1126"/>
      <c r="K55" s="1126"/>
      <c r="L55" s="1126"/>
      <c r="M55" s="1126"/>
      <c r="N55" s="1126"/>
      <c r="O55" s="1127"/>
      <c r="P55" s="1144"/>
      <c r="Q55" s="1145"/>
      <c r="R55" s="77"/>
    </row>
    <row r="56" spans="1:18">
      <c r="A56" s="1130" t="s">
        <v>13</v>
      </c>
      <c r="B56" s="1131"/>
      <c r="C56" s="1134"/>
      <c r="D56" s="1101"/>
      <c r="E56" s="1101"/>
      <c r="F56" s="1101"/>
      <c r="G56" s="1101"/>
      <c r="H56" s="1101"/>
      <c r="I56" s="1101"/>
      <c r="J56" s="1101"/>
      <c r="K56" s="1101"/>
      <c r="L56" s="1101"/>
      <c r="M56" s="1101"/>
      <c r="N56" s="1101"/>
      <c r="O56" s="1101"/>
      <c r="P56" s="1101"/>
      <c r="Q56" s="1102"/>
      <c r="R56" s="138"/>
    </row>
    <row r="57" spans="1:18">
      <c r="A57" s="1132"/>
      <c r="B57" s="1133"/>
      <c r="C57" s="1135"/>
      <c r="D57" s="1136"/>
      <c r="E57" s="1136"/>
      <c r="F57" s="1136"/>
      <c r="G57" s="1136"/>
      <c r="H57" s="1136"/>
      <c r="I57" s="1136"/>
      <c r="J57" s="1136"/>
      <c r="K57" s="1136"/>
      <c r="L57" s="1136"/>
      <c r="M57" s="1136"/>
      <c r="N57" s="1136"/>
      <c r="O57" s="1136"/>
      <c r="P57" s="1136"/>
      <c r="Q57" s="1137"/>
      <c r="R57" s="138"/>
    </row>
    <row r="58" spans="1:18">
      <c r="A58" s="143" t="s">
        <v>15</v>
      </c>
      <c r="B58" s="143"/>
      <c r="C58" s="143"/>
      <c r="D58" s="143"/>
      <c r="E58" s="143"/>
      <c r="F58" s="143"/>
      <c r="G58" s="143"/>
      <c r="H58" s="143"/>
      <c r="I58" s="143"/>
      <c r="J58" s="143"/>
      <c r="K58" s="143"/>
      <c r="L58" s="143"/>
      <c r="M58" s="143"/>
      <c r="N58" s="143"/>
      <c r="O58" s="143"/>
      <c r="P58" s="143"/>
      <c r="Q58" s="143"/>
      <c r="R58" s="143"/>
    </row>
    <row r="59" spans="1:18">
      <c r="A59" s="1146" t="s">
        <v>16</v>
      </c>
      <c r="B59" s="1146"/>
      <c r="C59" s="1146"/>
      <c r="D59" s="1146"/>
      <c r="E59" s="1146"/>
      <c r="F59" s="1146"/>
      <c r="G59" s="1146"/>
      <c r="H59" s="1146"/>
      <c r="I59" s="1146"/>
      <c r="J59" s="1146"/>
      <c r="K59" s="1146"/>
      <c r="L59" s="1146"/>
      <c r="M59" s="1146"/>
      <c r="N59" s="1146"/>
      <c r="O59" s="1146"/>
      <c r="P59" s="1146"/>
      <c r="Q59" s="1146"/>
      <c r="R59" s="280"/>
    </row>
  </sheetData>
  <mergeCells count="47">
    <mergeCell ref="A52:O55"/>
    <mergeCell ref="P52:Q55"/>
    <mergeCell ref="A56:B57"/>
    <mergeCell ref="C56:Q57"/>
    <mergeCell ref="A59:Q59"/>
    <mergeCell ref="A43:O46"/>
    <mergeCell ref="P43:Q46"/>
    <mergeCell ref="B47:O47"/>
    <mergeCell ref="P47:Q47"/>
    <mergeCell ref="A48:O51"/>
    <mergeCell ref="P48:Q51"/>
    <mergeCell ref="A34:O37"/>
    <mergeCell ref="P34:Q37"/>
    <mergeCell ref="B38:O38"/>
    <mergeCell ref="P38:Q38"/>
    <mergeCell ref="A39:O42"/>
    <mergeCell ref="P39:Q42"/>
    <mergeCell ref="B29:O29"/>
    <mergeCell ref="P29:Q29"/>
    <mergeCell ref="W29:X29"/>
    <mergeCell ref="A30:O33"/>
    <mergeCell ref="P30:Q33"/>
    <mergeCell ref="W30:X30"/>
    <mergeCell ref="A21:O24"/>
    <mergeCell ref="P21:Q24"/>
    <mergeCell ref="U22:Y24"/>
    <mergeCell ref="A25:O28"/>
    <mergeCell ref="P25:Q28"/>
    <mergeCell ref="W26:X26"/>
    <mergeCell ref="W27:X27"/>
    <mergeCell ref="W28:X28"/>
    <mergeCell ref="B13:Q15"/>
    <mergeCell ref="B16:Q17"/>
    <mergeCell ref="A19:O19"/>
    <mergeCell ref="P19:Q19"/>
    <mergeCell ref="B20:O20"/>
    <mergeCell ref="P20:Q20"/>
    <mergeCell ref="B5:Q5"/>
    <mergeCell ref="A6:G7"/>
    <mergeCell ref="H7:L7"/>
    <mergeCell ref="A8:G9"/>
    <mergeCell ref="H9:L9"/>
    <mergeCell ref="A1:F1"/>
    <mergeCell ref="A2:D2"/>
    <mergeCell ref="F2:G2"/>
    <mergeCell ref="H2:Q2"/>
    <mergeCell ref="A4:Q4"/>
  </mergeCells>
  <phoneticPr fontId="2"/>
  <dataValidations count="1">
    <dataValidation type="list" showInputMessage="1" showErrorMessage="1" sqref="H9 H7" xr:uid="{00000000-0002-0000-0B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B47"/>
  <sheetViews>
    <sheetView view="pageBreakPreview" zoomScaleNormal="100" zoomScaleSheetLayoutView="100" workbookViewId="0">
      <selection activeCell="D9" sqref="D9:M9"/>
    </sheetView>
  </sheetViews>
  <sheetFormatPr defaultColWidth="9" defaultRowHeight="13"/>
  <cols>
    <col min="1" max="16" width="5.08984375" style="3" customWidth="1"/>
    <col min="17" max="18" width="5.26953125" style="3" customWidth="1"/>
    <col min="19" max="16384" width="9" style="3"/>
  </cols>
  <sheetData>
    <row r="1" spans="1:22">
      <c r="A1" s="1097" t="str">
        <f>CONCATENATE("（様式－",発注者入力シート!E24,"）")</f>
        <v>（様式－）</v>
      </c>
      <c r="B1" s="1097"/>
      <c r="C1" s="1097"/>
      <c r="D1" s="1097"/>
      <c r="E1" s="1097"/>
      <c r="F1" s="1097"/>
      <c r="R1" s="2"/>
      <c r="U1" s="3" t="s">
        <v>400</v>
      </c>
    </row>
    <row r="2" spans="1:22">
      <c r="A2" s="1097" t="str">
        <f>CONCATENATE("評価項目",発注者入力シート!F24,"－",発注者入力シート!G24)</f>
        <v>評価項目（１）－⑤</v>
      </c>
      <c r="B2" s="1097"/>
      <c r="C2" s="1097"/>
      <c r="D2" s="1097"/>
      <c r="F2" s="1156" t="s">
        <v>808</v>
      </c>
      <c r="G2" s="1156"/>
      <c r="H2" s="1155" t="str">
        <f>IF(企業入力シート!C5="","",企業入力シート!C5)</f>
        <v/>
      </c>
      <c r="I2" s="1155"/>
      <c r="J2" s="1155"/>
      <c r="K2" s="1155"/>
      <c r="L2" s="1155"/>
      <c r="M2" s="1155"/>
      <c r="N2" s="1155"/>
      <c r="O2" s="1155"/>
      <c r="P2" s="1155"/>
      <c r="Q2" s="1155"/>
      <c r="U2" s="3" t="s">
        <v>401</v>
      </c>
    </row>
    <row r="3" spans="1:22">
      <c r="A3" s="2"/>
      <c r="B3" s="2"/>
      <c r="C3" s="2"/>
      <c r="D3" s="2"/>
      <c r="E3" s="6"/>
      <c r="F3" s="6"/>
      <c r="G3" s="6"/>
      <c r="H3" s="2"/>
      <c r="I3" s="2"/>
      <c r="J3" s="2"/>
      <c r="K3" s="2"/>
      <c r="L3" s="2"/>
      <c r="M3" s="2"/>
      <c r="N3" s="2"/>
      <c r="O3" s="2"/>
      <c r="P3" s="2"/>
      <c r="Q3" s="2"/>
      <c r="U3" s="103"/>
      <c r="V3" s="3" t="s">
        <v>402</v>
      </c>
    </row>
    <row r="4" spans="1:22" ht="14">
      <c r="A4" s="1149" t="s">
        <v>3</v>
      </c>
      <c r="B4" s="1149"/>
      <c r="C4" s="1149"/>
      <c r="D4" s="1149"/>
      <c r="E4" s="1149"/>
      <c r="F4" s="1149"/>
      <c r="G4" s="1149"/>
      <c r="H4" s="1149"/>
      <c r="I4" s="1149"/>
      <c r="J4" s="1149"/>
      <c r="K4" s="1149"/>
      <c r="L4" s="1149"/>
      <c r="M4" s="1149"/>
      <c r="N4" s="1149"/>
      <c r="O4" s="1149"/>
      <c r="P4" s="1149"/>
      <c r="Q4" s="1149"/>
      <c r="R4" s="128"/>
      <c r="U4" s="98"/>
      <c r="V4" s="3" t="s">
        <v>519</v>
      </c>
    </row>
    <row r="5" spans="1:22">
      <c r="A5" s="107" t="s">
        <v>192</v>
      </c>
      <c r="B5" s="1147" t="str">
        <f>IF(発注者入力シート!C24="","",発注者入力シート!C24)</f>
        <v/>
      </c>
      <c r="C5" s="1147"/>
      <c r="D5" s="1147"/>
      <c r="E5" s="1147"/>
      <c r="F5" s="1147"/>
      <c r="G5" s="1147"/>
      <c r="H5" s="1147"/>
      <c r="I5" s="1147"/>
      <c r="J5" s="1147"/>
      <c r="K5" s="1147"/>
      <c r="L5" s="1147"/>
      <c r="M5" s="1147"/>
      <c r="N5" s="1147"/>
      <c r="O5" s="1147"/>
      <c r="P5" s="1147"/>
      <c r="Q5" s="1148"/>
      <c r="R5" s="2"/>
    </row>
    <row r="6" spans="1:22">
      <c r="A6" s="1170" t="s">
        <v>4</v>
      </c>
      <c r="B6" s="1170"/>
      <c r="C6" s="1170"/>
      <c r="D6" s="1170"/>
      <c r="E6" s="1170"/>
      <c r="F6" s="1170"/>
      <c r="G6" s="1170"/>
      <c r="H6" s="109" t="s">
        <v>764</v>
      </c>
      <c r="I6" s="109"/>
      <c r="J6" s="109"/>
      <c r="K6" s="109"/>
      <c r="L6" s="109"/>
      <c r="M6" s="109"/>
      <c r="N6" s="109"/>
      <c r="O6" s="109"/>
      <c r="P6" s="109"/>
      <c r="Q6" s="110"/>
      <c r="U6" s="3" t="s">
        <v>404</v>
      </c>
    </row>
    <row r="7" spans="1:22">
      <c r="A7" s="1170"/>
      <c r="B7" s="1170"/>
      <c r="C7" s="1170"/>
      <c r="D7" s="1170"/>
      <c r="E7" s="1170"/>
      <c r="F7" s="1170"/>
      <c r="G7" s="1170"/>
      <c r="H7" s="1110"/>
      <c r="I7" s="1110"/>
      <c r="J7" s="1110"/>
      <c r="K7" s="1110"/>
      <c r="L7" s="1110"/>
      <c r="M7" s="111" t="s">
        <v>518</v>
      </c>
      <c r="N7" s="111"/>
      <c r="O7" s="111"/>
      <c r="P7" s="111"/>
      <c r="Q7" s="112"/>
      <c r="U7" s="100"/>
      <c r="V7" s="3" t="s">
        <v>405</v>
      </c>
    </row>
    <row r="8" spans="1:22">
      <c r="A8" s="1169" t="s">
        <v>763</v>
      </c>
      <c r="B8" s="1169"/>
      <c r="C8" s="1169"/>
      <c r="D8" s="1169"/>
      <c r="E8" s="1169"/>
      <c r="F8" s="1169"/>
      <c r="G8" s="1169"/>
      <c r="H8" s="701" t="s">
        <v>1115</v>
      </c>
      <c r="I8" s="109"/>
      <c r="J8" s="109"/>
      <c r="K8" s="109"/>
      <c r="L8" s="109"/>
      <c r="M8" s="109"/>
      <c r="N8" s="109"/>
      <c r="O8" s="109"/>
      <c r="P8" s="109"/>
      <c r="Q8" s="110"/>
      <c r="U8" s="101"/>
      <c r="V8" s="3" t="s">
        <v>403</v>
      </c>
    </row>
    <row r="9" spans="1:22">
      <c r="A9" s="1169"/>
      <c r="B9" s="1169"/>
      <c r="C9" s="1169"/>
      <c r="D9" s="1169"/>
      <c r="E9" s="1169"/>
      <c r="F9" s="1169"/>
      <c r="G9" s="1169"/>
      <c r="H9" s="1109"/>
      <c r="I9" s="1110"/>
      <c r="J9" s="1110"/>
      <c r="K9" s="1110"/>
      <c r="L9" s="1110"/>
      <c r="M9" s="111"/>
      <c r="N9" s="111"/>
      <c r="O9" s="111"/>
      <c r="P9" s="111"/>
      <c r="Q9" s="112"/>
    </row>
    <row r="10" spans="1:22">
      <c r="A10" s="113" t="s">
        <v>6</v>
      </c>
      <c r="Q10" s="114"/>
    </row>
    <row r="11" spans="1:22">
      <c r="A11" s="113" t="s">
        <v>7</v>
      </c>
      <c r="Q11" s="114"/>
      <c r="U11" s="105" t="s">
        <v>406</v>
      </c>
    </row>
    <row r="12" spans="1:22">
      <c r="A12" s="275" t="s">
        <v>760</v>
      </c>
      <c r="B12" s="138" t="s">
        <v>761</v>
      </c>
      <c r="C12" s="138"/>
      <c r="D12" s="138"/>
      <c r="E12" s="138"/>
      <c r="F12" s="138"/>
      <c r="G12" s="138"/>
      <c r="H12" s="138"/>
      <c r="I12" s="138"/>
      <c r="J12" s="138"/>
      <c r="K12" s="138"/>
      <c r="L12" s="138"/>
      <c r="M12" s="138"/>
      <c r="N12" s="138"/>
      <c r="O12" s="138"/>
      <c r="P12" s="138"/>
      <c r="Q12" s="277"/>
      <c r="U12" s="105" t="s">
        <v>407</v>
      </c>
    </row>
    <row r="13" spans="1:22">
      <c r="A13" s="275" t="s">
        <v>760</v>
      </c>
      <c r="B13" s="1157" t="s">
        <v>1136</v>
      </c>
      <c r="C13" s="1157"/>
      <c r="D13" s="1157"/>
      <c r="E13" s="1157"/>
      <c r="F13" s="1157"/>
      <c r="G13" s="1157"/>
      <c r="H13" s="1157"/>
      <c r="I13" s="1157"/>
      <c r="J13" s="1157"/>
      <c r="K13" s="1157"/>
      <c r="L13" s="1157"/>
      <c r="M13" s="1157"/>
      <c r="N13" s="1157"/>
      <c r="O13" s="1157"/>
      <c r="P13" s="1157"/>
      <c r="Q13" s="1158"/>
      <c r="U13" s="105" t="s">
        <v>768</v>
      </c>
    </row>
    <row r="14" spans="1:22">
      <c r="A14" s="278"/>
      <c r="B14" s="1157"/>
      <c r="C14" s="1157"/>
      <c r="D14" s="1157"/>
      <c r="E14" s="1157"/>
      <c r="F14" s="1157"/>
      <c r="G14" s="1157"/>
      <c r="H14" s="1157"/>
      <c r="I14" s="1157"/>
      <c r="J14" s="1157"/>
      <c r="K14" s="1157"/>
      <c r="L14" s="1157"/>
      <c r="M14" s="1157"/>
      <c r="N14" s="1157"/>
      <c r="O14" s="1157"/>
      <c r="P14" s="1157"/>
      <c r="Q14" s="1158"/>
      <c r="U14" s="105" t="s">
        <v>871</v>
      </c>
    </row>
    <row r="15" spans="1:22">
      <c r="A15" s="278"/>
      <c r="B15" s="1157"/>
      <c r="C15" s="1157"/>
      <c r="D15" s="1157"/>
      <c r="E15" s="1157"/>
      <c r="F15" s="1157"/>
      <c r="G15" s="1157"/>
      <c r="H15" s="1157"/>
      <c r="I15" s="1157"/>
      <c r="J15" s="1157"/>
      <c r="K15" s="1157"/>
      <c r="L15" s="1157"/>
      <c r="M15" s="1157"/>
      <c r="N15" s="1157"/>
      <c r="O15" s="1157"/>
      <c r="P15" s="1157"/>
      <c r="Q15" s="1158"/>
      <c r="V15" s="105"/>
    </row>
    <row r="16" spans="1:22">
      <c r="A16" s="275" t="s">
        <v>1097</v>
      </c>
      <c r="B16" s="1128" t="s">
        <v>1098</v>
      </c>
      <c r="C16" s="1128"/>
      <c r="D16" s="1128"/>
      <c r="E16" s="1128"/>
      <c r="F16" s="1128"/>
      <c r="G16" s="1128"/>
      <c r="H16" s="1128"/>
      <c r="I16" s="1128"/>
      <c r="J16" s="1128"/>
      <c r="K16" s="1128"/>
      <c r="L16" s="1128"/>
      <c r="M16" s="1128"/>
      <c r="N16" s="1128"/>
      <c r="O16" s="1128"/>
      <c r="P16" s="1128"/>
      <c r="Q16" s="1129"/>
      <c r="U16" s="105" t="s">
        <v>766</v>
      </c>
      <c r="V16" s="105"/>
    </row>
    <row r="17" spans="1:28" ht="13.5" customHeight="1">
      <c r="A17" s="275"/>
      <c r="B17" s="1128"/>
      <c r="C17" s="1128"/>
      <c r="D17" s="1128"/>
      <c r="E17" s="1128"/>
      <c r="F17" s="1128"/>
      <c r="G17" s="1128"/>
      <c r="H17" s="1128"/>
      <c r="I17" s="1128"/>
      <c r="J17" s="1128"/>
      <c r="K17" s="1128"/>
      <c r="L17" s="1128"/>
      <c r="M17" s="1128"/>
      <c r="N17" s="1128"/>
      <c r="O17" s="1128"/>
      <c r="P17" s="1128"/>
      <c r="Q17" s="1129"/>
      <c r="R17" s="188"/>
      <c r="U17" s="105" t="s">
        <v>765</v>
      </c>
      <c r="V17" s="105"/>
    </row>
    <row r="18" spans="1:28">
      <c r="A18" s="275" t="s">
        <v>1099</v>
      </c>
      <c r="B18" s="698" t="s">
        <v>762</v>
      </c>
      <c r="C18" s="699"/>
      <c r="D18" s="699"/>
      <c r="E18" s="699"/>
      <c r="F18" s="699"/>
      <c r="G18" s="699"/>
      <c r="H18" s="699"/>
      <c r="I18" s="699"/>
      <c r="J18" s="699"/>
      <c r="K18" s="699"/>
      <c r="L18" s="699"/>
      <c r="M18" s="699"/>
      <c r="N18" s="699"/>
      <c r="O18" s="699"/>
      <c r="P18" s="699"/>
      <c r="Q18" s="700"/>
      <c r="R18" s="77"/>
      <c r="U18" s="105" t="s">
        <v>767</v>
      </c>
      <c r="V18" s="105"/>
    </row>
    <row r="19" spans="1:28">
      <c r="A19" s="1150" t="s">
        <v>17</v>
      </c>
      <c r="B19" s="1151"/>
      <c r="C19" s="1151"/>
      <c r="D19" s="1151"/>
      <c r="E19" s="1151"/>
      <c r="F19" s="1151"/>
      <c r="G19" s="1151"/>
      <c r="H19" s="1151"/>
      <c r="I19" s="1151"/>
      <c r="J19" s="1151"/>
      <c r="K19" s="1151"/>
      <c r="L19" s="1151"/>
      <c r="M19" s="1151"/>
      <c r="N19" s="1151"/>
      <c r="O19" s="1152"/>
      <c r="P19" s="1153" t="s">
        <v>306</v>
      </c>
      <c r="Q19" s="1154"/>
      <c r="R19" s="77"/>
      <c r="U19" s="105" t="s">
        <v>769</v>
      </c>
    </row>
    <row r="20" spans="1:28" ht="19.5" customHeight="1">
      <c r="A20" s="1113" t="s">
        <v>1147</v>
      </c>
      <c r="B20" s="1114"/>
      <c r="C20" s="1114"/>
      <c r="D20" s="1114"/>
      <c r="E20" s="1114"/>
      <c r="F20" s="1114"/>
      <c r="G20" s="1114"/>
      <c r="H20" s="1114"/>
      <c r="I20" s="1114"/>
      <c r="J20" s="1114"/>
      <c r="K20" s="1114"/>
      <c r="L20" s="1114"/>
      <c r="M20" s="1114"/>
      <c r="N20" s="1114"/>
      <c r="O20" s="1115"/>
      <c r="P20" s="1138"/>
      <c r="Q20" s="1139"/>
      <c r="R20" s="77"/>
      <c r="U20" s="105" t="s">
        <v>770</v>
      </c>
    </row>
    <row r="21" spans="1:28" ht="19.5" customHeight="1">
      <c r="A21" s="1116"/>
      <c r="B21" s="1117"/>
      <c r="C21" s="1117"/>
      <c r="D21" s="1117"/>
      <c r="E21" s="1117"/>
      <c r="F21" s="1117"/>
      <c r="G21" s="1117"/>
      <c r="H21" s="1117"/>
      <c r="I21" s="1117"/>
      <c r="J21" s="1117"/>
      <c r="K21" s="1117"/>
      <c r="L21" s="1117"/>
      <c r="M21" s="1117"/>
      <c r="N21" s="1117"/>
      <c r="O21" s="1118"/>
      <c r="P21" s="1140"/>
      <c r="Q21" s="1141"/>
      <c r="R21" s="77"/>
    </row>
    <row r="22" spans="1:28" ht="19.5" customHeight="1">
      <c r="A22" s="1116"/>
      <c r="B22" s="1117"/>
      <c r="C22" s="1117"/>
      <c r="D22" s="1117"/>
      <c r="E22" s="1117"/>
      <c r="F22" s="1117"/>
      <c r="G22" s="1117"/>
      <c r="H22" s="1117"/>
      <c r="I22" s="1117"/>
      <c r="J22" s="1117"/>
      <c r="K22" s="1117"/>
      <c r="L22" s="1117"/>
      <c r="M22" s="1117"/>
      <c r="N22" s="1117"/>
      <c r="O22" s="1118"/>
      <c r="P22" s="1140"/>
      <c r="Q22" s="1141"/>
      <c r="R22" s="77"/>
    </row>
    <row r="23" spans="1:28" ht="19.5" customHeight="1">
      <c r="A23" s="1116"/>
      <c r="B23" s="1117"/>
      <c r="C23" s="1117"/>
      <c r="D23" s="1117"/>
      <c r="E23" s="1117"/>
      <c r="F23" s="1117"/>
      <c r="G23" s="1117"/>
      <c r="H23" s="1117"/>
      <c r="I23" s="1117"/>
      <c r="J23" s="1117"/>
      <c r="K23" s="1117"/>
      <c r="L23" s="1117"/>
      <c r="M23" s="1117"/>
      <c r="N23" s="1117"/>
      <c r="O23" s="1118"/>
      <c r="P23" s="1140"/>
      <c r="Q23" s="1141"/>
      <c r="R23" s="77"/>
      <c r="U23" s="1112" t="s">
        <v>307</v>
      </c>
      <c r="V23" s="1112"/>
      <c r="W23" s="1112"/>
      <c r="X23" s="1112"/>
      <c r="Y23" s="1112"/>
    </row>
    <row r="24" spans="1:28" ht="19.5" customHeight="1">
      <c r="A24" s="1116"/>
      <c r="B24" s="1117"/>
      <c r="C24" s="1117"/>
      <c r="D24" s="1117"/>
      <c r="E24" s="1117"/>
      <c r="F24" s="1117"/>
      <c r="G24" s="1117"/>
      <c r="H24" s="1117"/>
      <c r="I24" s="1117"/>
      <c r="J24" s="1117"/>
      <c r="K24" s="1117"/>
      <c r="L24" s="1117"/>
      <c r="M24" s="1117"/>
      <c r="N24" s="1117"/>
      <c r="O24" s="1118"/>
      <c r="P24" s="1140"/>
      <c r="Q24" s="1141"/>
      <c r="R24" s="77"/>
      <c r="U24" s="1112"/>
      <c r="V24" s="1112"/>
      <c r="W24" s="1112"/>
      <c r="X24" s="1112"/>
      <c r="Y24" s="1112"/>
    </row>
    <row r="25" spans="1:28" ht="19.5" customHeight="1">
      <c r="A25" s="1116"/>
      <c r="B25" s="1117"/>
      <c r="C25" s="1117"/>
      <c r="D25" s="1117"/>
      <c r="E25" s="1117"/>
      <c r="F25" s="1117"/>
      <c r="G25" s="1117"/>
      <c r="H25" s="1117"/>
      <c r="I25" s="1117"/>
      <c r="J25" s="1117"/>
      <c r="K25" s="1117"/>
      <c r="L25" s="1117"/>
      <c r="M25" s="1117"/>
      <c r="N25" s="1117"/>
      <c r="O25" s="1118"/>
      <c r="P25" s="1140"/>
      <c r="Q25" s="1141"/>
      <c r="R25" s="77"/>
      <c r="U25" s="1112"/>
      <c r="V25" s="1112"/>
      <c r="W25" s="1112"/>
      <c r="X25" s="1112"/>
      <c r="Y25" s="1112"/>
    </row>
    <row r="26" spans="1:28" ht="19.5" customHeight="1">
      <c r="A26" s="1125"/>
      <c r="B26" s="1126"/>
      <c r="C26" s="1126"/>
      <c r="D26" s="1126"/>
      <c r="E26" s="1126"/>
      <c r="F26" s="1126"/>
      <c r="G26" s="1126"/>
      <c r="H26" s="1126"/>
      <c r="I26" s="1126"/>
      <c r="J26" s="1126"/>
      <c r="K26" s="1126"/>
      <c r="L26" s="1126"/>
      <c r="M26" s="1126"/>
      <c r="N26" s="1126"/>
      <c r="O26" s="1127"/>
      <c r="P26" s="1144"/>
      <c r="Q26" s="1145"/>
      <c r="R26" s="77"/>
      <c r="U26" s="3" t="s">
        <v>321</v>
      </c>
    </row>
    <row r="27" spans="1:28" ht="19.5" customHeight="1">
      <c r="A27" s="1113" t="s">
        <v>1149</v>
      </c>
      <c r="B27" s="1114"/>
      <c r="C27" s="1114"/>
      <c r="D27" s="1114"/>
      <c r="E27" s="1114"/>
      <c r="F27" s="1114"/>
      <c r="G27" s="1114"/>
      <c r="H27" s="1114"/>
      <c r="I27" s="1114"/>
      <c r="J27" s="1114"/>
      <c r="K27" s="1114"/>
      <c r="L27" s="1114"/>
      <c r="M27" s="1114"/>
      <c r="N27" s="1114"/>
      <c r="O27" s="1115"/>
      <c r="P27" s="1138"/>
      <c r="Q27" s="1139"/>
      <c r="R27" s="77"/>
      <c r="U27" s="115" t="s">
        <v>308</v>
      </c>
      <c r="V27" s="115" t="s">
        <v>309</v>
      </c>
      <c r="W27" s="1111" t="s">
        <v>310</v>
      </c>
      <c r="X27" s="1111"/>
      <c r="Y27" s="116" t="s">
        <v>311</v>
      </c>
      <c r="Z27" s="109"/>
      <c r="AA27" s="109"/>
      <c r="AB27" s="110"/>
    </row>
    <row r="28" spans="1:28" ht="19.5" customHeight="1">
      <c r="A28" s="1116"/>
      <c r="B28" s="1117"/>
      <c r="C28" s="1117"/>
      <c r="D28" s="1117"/>
      <c r="E28" s="1117"/>
      <c r="F28" s="1117"/>
      <c r="G28" s="1117"/>
      <c r="H28" s="1117"/>
      <c r="I28" s="1117"/>
      <c r="J28" s="1117"/>
      <c r="K28" s="1117"/>
      <c r="L28" s="1117"/>
      <c r="M28" s="1117"/>
      <c r="N28" s="1117"/>
      <c r="O28" s="1118"/>
      <c r="P28" s="1140"/>
      <c r="Q28" s="1141"/>
      <c r="R28" s="77"/>
      <c r="U28" s="115" t="s">
        <v>1069</v>
      </c>
      <c r="V28" s="115" t="s">
        <v>71</v>
      </c>
      <c r="W28" s="1111" t="s">
        <v>312</v>
      </c>
      <c r="X28" s="1111"/>
      <c r="Y28" s="117" t="s">
        <v>313</v>
      </c>
      <c r="Z28" s="102"/>
      <c r="AA28" s="102"/>
      <c r="AB28" s="118"/>
    </row>
    <row r="29" spans="1:28" ht="19.5" customHeight="1">
      <c r="A29" s="1116"/>
      <c r="B29" s="1117"/>
      <c r="C29" s="1117"/>
      <c r="D29" s="1117"/>
      <c r="E29" s="1117"/>
      <c r="F29" s="1117"/>
      <c r="G29" s="1117"/>
      <c r="H29" s="1117"/>
      <c r="I29" s="1117"/>
      <c r="J29" s="1117"/>
      <c r="K29" s="1117"/>
      <c r="L29" s="1117"/>
      <c r="M29" s="1117"/>
      <c r="N29" s="1117"/>
      <c r="O29" s="1118"/>
      <c r="P29" s="1140"/>
      <c r="Q29" s="1141"/>
      <c r="R29" s="77"/>
      <c r="U29" s="115" t="s">
        <v>314</v>
      </c>
      <c r="V29" s="115" t="s">
        <v>75</v>
      </c>
      <c r="W29" s="1111" t="s">
        <v>315</v>
      </c>
      <c r="X29" s="1111"/>
      <c r="Y29" s="119" t="s">
        <v>316</v>
      </c>
      <c r="Z29" s="102"/>
      <c r="AA29" s="102"/>
      <c r="AB29" s="118"/>
    </row>
    <row r="30" spans="1:28" ht="19.5" customHeight="1">
      <c r="A30" s="1116"/>
      <c r="B30" s="1117"/>
      <c r="C30" s="1117"/>
      <c r="D30" s="1117"/>
      <c r="E30" s="1117"/>
      <c r="F30" s="1117"/>
      <c r="G30" s="1117"/>
      <c r="H30" s="1117"/>
      <c r="I30" s="1117"/>
      <c r="J30" s="1117"/>
      <c r="K30" s="1117"/>
      <c r="L30" s="1117"/>
      <c r="M30" s="1117"/>
      <c r="N30" s="1117"/>
      <c r="O30" s="1118"/>
      <c r="P30" s="1140"/>
      <c r="Q30" s="1141"/>
      <c r="R30" s="77"/>
      <c r="U30" s="115" t="s">
        <v>317</v>
      </c>
      <c r="V30" s="115" t="s">
        <v>79</v>
      </c>
      <c r="W30" s="1111" t="s">
        <v>315</v>
      </c>
      <c r="X30" s="1111"/>
      <c r="Y30" s="120" t="s">
        <v>318</v>
      </c>
      <c r="AB30" s="114"/>
    </row>
    <row r="31" spans="1:28" ht="19.5" customHeight="1">
      <c r="A31" s="1116"/>
      <c r="B31" s="1117"/>
      <c r="C31" s="1117"/>
      <c r="D31" s="1117"/>
      <c r="E31" s="1117"/>
      <c r="F31" s="1117"/>
      <c r="G31" s="1117"/>
      <c r="H31" s="1117"/>
      <c r="I31" s="1117"/>
      <c r="J31" s="1117"/>
      <c r="K31" s="1117"/>
      <c r="L31" s="1117"/>
      <c r="M31" s="1117"/>
      <c r="N31" s="1117"/>
      <c r="O31" s="1118"/>
      <c r="P31" s="1140"/>
      <c r="Q31" s="1141"/>
      <c r="R31" s="77"/>
      <c r="U31" s="115" t="s">
        <v>319</v>
      </c>
      <c r="V31" s="115" t="s">
        <v>79</v>
      </c>
      <c r="W31" s="1111" t="s">
        <v>315</v>
      </c>
      <c r="X31" s="1111"/>
      <c r="Y31" s="119" t="s">
        <v>320</v>
      </c>
      <c r="Z31" s="102"/>
      <c r="AA31" s="102"/>
      <c r="AB31" s="118"/>
    </row>
    <row r="32" spans="1:28" ht="19.5" customHeight="1">
      <c r="A32" s="1116"/>
      <c r="B32" s="1117"/>
      <c r="C32" s="1117"/>
      <c r="D32" s="1117"/>
      <c r="E32" s="1117"/>
      <c r="F32" s="1117"/>
      <c r="G32" s="1117"/>
      <c r="H32" s="1117"/>
      <c r="I32" s="1117"/>
      <c r="J32" s="1117"/>
      <c r="K32" s="1117"/>
      <c r="L32" s="1117"/>
      <c r="M32" s="1117"/>
      <c r="N32" s="1117"/>
      <c r="O32" s="1118"/>
      <c r="P32" s="1140"/>
      <c r="Q32" s="1141"/>
      <c r="R32" s="77"/>
      <c r="U32" s="105"/>
    </row>
    <row r="33" spans="1:21" ht="19.5" customHeight="1">
      <c r="A33" s="1125"/>
      <c r="B33" s="1126"/>
      <c r="C33" s="1126"/>
      <c r="D33" s="1126"/>
      <c r="E33" s="1126"/>
      <c r="F33" s="1126"/>
      <c r="G33" s="1126"/>
      <c r="H33" s="1126"/>
      <c r="I33" s="1126"/>
      <c r="J33" s="1126"/>
      <c r="K33" s="1126"/>
      <c r="L33" s="1126"/>
      <c r="M33" s="1126"/>
      <c r="N33" s="1126"/>
      <c r="O33" s="1127"/>
      <c r="P33" s="1144"/>
      <c r="Q33" s="1145"/>
      <c r="R33" s="77"/>
      <c r="U33" s="105"/>
    </row>
    <row r="34" spans="1:21" ht="19.5" customHeight="1">
      <c r="A34" s="1113" t="s">
        <v>1151</v>
      </c>
      <c r="B34" s="1114"/>
      <c r="C34" s="1114"/>
      <c r="D34" s="1114"/>
      <c r="E34" s="1114"/>
      <c r="F34" s="1114"/>
      <c r="G34" s="1114"/>
      <c r="H34" s="1114"/>
      <c r="I34" s="1114"/>
      <c r="J34" s="1114"/>
      <c r="K34" s="1114"/>
      <c r="L34" s="1114"/>
      <c r="M34" s="1114"/>
      <c r="N34" s="1114"/>
      <c r="O34" s="1115"/>
      <c r="P34" s="1138"/>
      <c r="Q34" s="1139"/>
      <c r="R34" s="77"/>
    </row>
    <row r="35" spans="1:21" ht="19.5" customHeight="1">
      <c r="A35" s="1116"/>
      <c r="B35" s="1117"/>
      <c r="C35" s="1117"/>
      <c r="D35" s="1117"/>
      <c r="E35" s="1117"/>
      <c r="F35" s="1117"/>
      <c r="G35" s="1117"/>
      <c r="H35" s="1117"/>
      <c r="I35" s="1117"/>
      <c r="J35" s="1117"/>
      <c r="K35" s="1117"/>
      <c r="L35" s="1117"/>
      <c r="M35" s="1117"/>
      <c r="N35" s="1117"/>
      <c r="O35" s="1118"/>
      <c r="P35" s="1140"/>
      <c r="Q35" s="1141"/>
      <c r="R35" s="77"/>
    </row>
    <row r="36" spans="1:21" ht="19.5" customHeight="1">
      <c r="A36" s="1116"/>
      <c r="B36" s="1117"/>
      <c r="C36" s="1117"/>
      <c r="D36" s="1117"/>
      <c r="E36" s="1117"/>
      <c r="F36" s="1117"/>
      <c r="G36" s="1117"/>
      <c r="H36" s="1117"/>
      <c r="I36" s="1117"/>
      <c r="J36" s="1117"/>
      <c r="K36" s="1117"/>
      <c r="L36" s="1117"/>
      <c r="M36" s="1117"/>
      <c r="N36" s="1117"/>
      <c r="O36" s="1118"/>
      <c r="P36" s="1140"/>
      <c r="Q36" s="1141"/>
      <c r="R36" s="77"/>
    </row>
    <row r="37" spans="1:21" ht="19.5" customHeight="1">
      <c r="A37" s="1116"/>
      <c r="B37" s="1117"/>
      <c r="C37" s="1117"/>
      <c r="D37" s="1117"/>
      <c r="E37" s="1117"/>
      <c r="F37" s="1117"/>
      <c r="G37" s="1117"/>
      <c r="H37" s="1117"/>
      <c r="I37" s="1117"/>
      <c r="J37" s="1117"/>
      <c r="K37" s="1117"/>
      <c r="L37" s="1117"/>
      <c r="M37" s="1117"/>
      <c r="N37" s="1117"/>
      <c r="O37" s="1118"/>
      <c r="P37" s="1140"/>
      <c r="Q37" s="1141"/>
      <c r="R37" s="77"/>
    </row>
    <row r="38" spans="1:21" ht="19.5" customHeight="1">
      <c r="A38" s="1116"/>
      <c r="B38" s="1117"/>
      <c r="C38" s="1117"/>
      <c r="D38" s="1117"/>
      <c r="E38" s="1117"/>
      <c r="F38" s="1117"/>
      <c r="G38" s="1117"/>
      <c r="H38" s="1117"/>
      <c r="I38" s="1117"/>
      <c r="J38" s="1117"/>
      <c r="K38" s="1117"/>
      <c r="L38" s="1117"/>
      <c r="M38" s="1117"/>
      <c r="N38" s="1117"/>
      <c r="O38" s="1118"/>
      <c r="P38" s="1140"/>
      <c r="Q38" s="1141"/>
      <c r="R38" s="77"/>
    </row>
    <row r="39" spans="1:21" ht="19.5" customHeight="1">
      <c r="A39" s="1116"/>
      <c r="B39" s="1117"/>
      <c r="C39" s="1117"/>
      <c r="D39" s="1117"/>
      <c r="E39" s="1117"/>
      <c r="F39" s="1117"/>
      <c r="G39" s="1117"/>
      <c r="H39" s="1117"/>
      <c r="I39" s="1117"/>
      <c r="J39" s="1117"/>
      <c r="K39" s="1117"/>
      <c r="L39" s="1117"/>
      <c r="M39" s="1117"/>
      <c r="N39" s="1117"/>
      <c r="O39" s="1118"/>
      <c r="P39" s="1140"/>
      <c r="Q39" s="1141"/>
      <c r="R39" s="77"/>
    </row>
    <row r="40" spans="1:21" ht="19.5" customHeight="1">
      <c r="A40" s="1125"/>
      <c r="B40" s="1126"/>
      <c r="C40" s="1126"/>
      <c r="D40" s="1126"/>
      <c r="E40" s="1126"/>
      <c r="F40" s="1126"/>
      <c r="G40" s="1126"/>
      <c r="H40" s="1126"/>
      <c r="I40" s="1126"/>
      <c r="J40" s="1126"/>
      <c r="K40" s="1126"/>
      <c r="L40" s="1126"/>
      <c r="M40" s="1126"/>
      <c r="N40" s="1126"/>
      <c r="O40" s="1127"/>
      <c r="P40" s="1144"/>
      <c r="Q40" s="1145"/>
      <c r="R40" s="77"/>
    </row>
    <row r="41" spans="1:21">
      <c r="A41" s="1130" t="s">
        <v>13</v>
      </c>
      <c r="B41" s="1131"/>
      <c r="C41" s="1134"/>
      <c r="D41" s="1101"/>
      <c r="E41" s="1101"/>
      <c r="F41" s="1101"/>
      <c r="G41" s="1101"/>
      <c r="H41" s="1101"/>
      <c r="I41" s="1101"/>
      <c r="J41" s="1101"/>
      <c r="K41" s="1101"/>
      <c r="L41" s="1101"/>
      <c r="M41" s="1101"/>
      <c r="N41" s="1101"/>
      <c r="O41" s="1101"/>
      <c r="P41" s="1101"/>
      <c r="Q41" s="1102"/>
      <c r="R41" s="138"/>
    </row>
    <row r="42" spans="1:21">
      <c r="A42" s="1171"/>
      <c r="B42" s="1172"/>
      <c r="C42" s="1173"/>
      <c r="D42" s="1174"/>
      <c r="E42" s="1174"/>
      <c r="F42" s="1174"/>
      <c r="G42" s="1174"/>
      <c r="H42" s="1174"/>
      <c r="I42" s="1174"/>
      <c r="J42" s="1174"/>
      <c r="K42" s="1174"/>
      <c r="L42" s="1174"/>
      <c r="M42" s="1174"/>
      <c r="N42" s="1174"/>
      <c r="O42" s="1174"/>
      <c r="P42" s="1174"/>
      <c r="Q42" s="1175"/>
    </row>
    <row r="43" spans="1:21">
      <c r="A43" s="1132"/>
      <c r="B43" s="1133"/>
      <c r="C43" s="1135"/>
      <c r="D43" s="1136"/>
      <c r="E43" s="1136"/>
      <c r="F43" s="1136"/>
      <c r="G43" s="1136"/>
      <c r="H43" s="1136"/>
      <c r="I43" s="1136"/>
      <c r="J43" s="1136"/>
      <c r="K43" s="1136"/>
      <c r="L43" s="1136"/>
      <c r="M43" s="1136"/>
      <c r="N43" s="1136"/>
      <c r="O43" s="1136"/>
      <c r="P43" s="1136"/>
      <c r="Q43" s="1137"/>
    </row>
    <row r="44" spans="1:21">
      <c r="A44" s="143" t="s">
        <v>15</v>
      </c>
      <c r="R44" s="77"/>
    </row>
    <row r="45" spans="1:21">
      <c r="A45" s="1168" t="s">
        <v>16</v>
      </c>
      <c r="B45" s="1168"/>
      <c r="C45" s="1168"/>
      <c r="D45" s="1168"/>
      <c r="E45" s="1168"/>
      <c r="F45" s="1168"/>
      <c r="G45" s="1168"/>
      <c r="H45" s="1168"/>
      <c r="I45" s="1168"/>
      <c r="J45" s="1168"/>
      <c r="K45" s="1168"/>
      <c r="L45" s="1168"/>
      <c r="M45" s="1168"/>
      <c r="N45" s="1168"/>
      <c r="O45" s="1168"/>
      <c r="P45" s="1168"/>
      <c r="Q45" s="1168"/>
    </row>
    <row r="46" spans="1:21">
      <c r="A46" s="270"/>
      <c r="B46" s="270"/>
      <c r="C46" s="270"/>
      <c r="D46" s="270"/>
      <c r="E46" s="270"/>
      <c r="F46" s="270"/>
      <c r="G46" s="270"/>
      <c r="H46" s="270"/>
      <c r="I46" s="270"/>
      <c r="J46" s="270"/>
      <c r="K46" s="270"/>
      <c r="L46" s="270"/>
      <c r="M46" s="270"/>
      <c r="N46" s="270"/>
      <c r="O46" s="270"/>
      <c r="P46" s="270"/>
      <c r="Q46" s="270"/>
    </row>
    <row r="47" spans="1:21">
      <c r="A47" s="270"/>
      <c r="B47" s="270"/>
      <c r="C47" s="270"/>
      <c r="D47" s="270"/>
      <c r="E47" s="270"/>
      <c r="F47" s="270"/>
      <c r="G47" s="270"/>
      <c r="H47" s="270"/>
      <c r="I47" s="270"/>
      <c r="J47" s="270"/>
      <c r="K47" s="270"/>
      <c r="L47" s="270"/>
      <c r="M47" s="270"/>
      <c r="N47" s="270"/>
      <c r="O47" s="270"/>
      <c r="P47" s="270"/>
      <c r="Q47" s="270"/>
    </row>
  </sheetData>
  <mergeCells count="29">
    <mergeCell ref="F2:G2"/>
    <mergeCell ref="A1:F1"/>
    <mergeCell ref="A2:D2"/>
    <mergeCell ref="P27:Q33"/>
    <mergeCell ref="H2:Q2"/>
    <mergeCell ref="A4:Q4"/>
    <mergeCell ref="B16:Q17"/>
    <mergeCell ref="A45:Q45"/>
    <mergeCell ref="P19:Q19"/>
    <mergeCell ref="A19:O19"/>
    <mergeCell ref="B5:Q5"/>
    <mergeCell ref="P20:Q26"/>
    <mergeCell ref="B13:Q15"/>
    <mergeCell ref="A8:G9"/>
    <mergeCell ref="H7:L7"/>
    <mergeCell ref="A6:G7"/>
    <mergeCell ref="H9:L9"/>
    <mergeCell ref="A41:B43"/>
    <mergeCell ref="C41:Q43"/>
    <mergeCell ref="A20:O26"/>
    <mergeCell ref="A27:O33"/>
    <mergeCell ref="P34:Q40"/>
    <mergeCell ref="A34:O40"/>
    <mergeCell ref="W31:X31"/>
    <mergeCell ref="U23:Y25"/>
    <mergeCell ref="W27:X27"/>
    <mergeCell ref="W28:X28"/>
    <mergeCell ref="W29:X29"/>
    <mergeCell ref="W30:X30"/>
  </mergeCells>
  <phoneticPr fontId="2"/>
  <dataValidations count="1">
    <dataValidation type="list" showInputMessage="1" showErrorMessage="1" sqref="H9 H7" xr:uid="{00000000-0002-0000-0C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C45"/>
  <sheetViews>
    <sheetView view="pageBreakPreview" zoomScaleNormal="100" zoomScaleSheetLayoutView="100" workbookViewId="0">
      <selection activeCell="D9" sqref="D9:M9"/>
    </sheetView>
  </sheetViews>
  <sheetFormatPr defaultColWidth="9" defaultRowHeight="13"/>
  <cols>
    <col min="1" max="16" width="5.08984375" style="3" customWidth="1"/>
    <col min="17" max="18" width="5.26953125" style="3" customWidth="1"/>
    <col min="19" max="16384" width="9" style="3"/>
  </cols>
  <sheetData>
    <row r="1" spans="1:29">
      <c r="A1" s="1097" t="str">
        <f>CONCATENATE("（様式－",発注者入力シート!E25,"）")</f>
        <v>（様式－）</v>
      </c>
      <c r="B1" s="1097"/>
      <c r="C1" s="1097"/>
      <c r="D1" s="1097"/>
      <c r="E1" s="1097"/>
      <c r="F1" s="1097"/>
      <c r="R1" s="2"/>
      <c r="U1" s="3" t="s">
        <v>400</v>
      </c>
    </row>
    <row r="2" spans="1:29">
      <c r="A2" s="1097" t="str">
        <f>CONCATENATE("評価項目",発注者入力シート!F25,"－",発注者入力シート!G25)</f>
        <v>評価項目（１）－⑥</v>
      </c>
      <c r="B2" s="1097"/>
      <c r="C2" s="1097"/>
      <c r="D2" s="1097"/>
      <c r="F2" s="1156" t="s">
        <v>808</v>
      </c>
      <c r="G2" s="1156"/>
      <c r="H2" s="1155" t="str">
        <f>IF(企業入力シート!C5="","",企業入力シート!C5)</f>
        <v/>
      </c>
      <c r="I2" s="1155"/>
      <c r="J2" s="1155"/>
      <c r="K2" s="1155"/>
      <c r="L2" s="1155"/>
      <c r="M2" s="1155"/>
      <c r="N2" s="1155"/>
      <c r="O2" s="1155"/>
      <c r="P2" s="1155"/>
      <c r="Q2" s="1155"/>
      <c r="U2" s="3" t="s">
        <v>401</v>
      </c>
    </row>
    <row r="3" spans="1:29">
      <c r="A3" s="2"/>
      <c r="B3" s="2"/>
      <c r="C3" s="2"/>
      <c r="D3" s="2"/>
      <c r="E3" s="6"/>
      <c r="F3" s="6"/>
      <c r="G3" s="6"/>
      <c r="H3" s="2"/>
      <c r="I3" s="2"/>
      <c r="J3" s="2"/>
      <c r="K3" s="2"/>
      <c r="L3" s="2"/>
      <c r="M3" s="2"/>
      <c r="N3" s="2"/>
      <c r="O3" s="2"/>
      <c r="P3" s="2"/>
      <c r="Q3" s="2"/>
      <c r="U3" s="103"/>
      <c r="V3" s="3" t="s">
        <v>402</v>
      </c>
    </row>
    <row r="4" spans="1:29" ht="14">
      <c r="A4" s="1149" t="s">
        <v>3</v>
      </c>
      <c r="B4" s="1149"/>
      <c r="C4" s="1149"/>
      <c r="D4" s="1149"/>
      <c r="E4" s="1149"/>
      <c r="F4" s="1149"/>
      <c r="G4" s="1149"/>
      <c r="H4" s="1149"/>
      <c r="I4" s="1149"/>
      <c r="J4" s="1149"/>
      <c r="K4" s="1149"/>
      <c r="L4" s="1149"/>
      <c r="M4" s="1149"/>
      <c r="N4" s="1149"/>
      <c r="O4" s="1149"/>
      <c r="P4" s="1149"/>
      <c r="Q4" s="1149"/>
      <c r="R4" s="128"/>
      <c r="U4" s="98"/>
      <c r="V4" s="3" t="s">
        <v>519</v>
      </c>
    </row>
    <row r="5" spans="1:29">
      <c r="A5" s="107" t="s">
        <v>192</v>
      </c>
      <c r="B5" s="1147" t="str">
        <f>IF(発注者入力シート!C25="","",発注者入力シート!C25)</f>
        <v/>
      </c>
      <c r="C5" s="1147"/>
      <c r="D5" s="1147"/>
      <c r="E5" s="1147"/>
      <c r="F5" s="1147"/>
      <c r="G5" s="1147"/>
      <c r="H5" s="1147"/>
      <c r="I5" s="1147"/>
      <c r="J5" s="1147"/>
      <c r="K5" s="1147"/>
      <c r="L5" s="1147"/>
      <c r="M5" s="1147"/>
      <c r="N5" s="1147"/>
      <c r="O5" s="1147"/>
      <c r="P5" s="1147"/>
      <c r="Q5" s="1148"/>
      <c r="R5" s="2"/>
    </row>
    <row r="6" spans="1:29">
      <c r="A6" s="1099" t="s">
        <v>4</v>
      </c>
      <c r="B6" s="1159"/>
      <c r="C6" s="1159"/>
      <c r="D6" s="1159"/>
      <c r="E6" s="1159"/>
      <c r="F6" s="1159"/>
      <c r="G6" s="1100"/>
      <c r="H6" s="108" t="s">
        <v>5</v>
      </c>
      <c r="I6" s="109"/>
      <c r="J6" s="109"/>
      <c r="K6" s="109"/>
      <c r="L6" s="109"/>
      <c r="M6" s="109"/>
      <c r="N6" s="109"/>
      <c r="O6" s="109"/>
      <c r="P6" s="109"/>
      <c r="Q6" s="110"/>
      <c r="U6" s="3" t="s">
        <v>404</v>
      </c>
    </row>
    <row r="7" spans="1:29">
      <c r="A7" s="1176"/>
      <c r="B7" s="1177"/>
      <c r="C7" s="1177"/>
      <c r="D7" s="1177"/>
      <c r="E7" s="1177"/>
      <c r="F7" s="1177"/>
      <c r="G7" s="1178"/>
      <c r="H7" s="1109"/>
      <c r="I7" s="1110"/>
      <c r="J7" s="1110"/>
      <c r="K7" s="1110"/>
      <c r="L7" s="1110"/>
      <c r="M7" s="111" t="s">
        <v>518</v>
      </c>
      <c r="N7" s="111"/>
      <c r="O7" s="111"/>
      <c r="P7" s="111"/>
      <c r="Q7" s="112"/>
      <c r="U7" s="100"/>
      <c r="V7" s="3" t="s">
        <v>405</v>
      </c>
    </row>
    <row r="8" spans="1:29">
      <c r="A8" s="1169" t="s">
        <v>763</v>
      </c>
      <c r="B8" s="1169"/>
      <c r="C8" s="1169"/>
      <c r="D8" s="1169"/>
      <c r="E8" s="1169"/>
      <c r="F8" s="1169"/>
      <c r="G8" s="1169"/>
      <c r="H8" s="701" t="s">
        <v>1115</v>
      </c>
      <c r="I8" s="109"/>
      <c r="J8" s="109"/>
      <c r="K8" s="109"/>
      <c r="L8" s="109"/>
      <c r="M8" s="109"/>
      <c r="N8" s="109"/>
      <c r="O8" s="109"/>
      <c r="P8" s="109"/>
      <c r="Q8" s="110"/>
      <c r="U8" s="101"/>
      <c r="V8" s="3" t="s">
        <v>403</v>
      </c>
    </row>
    <row r="9" spans="1:29">
      <c r="A9" s="1169"/>
      <c r="B9" s="1169"/>
      <c r="C9" s="1169"/>
      <c r="D9" s="1169"/>
      <c r="E9" s="1169"/>
      <c r="F9" s="1169"/>
      <c r="G9" s="1169"/>
      <c r="H9" s="1109"/>
      <c r="I9" s="1110"/>
      <c r="J9" s="1110"/>
      <c r="K9" s="1110"/>
      <c r="L9" s="1110"/>
      <c r="M9" s="111"/>
      <c r="N9" s="111"/>
      <c r="O9" s="111"/>
      <c r="P9" s="111"/>
      <c r="Q9" s="112"/>
      <c r="R9" s="77"/>
    </row>
    <row r="10" spans="1:29">
      <c r="A10" s="113" t="s">
        <v>6</v>
      </c>
      <c r="Q10" s="114"/>
    </row>
    <row r="11" spans="1:29">
      <c r="A11" s="113" t="s">
        <v>7</v>
      </c>
      <c r="Q11" s="114"/>
      <c r="U11" s="105" t="s">
        <v>406</v>
      </c>
    </row>
    <row r="12" spans="1:29" s="135" customFormat="1">
      <c r="A12" s="275" t="s">
        <v>760</v>
      </c>
      <c r="B12" s="138" t="s">
        <v>761</v>
      </c>
      <c r="C12" s="138"/>
      <c r="D12" s="138"/>
      <c r="E12" s="138"/>
      <c r="F12" s="138"/>
      <c r="G12" s="138"/>
      <c r="H12" s="138"/>
      <c r="I12" s="138"/>
      <c r="J12" s="138"/>
      <c r="K12" s="138"/>
      <c r="L12" s="138"/>
      <c r="M12" s="138"/>
      <c r="N12" s="138"/>
      <c r="O12" s="138"/>
      <c r="P12" s="138"/>
      <c r="Q12" s="277"/>
      <c r="U12" s="105" t="s">
        <v>407</v>
      </c>
      <c r="V12" s="3"/>
      <c r="W12" s="3"/>
      <c r="X12" s="3"/>
      <c r="Y12" s="3"/>
      <c r="Z12" s="3"/>
      <c r="AA12" s="3"/>
      <c r="AB12" s="3"/>
      <c r="AC12" s="3"/>
    </row>
    <row r="13" spans="1:29" s="135" customFormat="1" ht="13.5" customHeight="1">
      <c r="A13" s="275" t="s">
        <v>760</v>
      </c>
      <c r="B13" s="1157" t="s">
        <v>1137</v>
      </c>
      <c r="C13" s="1157"/>
      <c r="D13" s="1157"/>
      <c r="E13" s="1157"/>
      <c r="F13" s="1157"/>
      <c r="G13" s="1157"/>
      <c r="H13" s="1157"/>
      <c r="I13" s="1157"/>
      <c r="J13" s="1157"/>
      <c r="K13" s="1157"/>
      <c r="L13" s="1157"/>
      <c r="M13" s="1157"/>
      <c r="N13" s="1157"/>
      <c r="O13" s="1157"/>
      <c r="P13" s="1157"/>
      <c r="Q13" s="1158"/>
      <c r="U13" s="105" t="s">
        <v>768</v>
      </c>
      <c r="V13" s="3"/>
      <c r="W13" s="3"/>
      <c r="X13" s="3"/>
      <c r="Y13" s="3"/>
      <c r="Z13" s="3"/>
      <c r="AA13" s="3"/>
      <c r="AB13" s="3"/>
      <c r="AC13" s="3"/>
    </row>
    <row r="14" spans="1:29" s="135" customFormat="1">
      <c r="A14" s="278"/>
      <c r="B14" s="1157"/>
      <c r="C14" s="1157"/>
      <c r="D14" s="1157"/>
      <c r="E14" s="1157"/>
      <c r="F14" s="1157"/>
      <c r="G14" s="1157"/>
      <c r="H14" s="1157"/>
      <c r="I14" s="1157"/>
      <c r="J14" s="1157"/>
      <c r="K14" s="1157"/>
      <c r="L14" s="1157"/>
      <c r="M14" s="1157"/>
      <c r="N14" s="1157"/>
      <c r="O14" s="1157"/>
      <c r="P14" s="1157"/>
      <c r="Q14" s="1158"/>
      <c r="U14" s="105" t="s">
        <v>871</v>
      </c>
      <c r="V14" s="3"/>
      <c r="W14" s="3"/>
      <c r="X14" s="3"/>
      <c r="Y14" s="3"/>
      <c r="Z14" s="3"/>
      <c r="AA14" s="3"/>
      <c r="AB14" s="3"/>
      <c r="AC14" s="3"/>
    </row>
    <row r="15" spans="1:29" s="135" customFormat="1">
      <c r="A15" s="278"/>
      <c r="B15" s="1157"/>
      <c r="C15" s="1157"/>
      <c r="D15" s="1157"/>
      <c r="E15" s="1157"/>
      <c r="F15" s="1157"/>
      <c r="G15" s="1157"/>
      <c r="H15" s="1157"/>
      <c r="I15" s="1157"/>
      <c r="J15" s="1157"/>
      <c r="K15" s="1157"/>
      <c r="L15" s="1157"/>
      <c r="M15" s="1157"/>
      <c r="N15" s="1157"/>
      <c r="O15" s="1157"/>
      <c r="P15" s="1157"/>
      <c r="Q15" s="1158"/>
      <c r="U15" s="3"/>
      <c r="V15" s="105"/>
      <c r="W15" s="3"/>
      <c r="X15" s="3"/>
      <c r="Y15" s="3"/>
      <c r="Z15" s="3"/>
      <c r="AA15" s="3"/>
      <c r="AB15" s="3"/>
      <c r="AC15" s="3"/>
    </row>
    <row r="16" spans="1:29" s="135" customFormat="1">
      <c r="A16" s="275" t="s">
        <v>760</v>
      </c>
      <c r="B16" s="1128" t="s">
        <v>1098</v>
      </c>
      <c r="C16" s="1128"/>
      <c r="D16" s="1128"/>
      <c r="E16" s="1128"/>
      <c r="F16" s="1128"/>
      <c r="G16" s="1128"/>
      <c r="H16" s="1128"/>
      <c r="I16" s="1128"/>
      <c r="J16" s="1128"/>
      <c r="K16" s="1128"/>
      <c r="L16" s="1128"/>
      <c r="M16" s="1128"/>
      <c r="N16" s="1128"/>
      <c r="O16" s="1128"/>
      <c r="P16" s="1128"/>
      <c r="Q16" s="1129"/>
      <c r="U16" s="105" t="s">
        <v>766</v>
      </c>
      <c r="V16" s="105"/>
      <c r="W16" s="3"/>
      <c r="X16" s="3"/>
      <c r="Y16" s="3"/>
      <c r="Z16" s="3"/>
      <c r="AA16" s="3"/>
      <c r="AB16" s="3"/>
      <c r="AC16" s="3"/>
    </row>
    <row r="17" spans="1:29" s="135" customFormat="1" ht="13.5" customHeight="1">
      <c r="A17" s="275" t="s">
        <v>760</v>
      </c>
      <c r="B17" s="1128"/>
      <c r="C17" s="1128"/>
      <c r="D17" s="1128"/>
      <c r="E17" s="1128"/>
      <c r="F17" s="1128"/>
      <c r="G17" s="1128"/>
      <c r="H17" s="1128"/>
      <c r="I17" s="1128"/>
      <c r="J17" s="1128"/>
      <c r="K17" s="1128"/>
      <c r="L17" s="1128"/>
      <c r="M17" s="1128"/>
      <c r="N17" s="1128"/>
      <c r="O17" s="1128"/>
      <c r="P17" s="1128"/>
      <c r="Q17" s="1129"/>
      <c r="U17" s="105" t="s">
        <v>765</v>
      </c>
      <c r="V17" s="105"/>
      <c r="W17" s="3"/>
      <c r="X17" s="3"/>
      <c r="Y17" s="3"/>
      <c r="Z17" s="3"/>
      <c r="AA17" s="3"/>
      <c r="AB17" s="3"/>
      <c r="AC17" s="3"/>
    </row>
    <row r="18" spans="1:29" s="135" customFormat="1">
      <c r="A18" s="276"/>
      <c r="B18" s="698" t="s">
        <v>762</v>
      </c>
      <c r="C18" s="699"/>
      <c r="D18" s="699"/>
      <c r="E18" s="699"/>
      <c r="F18" s="699"/>
      <c r="G18" s="699"/>
      <c r="H18" s="699"/>
      <c r="I18" s="699"/>
      <c r="J18" s="699"/>
      <c r="K18" s="699"/>
      <c r="L18" s="699"/>
      <c r="M18" s="699"/>
      <c r="N18" s="699"/>
      <c r="O18" s="699"/>
      <c r="P18" s="699"/>
      <c r="Q18" s="700"/>
      <c r="U18" s="105" t="s">
        <v>767</v>
      </c>
      <c r="V18" s="105"/>
      <c r="W18" s="3"/>
      <c r="X18" s="3"/>
      <c r="Y18" s="3"/>
      <c r="Z18" s="3"/>
      <c r="AA18" s="3"/>
      <c r="AB18" s="3"/>
      <c r="AC18" s="3"/>
    </row>
    <row r="19" spans="1:29">
      <c r="A19" s="1150" t="s">
        <v>17</v>
      </c>
      <c r="B19" s="1151"/>
      <c r="C19" s="1151"/>
      <c r="D19" s="1151"/>
      <c r="E19" s="1151"/>
      <c r="F19" s="1151"/>
      <c r="G19" s="1151"/>
      <c r="H19" s="1151"/>
      <c r="I19" s="1151"/>
      <c r="J19" s="1151"/>
      <c r="K19" s="1151"/>
      <c r="L19" s="1151"/>
      <c r="M19" s="1151"/>
      <c r="N19" s="1151"/>
      <c r="O19" s="1152"/>
      <c r="P19" s="1153" t="s">
        <v>306</v>
      </c>
      <c r="Q19" s="1154"/>
      <c r="R19" s="188"/>
      <c r="U19" s="105" t="s">
        <v>769</v>
      </c>
    </row>
    <row r="20" spans="1:29" ht="19.5" customHeight="1">
      <c r="A20" s="1113" t="s">
        <v>1152</v>
      </c>
      <c r="B20" s="1114"/>
      <c r="C20" s="1114"/>
      <c r="D20" s="1114"/>
      <c r="E20" s="1114"/>
      <c r="F20" s="1114"/>
      <c r="G20" s="1114"/>
      <c r="H20" s="1114"/>
      <c r="I20" s="1114"/>
      <c r="J20" s="1114"/>
      <c r="K20" s="1114"/>
      <c r="L20" s="1114"/>
      <c r="M20" s="1114"/>
      <c r="N20" s="1114"/>
      <c r="O20" s="1115"/>
      <c r="P20" s="1138"/>
      <c r="Q20" s="1139"/>
      <c r="R20" s="77"/>
      <c r="U20" s="105" t="s">
        <v>770</v>
      </c>
    </row>
    <row r="21" spans="1:29" ht="19.5" customHeight="1">
      <c r="A21" s="1116"/>
      <c r="B21" s="1117"/>
      <c r="C21" s="1117"/>
      <c r="D21" s="1117"/>
      <c r="E21" s="1117"/>
      <c r="F21" s="1117"/>
      <c r="G21" s="1117"/>
      <c r="H21" s="1117"/>
      <c r="I21" s="1117"/>
      <c r="J21" s="1117"/>
      <c r="K21" s="1117"/>
      <c r="L21" s="1117"/>
      <c r="M21" s="1117"/>
      <c r="N21" s="1117"/>
      <c r="O21" s="1118"/>
      <c r="P21" s="1140"/>
      <c r="Q21" s="1141"/>
      <c r="R21" s="77"/>
    </row>
    <row r="22" spans="1:29" ht="19.5" customHeight="1">
      <c r="A22" s="1116"/>
      <c r="B22" s="1117"/>
      <c r="C22" s="1117"/>
      <c r="D22" s="1117"/>
      <c r="E22" s="1117"/>
      <c r="F22" s="1117"/>
      <c r="G22" s="1117"/>
      <c r="H22" s="1117"/>
      <c r="I22" s="1117"/>
      <c r="J22" s="1117"/>
      <c r="K22" s="1117"/>
      <c r="L22" s="1117"/>
      <c r="M22" s="1117"/>
      <c r="N22" s="1117"/>
      <c r="O22" s="1118"/>
      <c r="P22" s="1140"/>
      <c r="Q22" s="1141"/>
      <c r="R22" s="77"/>
    </row>
    <row r="23" spans="1:29" ht="19.5" customHeight="1">
      <c r="A23" s="1116"/>
      <c r="B23" s="1117"/>
      <c r="C23" s="1117"/>
      <c r="D23" s="1117"/>
      <c r="E23" s="1117"/>
      <c r="F23" s="1117"/>
      <c r="G23" s="1117"/>
      <c r="H23" s="1117"/>
      <c r="I23" s="1117"/>
      <c r="J23" s="1117"/>
      <c r="K23" s="1117"/>
      <c r="L23" s="1117"/>
      <c r="M23" s="1117"/>
      <c r="N23" s="1117"/>
      <c r="O23" s="1118"/>
      <c r="P23" s="1140"/>
      <c r="Q23" s="1141"/>
      <c r="R23" s="77"/>
      <c r="U23" s="1112" t="s">
        <v>307</v>
      </c>
      <c r="V23" s="1112"/>
      <c r="W23" s="1112"/>
      <c r="X23" s="1112"/>
      <c r="Y23" s="1112"/>
    </row>
    <row r="24" spans="1:29" ht="19.5" customHeight="1">
      <c r="A24" s="1116"/>
      <c r="B24" s="1117"/>
      <c r="C24" s="1117"/>
      <c r="D24" s="1117"/>
      <c r="E24" s="1117"/>
      <c r="F24" s="1117"/>
      <c r="G24" s="1117"/>
      <c r="H24" s="1117"/>
      <c r="I24" s="1117"/>
      <c r="J24" s="1117"/>
      <c r="K24" s="1117"/>
      <c r="L24" s="1117"/>
      <c r="M24" s="1117"/>
      <c r="N24" s="1117"/>
      <c r="O24" s="1118"/>
      <c r="P24" s="1140"/>
      <c r="Q24" s="1141"/>
      <c r="R24" s="77"/>
      <c r="U24" s="1112"/>
      <c r="V24" s="1112"/>
      <c r="W24" s="1112"/>
      <c r="X24" s="1112"/>
      <c r="Y24" s="1112"/>
    </row>
    <row r="25" spans="1:29" ht="19.5" customHeight="1">
      <c r="A25" s="1116"/>
      <c r="B25" s="1117"/>
      <c r="C25" s="1117"/>
      <c r="D25" s="1117"/>
      <c r="E25" s="1117"/>
      <c r="F25" s="1117"/>
      <c r="G25" s="1117"/>
      <c r="H25" s="1117"/>
      <c r="I25" s="1117"/>
      <c r="J25" s="1117"/>
      <c r="K25" s="1117"/>
      <c r="L25" s="1117"/>
      <c r="M25" s="1117"/>
      <c r="N25" s="1117"/>
      <c r="O25" s="1118"/>
      <c r="P25" s="1140"/>
      <c r="Q25" s="1141"/>
      <c r="R25" s="77"/>
      <c r="U25" s="1112"/>
      <c r="V25" s="1112"/>
      <c r="W25" s="1112"/>
      <c r="X25" s="1112"/>
      <c r="Y25" s="1112"/>
    </row>
    <row r="26" spans="1:29" ht="19.5" customHeight="1">
      <c r="A26" s="1125"/>
      <c r="B26" s="1126"/>
      <c r="C26" s="1126"/>
      <c r="D26" s="1126"/>
      <c r="E26" s="1126"/>
      <c r="F26" s="1126"/>
      <c r="G26" s="1126"/>
      <c r="H26" s="1126"/>
      <c r="I26" s="1126"/>
      <c r="J26" s="1126"/>
      <c r="K26" s="1126"/>
      <c r="L26" s="1126"/>
      <c r="M26" s="1126"/>
      <c r="N26" s="1126"/>
      <c r="O26" s="1127"/>
      <c r="P26" s="1144"/>
      <c r="Q26" s="1145"/>
      <c r="R26" s="77"/>
      <c r="U26" s="3" t="s">
        <v>321</v>
      </c>
    </row>
    <row r="27" spans="1:29" ht="19.5" customHeight="1">
      <c r="A27" s="1113" t="s">
        <v>1148</v>
      </c>
      <c r="B27" s="1114"/>
      <c r="C27" s="1114"/>
      <c r="D27" s="1114"/>
      <c r="E27" s="1114"/>
      <c r="F27" s="1114"/>
      <c r="G27" s="1114"/>
      <c r="H27" s="1114"/>
      <c r="I27" s="1114"/>
      <c r="J27" s="1114"/>
      <c r="K27" s="1114"/>
      <c r="L27" s="1114"/>
      <c r="M27" s="1114"/>
      <c r="N27" s="1114"/>
      <c r="O27" s="1115"/>
      <c r="P27" s="1138"/>
      <c r="Q27" s="1139"/>
      <c r="R27" s="77"/>
      <c r="U27" s="115" t="s">
        <v>308</v>
      </c>
      <c r="V27" s="115" t="s">
        <v>309</v>
      </c>
      <c r="W27" s="1111" t="s">
        <v>310</v>
      </c>
      <c r="X27" s="1111"/>
      <c r="Y27" s="116" t="s">
        <v>311</v>
      </c>
      <c r="Z27" s="109"/>
      <c r="AA27" s="109"/>
      <c r="AB27" s="110"/>
    </row>
    <row r="28" spans="1:29" ht="19.5" customHeight="1">
      <c r="A28" s="1116"/>
      <c r="B28" s="1117"/>
      <c r="C28" s="1117"/>
      <c r="D28" s="1117"/>
      <c r="E28" s="1117"/>
      <c r="F28" s="1117"/>
      <c r="G28" s="1117"/>
      <c r="H28" s="1117"/>
      <c r="I28" s="1117"/>
      <c r="J28" s="1117"/>
      <c r="K28" s="1117"/>
      <c r="L28" s="1117"/>
      <c r="M28" s="1117"/>
      <c r="N28" s="1117"/>
      <c r="O28" s="1118"/>
      <c r="P28" s="1140"/>
      <c r="Q28" s="1141"/>
      <c r="R28" s="77"/>
      <c r="U28" s="115" t="s">
        <v>1069</v>
      </c>
      <c r="V28" s="115" t="s">
        <v>71</v>
      </c>
      <c r="W28" s="1111" t="s">
        <v>312</v>
      </c>
      <c r="X28" s="1111"/>
      <c r="Y28" s="117" t="s">
        <v>313</v>
      </c>
      <c r="Z28" s="102"/>
      <c r="AA28" s="102"/>
      <c r="AB28" s="118"/>
    </row>
    <row r="29" spans="1:29" ht="19.5" customHeight="1">
      <c r="A29" s="1116"/>
      <c r="B29" s="1117"/>
      <c r="C29" s="1117"/>
      <c r="D29" s="1117"/>
      <c r="E29" s="1117"/>
      <c r="F29" s="1117"/>
      <c r="G29" s="1117"/>
      <c r="H29" s="1117"/>
      <c r="I29" s="1117"/>
      <c r="J29" s="1117"/>
      <c r="K29" s="1117"/>
      <c r="L29" s="1117"/>
      <c r="M29" s="1117"/>
      <c r="N29" s="1117"/>
      <c r="O29" s="1118"/>
      <c r="P29" s="1140"/>
      <c r="Q29" s="1141"/>
      <c r="R29" s="77"/>
      <c r="U29" s="115" t="s">
        <v>314</v>
      </c>
      <c r="V29" s="115" t="s">
        <v>75</v>
      </c>
      <c r="W29" s="1111" t="s">
        <v>315</v>
      </c>
      <c r="X29" s="1111"/>
      <c r="Y29" s="119" t="s">
        <v>316</v>
      </c>
      <c r="Z29" s="102"/>
      <c r="AA29" s="102"/>
      <c r="AB29" s="118"/>
    </row>
    <row r="30" spans="1:29" ht="19.5" customHeight="1">
      <c r="A30" s="1116"/>
      <c r="B30" s="1117"/>
      <c r="C30" s="1117"/>
      <c r="D30" s="1117"/>
      <c r="E30" s="1117"/>
      <c r="F30" s="1117"/>
      <c r="G30" s="1117"/>
      <c r="H30" s="1117"/>
      <c r="I30" s="1117"/>
      <c r="J30" s="1117"/>
      <c r="K30" s="1117"/>
      <c r="L30" s="1117"/>
      <c r="M30" s="1117"/>
      <c r="N30" s="1117"/>
      <c r="O30" s="1118"/>
      <c r="P30" s="1140"/>
      <c r="Q30" s="1141"/>
      <c r="R30" s="77"/>
      <c r="U30" s="115" t="s">
        <v>317</v>
      </c>
      <c r="V30" s="115" t="s">
        <v>79</v>
      </c>
      <c r="W30" s="1111" t="s">
        <v>315</v>
      </c>
      <c r="X30" s="1111"/>
      <c r="Y30" s="120" t="s">
        <v>318</v>
      </c>
      <c r="AB30" s="114"/>
    </row>
    <row r="31" spans="1:29" ht="19.5" customHeight="1">
      <c r="A31" s="1116"/>
      <c r="B31" s="1117"/>
      <c r="C31" s="1117"/>
      <c r="D31" s="1117"/>
      <c r="E31" s="1117"/>
      <c r="F31" s="1117"/>
      <c r="G31" s="1117"/>
      <c r="H31" s="1117"/>
      <c r="I31" s="1117"/>
      <c r="J31" s="1117"/>
      <c r="K31" s="1117"/>
      <c r="L31" s="1117"/>
      <c r="M31" s="1117"/>
      <c r="N31" s="1117"/>
      <c r="O31" s="1118"/>
      <c r="P31" s="1140"/>
      <c r="Q31" s="1141"/>
      <c r="R31" s="77"/>
      <c r="U31" s="115" t="s">
        <v>319</v>
      </c>
      <c r="V31" s="115" t="s">
        <v>79</v>
      </c>
      <c r="W31" s="1111" t="s">
        <v>315</v>
      </c>
      <c r="X31" s="1111"/>
      <c r="Y31" s="119" t="s">
        <v>320</v>
      </c>
      <c r="Z31" s="102"/>
      <c r="AA31" s="102"/>
      <c r="AB31" s="118"/>
    </row>
    <row r="32" spans="1:29" ht="19.5" customHeight="1">
      <c r="A32" s="1116"/>
      <c r="B32" s="1117"/>
      <c r="C32" s="1117"/>
      <c r="D32" s="1117"/>
      <c r="E32" s="1117"/>
      <c r="F32" s="1117"/>
      <c r="G32" s="1117"/>
      <c r="H32" s="1117"/>
      <c r="I32" s="1117"/>
      <c r="J32" s="1117"/>
      <c r="K32" s="1117"/>
      <c r="L32" s="1117"/>
      <c r="M32" s="1117"/>
      <c r="N32" s="1117"/>
      <c r="O32" s="1118"/>
      <c r="P32" s="1140"/>
      <c r="Q32" s="1141"/>
      <c r="R32" s="77"/>
      <c r="U32" s="105"/>
    </row>
    <row r="33" spans="1:21" ht="19.5" customHeight="1">
      <c r="A33" s="1125"/>
      <c r="B33" s="1126"/>
      <c r="C33" s="1126"/>
      <c r="D33" s="1126"/>
      <c r="E33" s="1126"/>
      <c r="F33" s="1126"/>
      <c r="G33" s="1126"/>
      <c r="H33" s="1126"/>
      <c r="I33" s="1126"/>
      <c r="J33" s="1126"/>
      <c r="K33" s="1126"/>
      <c r="L33" s="1126"/>
      <c r="M33" s="1126"/>
      <c r="N33" s="1126"/>
      <c r="O33" s="1127"/>
      <c r="P33" s="1144"/>
      <c r="Q33" s="1145"/>
      <c r="R33" s="77"/>
      <c r="U33" s="105"/>
    </row>
    <row r="34" spans="1:21" ht="19.5" customHeight="1">
      <c r="A34" s="1113" t="s">
        <v>1150</v>
      </c>
      <c r="B34" s="1114"/>
      <c r="C34" s="1114"/>
      <c r="D34" s="1114"/>
      <c r="E34" s="1114"/>
      <c r="F34" s="1114"/>
      <c r="G34" s="1114"/>
      <c r="H34" s="1114"/>
      <c r="I34" s="1114"/>
      <c r="J34" s="1114"/>
      <c r="K34" s="1114"/>
      <c r="L34" s="1114"/>
      <c r="M34" s="1114"/>
      <c r="N34" s="1114"/>
      <c r="O34" s="1115"/>
      <c r="P34" s="1138"/>
      <c r="Q34" s="1139"/>
      <c r="R34" s="77"/>
    </row>
    <row r="35" spans="1:21" ht="19.5" customHeight="1">
      <c r="A35" s="1116"/>
      <c r="B35" s="1117"/>
      <c r="C35" s="1117"/>
      <c r="D35" s="1117"/>
      <c r="E35" s="1117"/>
      <c r="F35" s="1117"/>
      <c r="G35" s="1117"/>
      <c r="H35" s="1117"/>
      <c r="I35" s="1117"/>
      <c r="J35" s="1117"/>
      <c r="K35" s="1117"/>
      <c r="L35" s="1117"/>
      <c r="M35" s="1117"/>
      <c r="N35" s="1117"/>
      <c r="O35" s="1118"/>
      <c r="P35" s="1140"/>
      <c r="Q35" s="1141"/>
      <c r="R35" s="77"/>
    </row>
    <row r="36" spans="1:21" ht="19.5" customHeight="1">
      <c r="A36" s="1116"/>
      <c r="B36" s="1117"/>
      <c r="C36" s="1117"/>
      <c r="D36" s="1117"/>
      <c r="E36" s="1117"/>
      <c r="F36" s="1117"/>
      <c r="G36" s="1117"/>
      <c r="H36" s="1117"/>
      <c r="I36" s="1117"/>
      <c r="J36" s="1117"/>
      <c r="K36" s="1117"/>
      <c r="L36" s="1117"/>
      <c r="M36" s="1117"/>
      <c r="N36" s="1117"/>
      <c r="O36" s="1118"/>
      <c r="P36" s="1140"/>
      <c r="Q36" s="1141"/>
      <c r="R36" s="77"/>
    </row>
    <row r="37" spans="1:21" ht="19.5" customHeight="1">
      <c r="A37" s="1116"/>
      <c r="B37" s="1117"/>
      <c r="C37" s="1117"/>
      <c r="D37" s="1117"/>
      <c r="E37" s="1117"/>
      <c r="F37" s="1117"/>
      <c r="G37" s="1117"/>
      <c r="H37" s="1117"/>
      <c r="I37" s="1117"/>
      <c r="J37" s="1117"/>
      <c r="K37" s="1117"/>
      <c r="L37" s="1117"/>
      <c r="M37" s="1117"/>
      <c r="N37" s="1117"/>
      <c r="O37" s="1118"/>
      <c r="P37" s="1140"/>
      <c r="Q37" s="1141"/>
      <c r="R37" s="77"/>
    </row>
    <row r="38" spans="1:21" ht="19.5" customHeight="1">
      <c r="A38" s="1116"/>
      <c r="B38" s="1117"/>
      <c r="C38" s="1117"/>
      <c r="D38" s="1117"/>
      <c r="E38" s="1117"/>
      <c r="F38" s="1117"/>
      <c r="G38" s="1117"/>
      <c r="H38" s="1117"/>
      <c r="I38" s="1117"/>
      <c r="J38" s="1117"/>
      <c r="K38" s="1117"/>
      <c r="L38" s="1117"/>
      <c r="M38" s="1117"/>
      <c r="N38" s="1117"/>
      <c r="O38" s="1118"/>
      <c r="P38" s="1140"/>
      <c r="Q38" s="1141"/>
      <c r="R38" s="77"/>
    </row>
    <row r="39" spans="1:21" ht="19.5" customHeight="1">
      <c r="A39" s="1116"/>
      <c r="B39" s="1117"/>
      <c r="C39" s="1117"/>
      <c r="D39" s="1117"/>
      <c r="E39" s="1117"/>
      <c r="F39" s="1117"/>
      <c r="G39" s="1117"/>
      <c r="H39" s="1117"/>
      <c r="I39" s="1117"/>
      <c r="J39" s="1117"/>
      <c r="K39" s="1117"/>
      <c r="L39" s="1117"/>
      <c r="M39" s="1117"/>
      <c r="N39" s="1117"/>
      <c r="O39" s="1118"/>
      <c r="P39" s="1140"/>
      <c r="Q39" s="1141"/>
      <c r="R39" s="77"/>
    </row>
    <row r="40" spans="1:21" ht="19.5" customHeight="1">
      <c r="A40" s="1125"/>
      <c r="B40" s="1126"/>
      <c r="C40" s="1126"/>
      <c r="D40" s="1126"/>
      <c r="E40" s="1126"/>
      <c r="F40" s="1126"/>
      <c r="G40" s="1126"/>
      <c r="H40" s="1126"/>
      <c r="I40" s="1126"/>
      <c r="J40" s="1126"/>
      <c r="K40" s="1126"/>
      <c r="L40" s="1126"/>
      <c r="M40" s="1126"/>
      <c r="N40" s="1126"/>
      <c r="O40" s="1127"/>
      <c r="P40" s="1144"/>
      <c r="Q40" s="1145"/>
      <c r="R40" s="77"/>
    </row>
    <row r="41" spans="1:21">
      <c r="A41" s="1130" t="s">
        <v>13</v>
      </c>
      <c r="B41" s="1131"/>
      <c r="C41" s="1134"/>
      <c r="D41" s="1101"/>
      <c r="E41" s="1101"/>
      <c r="F41" s="1101"/>
      <c r="G41" s="1101"/>
      <c r="H41" s="1101"/>
      <c r="I41" s="1101"/>
      <c r="J41" s="1101"/>
      <c r="K41" s="1101"/>
      <c r="L41" s="1101"/>
      <c r="M41" s="1101"/>
      <c r="N41" s="1101"/>
      <c r="O41" s="1101"/>
      <c r="P41" s="1101"/>
      <c r="Q41" s="1102"/>
      <c r="R41" s="138"/>
    </row>
    <row r="42" spans="1:21">
      <c r="A42" s="1171"/>
      <c r="B42" s="1172"/>
      <c r="C42" s="1173"/>
      <c r="D42" s="1174"/>
      <c r="E42" s="1174"/>
      <c r="F42" s="1174"/>
      <c r="G42" s="1174"/>
      <c r="H42" s="1174"/>
      <c r="I42" s="1174"/>
      <c r="J42" s="1174"/>
      <c r="K42" s="1174"/>
      <c r="L42" s="1174"/>
      <c r="M42" s="1174"/>
      <c r="N42" s="1174"/>
      <c r="O42" s="1174"/>
      <c r="P42" s="1174"/>
      <c r="Q42" s="1175"/>
      <c r="R42" s="138"/>
    </row>
    <row r="43" spans="1:21">
      <c r="A43" s="1132"/>
      <c r="B43" s="1133"/>
      <c r="C43" s="1135"/>
      <c r="D43" s="1136"/>
      <c r="E43" s="1136"/>
      <c r="F43" s="1136"/>
      <c r="G43" s="1136"/>
      <c r="H43" s="1136"/>
      <c r="I43" s="1136"/>
      <c r="J43" s="1136"/>
      <c r="K43" s="1136"/>
      <c r="L43" s="1136"/>
      <c r="M43" s="1136"/>
      <c r="N43" s="1136"/>
      <c r="O43" s="1136"/>
      <c r="P43" s="1136"/>
      <c r="Q43" s="1137"/>
      <c r="R43" s="138"/>
    </row>
    <row r="44" spans="1:21">
      <c r="A44" s="143" t="s">
        <v>15</v>
      </c>
    </row>
    <row r="45" spans="1:21">
      <c r="A45" s="1168" t="s">
        <v>16</v>
      </c>
      <c r="B45" s="1168"/>
      <c r="C45" s="1168"/>
      <c r="D45" s="1168"/>
      <c r="E45" s="1168"/>
      <c r="F45" s="1168"/>
      <c r="G45" s="1168"/>
      <c r="H45" s="1168"/>
      <c r="I45" s="1168"/>
      <c r="J45" s="1168"/>
      <c r="K45" s="1168"/>
      <c r="L45" s="1168"/>
      <c r="M45" s="1168"/>
      <c r="N45" s="1168"/>
      <c r="O45" s="1168"/>
      <c r="P45" s="1168"/>
      <c r="Q45" s="1168"/>
    </row>
  </sheetData>
  <mergeCells count="29">
    <mergeCell ref="A45:Q45"/>
    <mergeCell ref="A4:Q4"/>
    <mergeCell ref="A19:O19"/>
    <mergeCell ref="A20:O26"/>
    <mergeCell ref="A27:O33"/>
    <mergeCell ref="A34:O40"/>
    <mergeCell ref="P34:Q40"/>
    <mergeCell ref="A41:B43"/>
    <mergeCell ref="C41:Q43"/>
    <mergeCell ref="B5:Q5"/>
    <mergeCell ref="A1:F1"/>
    <mergeCell ref="H2:Q2"/>
    <mergeCell ref="B13:Q15"/>
    <mergeCell ref="A8:G9"/>
    <mergeCell ref="H7:L7"/>
    <mergeCell ref="A6:G7"/>
    <mergeCell ref="H9:L9"/>
    <mergeCell ref="F2:G2"/>
    <mergeCell ref="W31:X31"/>
    <mergeCell ref="P20:Q26"/>
    <mergeCell ref="P27:Q33"/>
    <mergeCell ref="P19:Q19"/>
    <mergeCell ref="A2:D2"/>
    <mergeCell ref="U23:Y25"/>
    <mergeCell ref="W27:X27"/>
    <mergeCell ref="W28:X28"/>
    <mergeCell ref="W29:X29"/>
    <mergeCell ref="W30:X30"/>
    <mergeCell ref="B16:Q17"/>
  </mergeCells>
  <phoneticPr fontId="2"/>
  <dataValidations count="1">
    <dataValidation type="list" showInputMessage="1" showErrorMessage="1" sqref="H9 H7" xr:uid="{00000000-0002-0000-0D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B45"/>
  <sheetViews>
    <sheetView view="pageBreakPreview" zoomScaleNormal="100" zoomScaleSheetLayoutView="100" workbookViewId="0">
      <selection activeCell="D9" sqref="D9:M9"/>
    </sheetView>
  </sheetViews>
  <sheetFormatPr defaultColWidth="9" defaultRowHeight="13"/>
  <cols>
    <col min="1" max="16" width="5.08984375" style="3" customWidth="1"/>
    <col min="17" max="18" width="5.26953125" style="3" customWidth="1"/>
    <col min="19" max="16384" width="9" style="3"/>
  </cols>
  <sheetData>
    <row r="1" spans="1:22">
      <c r="A1" s="1097" t="str">
        <f>CONCATENATE("（様式－",発注者入力シート!E26,"）")</f>
        <v>（様式－）</v>
      </c>
      <c r="B1" s="1097"/>
      <c r="C1" s="1097"/>
      <c r="D1" s="1097"/>
      <c r="E1" s="1097"/>
      <c r="F1" s="1097"/>
      <c r="R1" s="2"/>
      <c r="U1" s="3" t="s">
        <v>400</v>
      </c>
    </row>
    <row r="2" spans="1:22">
      <c r="A2" s="1097" t="str">
        <f>CONCATENATE("評価項目",発注者入力シート!F26,"－",発注者入力シート!G26)</f>
        <v>評価項目（１）－⑦</v>
      </c>
      <c r="B2" s="1097"/>
      <c r="C2" s="1097"/>
      <c r="D2" s="1097"/>
      <c r="F2" s="1156" t="s">
        <v>808</v>
      </c>
      <c r="G2" s="1156"/>
      <c r="H2" s="1155" t="str">
        <f>IF(企業入力シート!C5="","",企業入力シート!C5)</f>
        <v/>
      </c>
      <c r="I2" s="1155"/>
      <c r="J2" s="1155"/>
      <c r="K2" s="1155"/>
      <c r="L2" s="1155"/>
      <c r="M2" s="1155"/>
      <c r="N2" s="1155"/>
      <c r="O2" s="1155"/>
      <c r="P2" s="1155"/>
      <c r="Q2" s="1155"/>
      <c r="U2" s="3" t="s">
        <v>401</v>
      </c>
    </row>
    <row r="3" spans="1:22">
      <c r="A3" s="2"/>
      <c r="B3" s="2"/>
      <c r="C3" s="2"/>
      <c r="D3" s="2"/>
      <c r="E3" s="6"/>
      <c r="F3" s="6"/>
      <c r="G3" s="6"/>
      <c r="H3" s="2"/>
      <c r="I3" s="2"/>
      <c r="J3" s="2"/>
      <c r="K3" s="2"/>
      <c r="L3" s="2"/>
      <c r="M3" s="2"/>
      <c r="N3" s="2"/>
      <c r="O3" s="2"/>
      <c r="P3" s="2"/>
      <c r="Q3" s="2"/>
      <c r="U3" s="103"/>
      <c r="V3" s="3" t="s">
        <v>402</v>
      </c>
    </row>
    <row r="4" spans="1:22" ht="14">
      <c r="A4" s="1149" t="s">
        <v>3</v>
      </c>
      <c r="B4" s="1149"/>
      <c r="C4" s="1149"/>
      <c r="D4" s="1149"/>
      <c r="E4" s="1149"/>
      <c r="F4" s="1149"/>
      <c r="G4" s="1149"/>
      <c r="H4" s="1149"/>
      <c r="I4" s="1149"/>
      <c r="J4" s="1149"/>
      <c r="K4" s="1149"/>
      <c r="L4" s="1149"/>
      <c r="M4" s="1149"/>
      <c r="N4" s="1149"/>
      <c r="O4" s="1149"/>
      <c r="P4" s="1149"/>
      <c r="Q4" s="1149"/>
      <c r="R4" s="128"/>
      <c r="U4" s="98"/>
      <c r="V4" s="3" t="s">
        <v>519</v>
      </c>
    </row>
    <row r="5" spans="1:22">
      <c r="A5" s="107" t="s">
        <v>192</v>
      </c>
      <c r="B5" s="1147" t="str">
        <f>IF(発注者入力シート!C26="","",発注者入力シート!C26)</f>
        <v/>
      </c>
      <c r="C5" s="1147"/>
      <c r="D5" s="1147"/>
      <c r="E5" s="1147"/>
      <c r="F5" s="1147"/>
      <c r="G5" s="1147"/>
      <c r="H5" s="1147"/>
      <c r="I5" s="1147"/>
      <c r="J5" s="1147"/>
      <c r="K5" s="1147"/>
      <c r="L5" s="1147"/>
      <c r="M5" s="1147"/>
      <c r="N5" s="1147"/>
      <c r="O5" s="1147"/>
      <c r="P5" s="1147"/>
      <c r="Q5" s="1148"/>
      <c r="R5" s="2"/>
    </row>
    <row r="6" spans="1:22">
      <c r="A6" s="1099" t="s">
        <v>4</v>
      </c>
      <c r="B6" s="1159"/>
      <c r="C6" s="1159"/>
      <c r="D6" s="1159"/>
      <c r="E6" s="1159"/>
      <c r="F6" s="1159"/>
      <c r="G6" s="1100"/>
      <c r="H6" s="108" t="s">
        <v>5</v>
      </c>
      <c r="I6" s="109"/>
      <c r="J6" s="109"/>
      <c r="K6" s="109"/>
      <c r="L6" s="109"/>
      <c r="M6" s="109"/>
      <c r="N6" s="109"/>
      <c r="O6" s="109"/>
      <c r="P6" s="109"/>
      <c r="Q6" s="110"/>
      <c r="U6" s="3" t="s">
        <v>404</v>
      </c>
    </row>
    <row r="7" spans="1:22">
      <c r="A7" s="1160"/>
      <c r="B7" s="1092"/>
      <c r="C7" s="1092"/>
      <c r="D7" s="1092"/>
      <c r="E7" s="1092"/>
      <c r="F7" s="1092"/>
      <c r="G7" s="1161"/>
      <c r="H7" s="1109"/>
      <c r="I7" s="1110"/>
      <c r="J7" s="1110"/>
      <c r="K7" s="1110"/>
      <c r="L7" s="1110"/>
      <c r="M7" s="111" t="s">
        <v>518</v>
      </c>
      <c r="N7" s="111"/>
      <c r="O7" s="111"/>
      <c r="P7" s="111"/>
      <c r="Q7" s="112"/>
      <c r="U7" s="100"/>
      <c r="V7" s="3" t="s">
        <v>405</v>
      </c>
    </row>
    <row r="8" spans="1:22">
      <c r="A8" s="1103" t="s">
        <v>14</v>
      </c>
      <c r="B8" s="1104"/>
      <c r="C8" s="1104"/>
      <c r="D8" s="1104"/>
      <c r="E8" s="1104"/>
      <c r="F8" s="1104"/>
      <c r="G8" s="1105"/>
      <c r="H8" s="701" t="s">
        <v>1115</v>
      </c>
      <c r="N8" s="109"/>
      <c r="O8" s="109"/>
      <c r="P8" s="109"/>
      <c r="Q8" s="110"/>
      <c r="U8" s="101"/>
      <c r="V8" s="3" t="s">
        <v>403</v>
      </c>
    </row>
    <row r="9" spans="1:22">
      <c r="A9" s="1106"/>
      <c r="B9" s="1107"/>
      <c r="C9" s="1107"/>
      <c r="D9" s="1107"/>
      <c r="E9" s="1107"/>
      <c r="F9" s="1107"/>
      <c r="G9" s="1108"/>
      <c r="H9" s="1109"/>
      <c r="I9" s="1110"/>
      <c r="J9" s="1110"/>
      <c r="K9" s="1110"/>
      <c r="L9" s="1110"/>
      <c r="M9" s="111"/>
      <c r="N9" s="111"/>
      <c r="O9" s="111"/>
      <c r="P9" s="111"/>
      <c r="Q9" s="112"/>
      <c r="R9" s="77"/>
    </row>
    <row r="10" spans="1:22">
      <c r="A10" s="108" t="s">
        <v>6</v>
      </c>
      <c r="B10" s="109"/>
      <c r="C10" s="109"/>
      <c r="D10" s="109"/>
      <c r="E10" s="109"/>
      <c r="F10" s="109"/>
      <c r="G10" s="109"/>
      <c r="H10" s="109"/>
      <c r="I10" s="109"/>
      <c r="J10" s="109"/>
      <c r="K10" s="109"/>
      <c r="L10" s="109"/>
      <c r="M10" s="109"/>
      <c r="N10" s="109"/>
      <c r="O10" s="109"/>
      <c r="P10" s="109"/>
      <c r="Q10" s="110"/>
    </row>
    <row r="11" spans="1:22">
      <c r="A11" s="113" t="s">
        <v>7</v>
      </c>
      <c r="Q11" s="114"/>
      <c r="U11" s="105" t="s">
        <v>406</v>
      </c>
    </row>
    <row r="12" spans="1:22">
      <c r="A12" s="275" t="s">
        <v>760</v>
      </c>
      <c r="B12" s="138" t="s">
        <v>761</v>
      </c>
      <c r="C12" s="138"/>
      <c r="D12" s="138"/>
      <c r="E12" s="138"/>
      <c r="F12" s="138"/>
      <c r="G12" s="138"/>
      <c r="H12" s="138"/>
      <c r="I12" s="138"/>
      <c r="J12" s="138"/>
      <c r="K12" s="138"/>
      <c r="L12" s="138"/>
      <c r="M12" s="138"/>
      <c r="N12" s="138"/>
      <c r="O12" s="138"/>
      <c r="P12" s="138"/>
      <c r="Q12" s="277"/>
      <c r="U12" s="105" t="s">
        <v>407</v>
      </c>
    </row>
    <row r="13" spans="1:22">
      <c r="A13" s="275" t="s">
        <v>760</v>
      </c>
      <c r="B13" s="1157" t="s">
        <v>1138</v>
      </c>
      <c r="C13" s="1157"/>
      <c r="D13" s="1157"/>
      <c r="E13" s="1157"/>
      <c r="F13" s="1157"/>
      <c r="G13" s="1157"/>
      <c r="H13" s="1157"/>
      <c r="I13" s="1157"/>
      <c r="J13" s="1157"/>
      <c r="K13" s="1157"/>
      <c r="L13" s="1157"/>
      <c r="M13" s="1157"/>
      <c r="N13" s="1157"/>
      <c r="O13" s="1157"/>
      <c r="P13" s="1157"/>
      <c r="Q13" s="1158"/>
      <c r="U13" s="105" t="s">
        <v>768</v>
      </c>
    </row>
    <row r="14" spans="1:22">
      <c r="A14" s="278"/>
      <c r="B14" s="1157"/>
      <c r="C14" s="1157"/>
      <c r="D14" s="1157"/>
      <c r="E14" s="1157"/>
      <c r="F14" s="1157"/>
      <c r="G14" s="1157"/>
      <c r="H14" s="1157"/>
      <c r="I14" s="1157"/>
      <c r="J14" s="1157"/>
      <c r="K14" s="1157"/>
      <c r="L14" s="1157"/>
      <c r="M14" s="1157"/>
      <c r="N14" s="1157"/>
      <c r="O14" s="1157"/>
      <c r="P14" s="1157"/>
      <c r="Q14" s="1158"/>
      <c r="U14" s="105" t="s">
        <v>871</v>
      </c>
    </row>
    <row r="15" spans="1:22">
      <c r="A15" s="278"/>
      <c r="B15" s="1157"/>
      <c r="C15" s="1157"/>
      <c r="D15" s="1157"/>
      <c r="E15" s="1157"/>
      <c r="F15" s="1157"/>
      <c r="G15" s="1157"/>
      <c r="H15" s="1157"/>
      <c r="I15" s="1157"/>
      <c r="J15" s="1157"/>
      <c r="K15" s="1157"/>
      <c r="L15" s="1157"/>
      <c r="M15" s="1157"/>
      <c r="N15" s="1157"/>
      <c r="O15" s="1157"/>
      <c r="P15" s="1157"/>
      <c r="Q15" s="1158"/>
      <c r="V15" s="105"/>
    </row>
    <row r="16" spans="1:22">
      <c r="A16" s="275" t="s">
        <v>760</v>
      </c>
      <c r="B16" s="1128" t="s">
        <v>1098</v>
      </c>
      <c r="C16" s="1128"/>
      <c r="D16" s="1128"/>
      <c r="E16" s="1128"/>
      <c r="F16" s="1128"/>
      <c r="G16" s="1128"/>
      <c r="H16" s="1128"/>
      <c r="I16" s="1128"/>
      <c r="J16" s="1128"/>
      <c r="K16" s="1128"/>
      <c r="L16" s="1128"/>
      <c r="M16" s="1128"/>
      <c r="N16" s="1128"/>
      <c r="O16" s="1128"/>
      <c r="P16" s="1128"/>
      <c r="Q16" s="1129"/>
      <c r="U16" s="105" t="s">
        <v>766</v>
      </c>
      <c r="V16" s="105"/>
    </row>
    <row r="17" spans="1:28" ht="13.5" customHeight="1">
      <c r="A17" s="275" t="s">
        <v>760</v>
      </c>
      <c r="B17" s="1128"/>
      <c r="C17" s="1128"/>
      <c r="D17" s="1128"/>
      <c r="E17" s="1128"/>
      <c r="F17" s="1128"/>
      <c r="G17" s="1128"/>
      <c r="H17" s="1128"/>
      <c r="I17" s="1128"/>
      <c r="J17" s="1128"/>
      <c r="K17" s="1128"/>
      <c r="L17" s="1128"/>
      <c r="M17" s="1128"/>
      <c r="N17" s="1128"/>
      <c r="O17" s="1128"/>
      <c r="P17" s="1128"/>
      <c r="Q17" s="1129"/>
      <c r="U17" s="105" t="s">
        <v>765</v>
      </c>
      <c r="V17" s="105"/>
    </row>
    <row r="18" spans="1:28">
      <c r="A18" s="276"/>
      <c r="B18" s="698" t="s">
        <v>1104</v>
      </c>
      <c r="C18" s="699"/>
      <c r="D18" s="699"/>
      <c r="E18" s="699"/>
      <c r="F18" s="699"/>
      <c r="G18" s="699"/>
      <c r="H18" s="699"/>
      <c r="I18" s="699"/>
      <c r="J18" s="699"/>
      <c r="K18" s="699"/>
      <c r="L18" s="699"/>
      <c r="M18" s="699"/>
      <c r="N18" s="699"/>
      <c r="O18" s="699"/>
      <c r="P18" s="699"/>
      <c r="Q18" s="700"/>
      <c r="U18" s="105" t="s">
        <v>767</v>
      </c>
      <c r="V18" s="105"/>
    </row>
    <row r="19" spans="1:28">
      <c r="A19" s="1150" t="s">
        <v>17</v>
      </c>
      <c r="B19" s="1151"/>
      <c r="C19" s="1151"/>
      <c r="D19" s="1151"/>
      <c r="E19" s="1151"/>
      <c r="F19" s="1151"/>
      <c r="G19" s="1151"/>
      <c r="H19" s="1151"/>
      <c r="I19" s="1151"/>
      <c r="J19" s="1151"/>
      <c r="K19" s="1151"/>
      <c r="L19" s="1151"/>
      <c r="M19" s="1151"/>
      <c r="N19" s="1151"/>
      <c r="O19" s="1152"/>
      <c r="P19" s="1153" t="s">
        <v>306</v>
      </c>
      <c r="Q19" s="1154"/>
      <c r="R19" s="188"/>
      <c r="U19" s="105" t="s">
        <v>769</v>
      </c>
    </row>
    <row r="20" spans="1:28" ht="19.5" customHeight="1">
      <c r="A20" s="1113" t="s">
        <v>1153</v>
      </c>
      <c r="B20" s="1114"/>
      <c r="C20" s="1114"/>
      <c r="D20" s="1114"/>
      <c r="E20" s="1114"/>
      <c r="F20" s="1114"/>
      <c r="G20" s="1114"/>
      <c r="H20" s="1114"/>
      <c r="I20" s="1114"/>
      <c r="J20" s="1114"/>
      <c r="K20" s="1114"/>
      <c r="L20" s="1114"/>
      <c r="M20" s="1114"/>
      <c r="N20" s="1114"/>
      <c r="O20" s="1115"/>
      <c r="P20" s="1138"/>
      <c r="Q20" s="1139"/>
      <c r="R20" s="77"/>
      <c r="U20" s="105" t="s">
        <v>770</v>
      </c>
    </row>
    <row r="21" spans="1:28" ht="19.5" customHeight="1">
      <c r="A21" s="1116"/>
      <c r="B21" s="1117"/>
      <c r="C21" s="1117"/>
      <c r="D21" s="1117"/>
      <c r="E21" s="1117"/>
      <c r="F21" s="1117"/>
      <c r="G21" s="1117"/>
      <c r="H21" s="1117"/>
      <c r="I21" s="1117"/>
      <c r="J21" s="1117"/>
      <c r="K21" s="1117"/>
      <c r="L21" s="1117"/>
      <c r="M21" s="1117"/>
      <c r="N21" s="1117"/>
      <c r="O21" s="1118"/>
      <c r="P21" s="1140"/>
      <c r="Q21" s="1141"/>
      <c r="R21" s="77"/>
    </row>
    <row r="22" spans="1:28" ht="19.5" customHeight="1">
      <c r="A22" s="1116"/>
      <c r="B22" s="1117"/>
      <c r="C22" s="1117"/>
      <c r="D22" s="1117"/>
      <c r="E22" s="1117"/>
      <c r="F22" s="1117"/>
      <c r="G22" s="1117"/>
      <c r="H22" s="1117"/>
      <c r="I22" s="1117"/>
      <c r="J22" s="1117"/>
      <c r="K22" s="1117"/>
      <c r="L22" s="1117"/>
      <c r="M22" s="1117"/>
      <c r="N22" s="1117"/>
      <c r="O22" s="1118"/>
      <c r="P22" s="1140"/>
      <c r="Q22" s="1141"/>
      <c r="R22" s="77"/>
    </row>
    <row r="23" spans="1:28" ht="19.5" customHeight="1">
      <c r="A23" s="1116"/>
      <c r="B23" s="1117"/>
      <c r="C23" s="1117"/>
      <c r="D23" s="1117"/>
      <c r="E23" s="1117"/>
      <c r="F23" s="1117"/>
      <c r="G23" s="1117"/>
      <c r="H23" s="1117"/>
      <c r="I23" s="1117"/>
      <c r="J23" s="1117"/>
      <c r="K23" s="1117"/>
      <c r="L23" s="1117"/>
      <c r="M23" s="1117"/>
      <c r="N23" s="1117"/>
      <c r="O23" s="1118"/>
      <c r="P23" s="1140"/>
      <c r="Q23" s="1141"/>
      <c r="R23" s="77"/>
      <c r="U23" s="1112" t="s">
        <v>307</v>
      </c>
      <c r="V23" s="1112"/>
      <c r="W23" s="1112"/>
      <c r="X23" s="1112"/>
      <c r="Y23" s="1112"/>
    </row>
    <row r="24" spans="1:28" ht="19.5" customHeight="1">
      <c r="A24" s="1116"/>
      <c r="B24" s="1117"/>
      <c r="C24" s="1117"/>
      <c r="D24" s="1117"/>
      <c r="E24" s="1117"/>
      <c r="F24" s="1117"/>
      <c r="G24" s="1117"/>
      <c r="H24" s="1117"/>
      <c r="I24" s="1117"/>
      <c r="J24" s="1117"/>
      <c r="K24" s="1117"/>
      <c r="L24" s="1117"/>
      <c r="M24" s="1117"/>
      <c r="N24" s="1117"/>
      <c r="O24" s="1118"/>
      <c r="P24" s="1140"/>
      <c r="Q24" s="1141"/>
      <c r="R24" s="77"/>
      <c r="U24" s="1112"/>
      <c r="V24" s="1112"/>
      <c r="W24" s="1112"/>
      <c r="X24" s="1112"/>
      <c r="Y24" s="1112"/>
    </row>
    <row r="25" spans="1:28" ht="19.5" customHeight="1">
      <c r="A25" s="1116"/>
      <c r="B25" s="1117"/>
      <c r="C25" s="1117"/>
      <c r="D25" s="1117"/>
      <c r="E25" s="1117"/>
      <c r="F25" s="1117"/>
      <c r="G25" s="1117"/>
      <c r="H25" s="1117"/>
      <c r="I25" s="1117"/>
      <c r="J25" s="1117"/>
      <c r="K25" s="1117"/>
      <c r="L25" s="1117"/>
      <c r="M25" s="1117"/>
      <c r="N25" s="1117"/>
      <c r="O25" s="1118"/>
      <c r="P25" s="1140"/>
      <c r="Q25" s="1141"/>
      <c r="R25" s="77"/>
      <c r="U25" s="1112"/>
      <c r="V25" s="1112"/>
      <c r="W25" s="1112"/>
      <c r="X25" s="1112"/>
      <c r="Y25" s="1112"/>
    </row>
    <row r="26" spans="1:28" ht="19.5" customHeight="1">
      <c r="A26" s="1125"/>
      <c r="B26" s="1126"/>
      <c r="C26" s="1126"/>
      <c r="D26" s="1126"/>
      <c r="E26" s="1126"/>
      <c r="F26" s="1126"/>
      <c r="G26" s="1126"/>
      <c r="H26" s="1126"/>
      <c r="I26" s="1126"/>
      <c r="J26" s="1126"/>
      <c r="K26" s="1126"/>
      <c r="L26" s="1126"/>
      <c r="M26" s="1126"/>
      <c r="N26" s="1126"/>
      <c r="O26" s="1127"/>
      <c r="P26" s="1144"/>
      <c r="Q26" s="1145"/>
      <c r="R26" s="77"/>
      <c r="U26" s="3" t="s">
        <v>321</v>
      </c>
    </row>
    <row r="27" spans="1:28" ht="19.5" customHeight="1">
      <c r="A27" s="1113" t="s">
        <v>1148</v>
      </c>
      <c r="B27" s="1114"/>
      <c r="C27" s="1114"/>
      <c r="D27" s="1114"/>
      <c r="E27" s="1114"/>
      <c r="F27" s="1114"/>
      <c r="G27" s="1114"/>
      <c r="H27" s="1114"/>
      <c r="I27" s="1114"/>
      <c r="J27" s="1114"/>
      <c r="K27" s="1114"/>
      <c r="L27" s="1114"/>
      <c r="M27" s="1114"/>
      <c r="N27" s="1114"/>
      <c r="O27" s="1115"/>
      <c r="P27" s="1138"/>
      <c r="Q27" s="1139"/>
      <c r="R27" s="77"/>
      <c r="U27" s="115" t="s">
        <v>308</v>
      </c>
      <c r="V27" s="115" t="s">
        <v>309</v>
      </c>
      <c r="W27" s="1111" t="s">
        <v>310</v>
      </c>
      <c r="X27" s="1111"/>
      <c r="Y27" s="116" t="s">
        <v>311</v>
      </c>
      <c r="Z27" s="109"/>
      <c r="AA27" s="109"/>
      <c r="AB27" s="110"/>
    </row>
    <row r="28" spans="1:28" ht="19.5" customHeight="1">
      <c r="A28" s="1116"/>
      <c r="B28" s="1117"/>
      <c r="C28" s="1117"/>
      <c r="D28" s="1117"/>
      <c r="E28" s="1117"/>
      <c r="F28" s="1117"/>
      <c r="G28" s="1117"/>
      <c r="H28" s="1117"/>
      <c r="I28" s="1117"/>
      <c r="J28" s="1117"/>
      <c r="K28" s="1117"/>
      <c r="L28" s="1117"/>
      <c r="M28" s="1117"/>
      <c r="N28" s="1117"/>
      <c r="O28" s="1118"/>
      <c r="P28" s="1140"/>
      <c r="Q28" s="1141"/>
      <c r="R28" s="77"/>
      <c r="U28" s="115" t="s">
        <v>1069</v>
      </c>
      <c r="V28" s="115" t="s">
        <v>71</v>
      </c>
      <c r="W28" s="1111" t="s">
        <v>312</v>
      </c>
      <c r="X28" s="1111"/>
      <c r="Y28" s="117" t="s">
        <v>313</v>
      </c>
      <c r="Z28" s="102"/>
      <c r="AA28" s="102"/>
      <c r="AB28" s="118"/>
    </row>
    <row r="29" spans="1:28" ht="19.5" customHeight="1">
      <c r="A29" s="1116"/>
      <c r="B29" s="1117"/>
      <c r="C29" s="1117"/>
      <c r="D29" s="1117"/>
      <c r="E29" s="1117"/>
      <c r="F29" s="1117"/>
      <c r="G29" s="1117"/>
      <c r="H29" s="1117"/>
      <c r="I29" s="1117"/>
      <c r="J29" s="1117"/>
      <c r="K29" s="1117"/>
      <c r="L29" s="1117"/>
      <c r="M29" s="1117"/>
      <c r="N29" s="1117"/>
      <c r="O29" s="1118"/>
      <c r="P29" s="1140"/>
      <c r="Q29" s="1141"/>
      <c r="R29" s="77"/>
      <c r="U29" s="115" t="s">
        <v>314</v>
      </c>
      <c r="V29" s="115" t="s">
        <v>75</v>
      </c>
      <c r="W29" s="1111" t="s">
        <v>315</v>
      </c>
      <c r="X29" s="1111"/>
      <c r="Y29" s="119" t="s">
        <v>316</v>
      </c>
      <c r="Z29" s="102"/>
      <c r="AA29" s="102"/>
      <c r="AB29" s="118"/>
    </row>
    <row r="30" spans="1:28" ht="19.5" customHeight="1">
      <c r="A30" s="1116"/>
      <c r="B30" s="1117"/>
      <c r="C30" s="1117"/>
      <c r="D30" s="1117"/>
      <c r="E30" s="1117"/>
      <c r="F30" s="1117"/>
      <c r="G30" s="1117"/>
      <c r="H30" s="1117"/>
      <c r="I30" s="1117"/>
      <c r="J30" s="1117"/>
      <c r="K30" s="1117"/>
      <c r="L30" s="1117"/>
      <c r="M30" s="1117"/>
      <c r="N30" s="1117"/>
      <c r="O30" s="1118"/>
      <c r="P30" s="1140"/>
      <c r="Q30" s="1141"/>
      <c r="R30" s="77"/>
      <c r="U30" s="115" t="s">
        <v>317</v>
      </c>
      <c r="V30" s="115" t="s">
        <v>79</v>
      </c>
      <c r="W30" s="1111" t="s">
        <v>315</v>
      </c>
      <c r="X30" s="1111"/>
      <c r="Y30" s="120" t="s">
        <v>318</v>
      </c>
      <c r="AB30" s="114"/>
    </row>
    <row r="31" spans="1:28" ht="19.5" customHeight="1">
      <c r="A31" s="1116"/>
      <c r="B31" s="1117"/>
      <c r="C31" s="1117"/>
      <c r="D31" s="1117"/>
      <c r="E31" s="1117"/>
      <c r="F31" s="1117"/>
      <c r="G31" s="1117"/>
      <c r="H31" s="1117"/>
      <c r="I31" s="1117"/>
      <c r="J31" s="1117"/>
      <c r="K31" s="1117"/>
      <c r="L31" s="1117"/>
      <c r="M31" s="1117"/>
      <c r="N31" s="1117"/>
      <c r="O31" s="1118"/>
      <c r="P31" s="1140"/>
      <c r="Q31" s="1141"/>
      <c r="R31" s="77"/>
      <c r="U31" s="115" t="s">
        <v>319</v>
      </c>
      <c r="V31" s="115" t="s">
        <v>79</v>
      </c>
      <c r="W31" s="1111" t="s">
        <v>315</v>
      </c>
      <c r="X31" s="1111"/>
      <c r="Y31" s="119" t="s">
        <v>320</v>
      </c>
      <c r="Z31" s="102"/>
      <c r="AA31" s="102"/>
      <c r="AB31" s="118"/>
    </row>
    <row r="32" spans="1:28" ht="19.5" customHeight="1">
      <c r="A32" s="1116"/>
      <c r="B32" s="1117"/>
      <c r="C32" s="1117"/>
      <c r="D32" s="1117"/>
      <c r="E32" s="1117"/>
      <c r="F32" s="1117"/>
      <c r="G32" s="1117"/>
      <c r="H32" s="1117"/>
      <c r="I32" s="1117"/>
      <c r="J32" s="1117"/>
      <c r="K32" s="1117"/>
      <c r="L32" s="1117"/>
      <c r="M32" s="1117"/>
      <c r="N32" s="1117"/>
      <c r="O32" s="1118"/>
      <c r="P32" s="1140"/>
      <c r="Q32" s="1141"/>
      <c r="R32" s="77"/>
      <c r="U32" s="105"/>
    </row>
    <row r="33" spans="1:18" ht="19.5" customHeight="1">
      <c r="A33" s="1125"/>
      <c r="B33" s="1126"/>
      <c r="C33" s="1126"/>
      <c r="D33" s="1126"/>
      <c r="E33" s="1126"/>
      <c r="F33" s="1126"/>
      <c r="G33" s="1126"/>
      <c r="H33" s="1126"/>
      <c r="I33" s="1126"/>
      <c r="J33" s="1126"/>
      <c r="K33" s="1126"/>
      <c r="L33" s="1126"/>
      <c r="M33" s="1126"/>
      <c r="N33" s="1126"/>
      <c r="O33" s="1127"/>
      <c r="P33" s="1144"/>
      <c r="Q33" s="1145"/>
      <c r="R33" s="77"/>
    </row>
    <row r="34" spans="1:18" ht="19.5" customHeight="1">
      <c r="A34" s="1113" t="s">
        <v>1154</v>
      </c>
      <c r="B34" s="1114"/>
      <c r="C34" s="1114"/>
      <c r="D34" s="1114"/>
      <c r="E34" s="1114"/>
      <c r="F34" s="1114"/>
      <c r="G34" s="1114"/>
      <c r="H34" s="1114"/>
      <c r="I34" s="1114"/>
      <c r="J34" s="1114"/>
      <c r="K34" s="1114"/>
      <c r="L34" s="1114"/>
      <c r="M34" s="1114"/>
      <c r="N34" s="1114"/>
      <c r="O34" s="1115"/>
      <c r="P34" s="1138"/>
      <c r="Q34" s="1139"/>
      <c r="R34" s="77"/>
    </row>
    <row r="35" spans="1:18" ht="19.5" customHeight="1">
      <c r="A35" s="1116"/>
      <c r="B35" s="1117"/>
      <c r="C35" s="1117"/>
      <c r="D35" s="1117"/>
      <c r="E35" s="1117"/>
      <c r="F35" s="1117"/>
      <c r="G35" s="1117"/>
      <c r="H35" s="1117"/>
      <c r="I35" s="1117"/>
      <c r="J35" s="1117"/>
      <c r="K35" s="1117"/>
      <c r="L35" s="1117"/>
      <c r="M35" s="1117"/>
      <c r="N35" s="1117"/>
      <c r="O35" s="1118"/>
      <c r="P35" s="1140"/>
      <c r="Q35" s="1141"/>
      <c r="R35" s="77"/>
    </row>
    <row r="36" spans="1:18" ht="19.5" customHeight="1">
      <c r="A36" s="1116"/>
      <c r="B36" s="1117"/>
      <c r="C36" s="1117"/>
      <c r="D36" s="1117"/>
      <c r="E36" s="1117"/>
      <c r="F36" s="1117"/>
      <c r="G36" s="1117"/>
      <c r="H36" s="1117"/>
      <c r="I36" s="1117"/>
      <c r="J36" s="1117"/>
      <c r="K36" s="1117"/>
      <c r="L36" s="1117"/>
      <c r="M36" s="1117"/>
      <c r="N36" s="1117"/>
      <c r="O36" s="1118"/>
      <c r="P36" s="1140"/>
      <c r="Q36" s="1141"/>
      <c r="R36" s="77"/>
    </row>
    <row r="37" spans="1:18" ht="19.5" customHeight="1">
      <c r="A37" s="1116"/>
      <c r="B37" s="1117"/>
      <c r="C37" s="1117"/>
      <c r="D37" s="1117"/>
      <c r="E37" s="1117"/>
      <c r="F37" s="1117"/>
      <c r="G37" s="1117"/>
      <c r="H37" s="1117"/>
      <c r="I37" s="1117"/>
      <c r="J37" s="1117"/>
      <c r="K37" s="1117"/>
      <c r="L37" s="1117"/>
      <c r="M37" s="1117"/>
      <c r="N37" s="1117"/>
      <c r="O37" s="1118"/>
      <c r="P37" s="1140"/>
      <c r="Q37" s="1141"/>
      <c r="R37" s="77"/>
    </row>
    <row r="38" spans="1:18" ht="19.5" customHeight="1">
      <c r="A38" s="1116"/>
      <c r="B38" s="1117"/>
      <c r="C38" s="1117"/>
      <c r="D38" s="1117"/>
      <c r="E38" s="1117"/>
      <c r="F38" s="1117"/>
      <c r="G38" s="1117"/>
      <c r="H38" s="1117"/>
      <c r="I38" s="1117"/>
      <c r="J38" s="1117"/>
      <c r="K38" s="1117"/>
      <c r="L38" s="1117"/>
      <c r="M38" s="1117"/>
      <c r="N38" s="1117"/>
      <c r="O38" s="1118"/>
      <c r="P38" s="1140"/>
      <c r="Q38" s="1141"/>
      <c r="R38" s="77"/>
    </row>
    <row r="39" spans="1:18" ht="19.5" customHeight="1">
      <c r="A39" s="1116"/>
      <c r="B39" s="1117"/>
      <c r="C39" s="1117"/>
      <c r="D39" s="1117"/>
      <c r="E39" s="1117"/>
      <c r="F39" s="1117"/>
      <c r="G39" s="1117"/>
      <c r="H39" s="1117"/>
      <c r="I39" s="1117"/>
      <c r="J39" s="1117"/>
      <c r="K39" s="1117"/>
      <c r="L39" s="1117"/>
      <c r="M39" s="1117"/>
      <c r="N39" s="1117"/>
      <c r="O39" s="1118"/>
      <c r="P39" s="1140"/>
      <c r="Q39" s="1141"/>
      <c r="R39" s="77"/>
    </row>
    <row r="40" spans="1:18" ht="19.5" customHeight="1">
      <c r="A40" s="1125"/>
      <c r="B40" s="1126"/>
      <c r="C40" s="1126"/>
      <c r="D40" s="1126"/>
      <c r="E40" s="1126"/>
      <c r="F40" s="1126"/>
      <c r="G40" s="1126"/>
      <c r="H40" s="1126"/>
      <c r="I40" s="1126"/>
      <c r="J40" s="1126"/>
      <c r="K40" s="1126"/>
      <c r="L40" s="1126"/>
      <c r="M40" s="1126"/>
      <c r="N40" s="1126"/>
      <c r="O40" s="1127"/>
      <c r="P40" s="1144"/>
      <c r="Q40" s="1145"/>
      <c r="R40" s="77"/>
    </row>
    <row r="41" spans="1:18">
      <c r="A41" s="1130" t="s">
        <v>13</v>
      </c>
      <c r="B41" s="1131"/>
      <c r="C41" s="1134"/>
      <c r="D41" s="1101"/>
      <c r="E41" s="1101"/>
      <c r="F41" s="1101"/>
      <c r="G41" s="1101"/>
      <c r="H41" s="1101"/>
      <c r="I41" s="1101"/>
      <c r="J41" s="1101"/>
      <c r="K41" s="1101"/>
      <c r="L41" s="1101"/>
      <c r="M41" s="1101"/>
      <c r="N41" s="1101"/>
      <c r="O41" s="1101"/>
      <c r="P41" s="1101"/>
      <c r="Q41" s="1102"/>
      <c r="R41" s="138"/>
    </row>
    <row r="42" spans="1:18">
      <c r="A42" s="1171"/>
      <c r="B42" s="1172"/>
      <c r="C42" s="1173"/>
      <c r="D42" s="1174"/>
      <c r="E42" s="1174"/>
      <c r="F42" s="1174"/>
      <c r="G42" s="1174"/>
      <c r="H42" s="1174"/>
      <c r="I42" s="1174"/>
      <c r="J42" s="1174"/>
      <c r="K42" s="1174"/>
      <c r="L42" s="1174"/>
      <c r="M42" s="1174"/>
      <c r="N42" s="1174"/>
      <c r="O42" s="1174"/>
      <c r="P42" s="1174"/>
      <c r="Q42" s="1175"/>
      <c r="R42" s="138"/>
    </row>
    <row r="43" spans="1:18">
      <c r="A43" s="1132"/>
      <c r="B43" s="1133"/>
      <c r="C43" s="1135"/>
      <c r="D43" s="1136"/>
      <c r="E43" s="1136"/>
      <c r="F43" s="1136"/>
      <c r="G43" s="1136"/>
      <c r="H43" s="1136"/>
      <c r="I43" s="1136"/>
      <c r="J43" s="1136"/>
      <c r="K43" s="1136"/>
      <c r="L43" s="1136"/>
      <c r="M43" s="1136"/>
      <c r="N43" s="1136"/>
      <c r="O43" s="1136"/>
      <c r="P43" s="1136"/>
      <c r="Q43" s="1137"/>
      <c r="R43" s="138"/>
    </row>
    <row r="44" spans="1:18">
      <c r="A44" s="143" t="s">
        <v>15</v>
      </c>
    </row>
    <row r="45" spans="1:18">
      <c r="A45" s="1168" t="s">
        <v>16</v>
      </c>
      <c r="B45" s="1168"/>
      <c r="C45" s="1168"/>
      <c r="D45" s="1168"/>
      <c r="E45" s="1168"/>
      <c r="F45" s="1168"/>
      <c r="G45" s="1168"/>
      <c r="H45" s="1168"/>
      <c r="I45" s="1168"/>
      <c r="J45" s="1168"/>
      <c r="K45" s="1168"/>
      <c r="L45" s="1168"/>
      <c r="M45" s="1168"/>
      <c r="N45" s="1168"/>
      <c r="O45" s="1168"/>
      <c r="P45" s="1168"/>
      <c r="Q45" s="1168"/>
    </row>
  </sheetData>
  <mergeCells count="29">
    <mergeCell ref="A45:Q45"/>
    <mergeCell ref="A41:B43"/>
    <mergeCell ref="C41:Q43"/>
    <mergeCell ref="A34:O40"/>
    <mergeCell ref="A1:F1"/>
    <mergeCell ref="A4:Q4"/>
    <mergeCell ref="P19:Q19"/>
    <mergeCell ref="P20:Q26"/>
    <mergeCell ref="A19:O19"/>
    <mergeCell ref="A20:O26"/>
    <mergeCell ref="H2:Q2"/>
    <mergeCell ref="B5:Q5"/>
    <mergeCell ref="A2:D2"/>
    <mergeCell ref="F2:G2"/>
    <mergeCell ref="A6:G7"/>
    <mergeCell ref="A8:G9"/>
    <mergeCell ref="W31:X31"/>
    <mergeCell ref="P27:Q33"/>
    <mergeCell ref="P34:Q40"/>
    <mergeCell ref="H7:L7"/>
    <mergeCell ref="H9:L9"/>
    <mergeCell ref="B13:Q15"/>
    <mergeCell ref="U23:Y25"/>
    <mergeCell ref="W27:X27"/>
    <mergeCell ref="W28:X28"/>
    <mergeCell ref="W29:X29"/>
    <mergeCell ref="W30:X30"/>
    <mergeCell ref="B16:Q17"/>
    <mergeCell ref="A27:O33"/>
  </mergeCells>
  <phoneticPr fontId="2"/>
  <dataValidations count="1">
    <dataValidation type="list" showInputMessage="1" showErrorMessage="1" sqref="H9 H7" xr:uid="{00000000-0002-0000-0E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T53"/>
  <sheetViews>
    <sheetView view="pageBreakPreview" zoomScaleNormal="100" zoomScaleSheetLayoutView="100" workbookViewId="0">
      <selection activeCell="D9" sqref="D9:M9"/>
    </sheetView>
  </sheetViews>
  <sheetFormatPr defaultColWidth="9" defaultRowHeight="13"/>
  <cols>
    <col min="1" max="18" width="5.08984375" style="3" customWidth="1"/>
    <col min="19" max="16384" width="9" style="3"/>
  </cols>
  <sheetData>
    <row r="1" spans="1:20" ht="15.75" customHeight="1">
      <c r="A1" s="1097" t="str">
        <f>CONCATENATE("（様式－",発注者入力シート!E27,"）")</f>
        <v>（様式－）</v>
      </c>
      <c r="B1" s="1097"/>
      <c r="C1" s="1097"/>
      <c r="D1" s="1097"/>
      <c r="E1" s="1097"/>
      <c r="F1" s="1097"/>
    </row>
    <row r="2" spans="1:20" ht="15.75" customHeight="1">
      <c r="A2" s="1097" t="str">
        <f>CONCATENATE("評価項目",発注者入力シート!F27,"－",発注者入力シート!G27)</f>
        <v>評価項目（１）－</v>
      </c>
      <c r="B2" s="1097"/>
      <c r="C2" s="1097"/>
      <c r="D2" s="1097"/>
    </row>
    <row r="3" spans="1:20" ht="15.75" customHeight="1">
      <c r="D3" s="1156" t="s">
        <v>808</v>
      </c>
      <c r="E3" s="1156"/>
      <c r="F3" s="1155" t="str">
        <f>IF(企業入力シート!C5="","",企業入力シート!C5)</f>
        <v/>
      </c>
      <c r="G3" s="1155"/>
      <c r="H3" s="1155"/>
      <c r="I3" s="1155"/>
      <c r="J3" s="1155"/>
      <c r="K3" s="1155"/>
      <c r="L3" s="1155"/>
      <c r="M3" s="1155"/>
      <c r="N3" s="1155"/>
      <c r="O3" s="1155"/>
      <c r="P3" s="1155"/>
      <c r="Q3" s="1155"/>
    </row>
    <row r="4" spans="1:20" ht="6" customHeight="1">
      <c r="J4" s="6"/>
      <c r="K4" s="2"/>
      <c r="L4" s="2"/>
      <c r="M4" s="2"/>
      <c r="N4" s="2"/>
      <c r="O4" s="2"/>
      <c r="P4" s="2"/>
      <c r="Q4" s="2"/>
      <c r="R4" s="2"/>
    </row>
    <row r="5" spans="1:20" ht="15.75" customHeight="1">
      <c r="A5" s="1092" t="s">
        <v>245</v>
      </c>
      <c r="B5" s="1092"/>
      <c r="C5" s="1092"/>
      <c r="D5" s="1092"/>
      <c r="E5" s="1092"/>
      <c r="F5" s="1092"/>
      <c r="G5" s="1092"/>
      <c r="H5" s="1092"/>
      <c r="I5" s="1092"/>
      <c r="J5" s="1092"/>
      <c r="K5" s="1092"/>
      <c r="L5" s="1092"/>
      <c r="M5" s="1092"/>
      <c r="N5" s="1092"/>
      <c r="O5" s="1092"/>
      <c r="P5" s="1092"/>
      <c r="Q5" s="1092"/>
      <c r="R5" s="2"/>
      <c r="S5" s="3" t="s">
        <v>400</v>
      </c>
    </row>
    <row r="6" spans="1:20" ht="15.75" customHeight="1">
      <c r="A6" s="107" t="s">
        <v>266</v>
      </c>
      <c r="B6" s="102"/>
      <c r="C6" s="102"/>
      <c r="D6" s="102"/>
      <c r="E6" s="102"/>
      <c r="F6" s="102"/>
      <c r="G6" s="102" t="s">
        <v>811</v>
      </c>
      <c r="H6" s="102"/>
      <c r="I6" s="102"/>
      <c r="J6" s="102"/>
      <c r="K6" s="102"/>
      <c r="L6" s="102"/>
      <c r="M6" s="102"/>
      <c r="N6" s="102"/>
      <c r="O6" s="102"/>
      <c r="P6" s="102"/>
      <c r="Q6" s="118"/>
      <c r="R6" s="77"/>
      <c r="S6" s="3" t="s">
        <v>401</v>
      </c>
    </row>
    <row r="7" spans="1:20" ht="14.25" customHeight="1">
      <c r="A7" s="144" t="s">
        <v>738</v>
      </c>
      <c r="B7" s="109"/>
      <c r="C7" s="109"/>
      <c r="D7" s="109"/>
      <c r="E7" s="109"/>
      <c r="F7" s="109"/>
      <c r="G7" s="109"/>
      <c r="H7" s="109"/>
      <c r="I7" s="109"/>
      <c r="J7" s="109"/>
      <c r="K7" s="109"/>
      <c r="L7" s="109"/>
      <c r="M7" s="109"/>
      <c r="N7" s="109"/>
      <c r="O7" s="109"/>
      <c r="P7" s="109"/>
      <c r="Q7" s="110"/>
      <c r="S7" s="103"/>
      <c r="T7" s="3" t="s">
        <v>402</v>
      </c>
    </row>
    <row r="8" spans="1:20" ht="15.75" customHeight="1">
      <c r="A8" s="1179" t="s">
        <v>246</v>
      </c>
      <c r="B8" s="1180"/>
      <c r="C8" s="1180"/>
      <c r="D8" s="1180"/>
      <c r="E8" s="1180"/>
      <c r="F8" s="1180"/>
      <c r="G8" s="1180"/>
      <c r="H8" s="1180"/>
      <c r="I8" s="1180"/>
      <c r="J8" s="1180"/>
      <c r="K8" s="1180"/>
      <c r="L8" s="1180"/>
      <c r="M8" s="1180"/>
      <c r="N8" s="1180"/>
      <c r="O8" s="1180"/>
      <c r="P8" s="1180"/>
      <c r="Q8" s="1181"/>
      <c r="S8" s="98"/>
      <c r="T8" s="3" t="s">
        <v>403</v>
      </c>
    </row>
    <row r="9" spans="1:20" ht="15.75" customHeight="1">
      <c r="A9" s="1182"/>
      <c r="B9" s="1183"/>
      <c r="C9" s="1183"/>
      <c r="D9" s="1183"/>
      <c r="E9" s="1183"/>
      <c r="F9" s="1183"/>
      <c r="G9" s="1183"/>
      <c r="H9" s="1183"/>
      <c r="I9" s="1183"/>
      <c r="J9" s="1183"/>
      <c r="K9" s="1183"/>
      <c r="L9" s="1183"/>
      <c r="M9" s="1183"/>
      <c r="N9" s="1183"/>
      <c r="O9" s="1183"/>
      <c r="P9" s="1183"/>
      <c r="Q9" s="1184"/>
      <c r="R9" s="104"/>
    </row>
    <row r="10" spans="1:20" ht="15.75" customHeight="1">
      <c r="A10" s="123" t="s">
        <v>141</v>
      </c>
      <c r="B10" s="1187" t="s">
        <v>579</v>
      </c>
      <c r="C10" s="1187"/>
      <c r="D10" s="1187"/>
      <c r="E10" s="1187"/>
      <c r="F10" s="1187"/>
      <c r="G10" s="1187"/>
      <c r="H10" s="1187"/>
      <c r="I10" s="1187"/>
      <c r="J10" s="1187"/>
      <c r="K10" s="1187"/>
      <c r="L10" s="1187"/>
      <c r="M10" s="1187"/>
      <c r="N10" s="1187"/>
      <c r="O10" s="1187"/>
      <c r="P10" s="1187"/>
      <c r="Q10" s="1188"/>
      <c r="R10" s="104"/>
      <c r="S10" s="3" t="s">
        <v>404</v>
      </c>
    </row>
    <row r="11" spans="1:20" ht="15.75" customHeight="1">
      <c r="A11" s="123" t="s">
        <v>141</v>
      </c>
      <c r="B11" s="1189" t="s">
        <v>580</v>
      </c>
      <c r="C11" s="1189"/>
      <c r="D11" s="1189"/>
      <c r="E11" s="1189"/>
      <c r="F11" s="1189"/>
      <c r="G11" s="1189"/>
      <c r="H11" s="1189"/>
      <c r="I11" s="1189"/>
      <c r="J11" s="1189"/>
      <c r="K11" s="1189"/>
      <c r="L11" s="1189"/>
      <c r="M11" s="1189"/>
      <c r="N11" s="1189"/>
      <c r="O11" s="1189"/>
      <c r="P11" s="1189"/>
      <c r="Q11" s="1190"/>
      <c r="R11" s="2"/>
      <c r="S11" s="100"/>
      <c r="T11" s="3" t="s">
        <v>405</v>
      </c>
    </row>
    <row r="12" spans="1:20" ht="15.75" customHeight="1">
      <c r="A12" s="123" t="s">
        <v>247</v>
      </c>
      <c r="B12" s="1185" t="s">
        <v>248</v>
      </c>
      <c r="C12" s="1185"/>
      <c r="D12" s="1185"/>
      <c r="E12" s="1185"/>
      <c r="F12" s="1185"/>
      <c r="G12" s="1185"/>
      <c r="H12" s="1185"/>
      <c r="I12" s="1185"/>
      <c r="J12" s="1185"/>
      <c r="K12" s="1185"/>
      <c r="L12" s="1185"/>
      <c r="M12" s="1185"/>
      <c r="N12" s="1185"/>
      <c r="O12" s="1185"/>
      <c r="P12" s="1185"/>
      <c r="Q12" s="1186"/>
      <c r="R12" s="2"/>
      <c r="S12" s="101"/>
      <c r="T12" s="3" t="s">
        <v>403</v>
      </c>
    </row>
    <row r="13" spans="1:20" ht="15.75" customHeight="1">
      <c r="A13" s="123" t="s">
        <v>247</v>
      </c>
      <c r="B13" s="1185" t="s">
        <v>249</v>
      </c>
      <c r="C13" s="1185"/>
      <c r="D13" s="1185"/>
      <c r="E13" s="1185"/>
      <c r="F13" s="1185"/>
      <c r="G13" s="1185"/>
      <c r="H13" s="1185"/>
      <c r="I13" s="1185"/>
      <c r="J13" s="1185"/>
      <c r="K13" s="1185"/>
      <c r="L13" s="1185"/>
      <c r="M13" s="1185"/>
      <c r="N13" s="1185"/>
      <c r="O13" s="1185"/>
      <c r="P13" s="1185"/>
      <c r="Q13" s="1186"/>
      <c r="R13" s="2"/>
    </row>
    <row r="14" spans="1:20" ht="15.75" customHeight="1">
      <c r="A14" s="123" t="s">
        <v>247</v>
      </c>
      <c r="B14" s="1185" t="s">
        <v>250</v>
      </c>
      <c r="C14" s="1185"/>
      <c r="D14" s="1185"/>
      <c r="E14" s="1185"/>
      <c r="F14" s="1185"/>
      <c r="G14" s="1185"/>
      <c r="H14" s="1185"/>
      <c r="I14" s="1185"/>
      <c r="J14" s="1185"/>
      <c r="K14" s="1185"/>
      <c r="L14" s="1185"/>
      <c r="M14" s="1185"/>
      <c r="N14" s="1185"/>
      <c r="O14" s="1185"/>
      <c r="P14" s="1185"/>
      <c r="Q14" s="1186"/>
      <c r="R14" s="2"/>
      <c r="S14" s="105" t="s">
        <v>406</v>
      </c>
    </row>
    <row r="15" spans="1:20" ht="15.75" customHeight="1">
      <c r="A15" s="123" t="s">
        <v>141</v>
      </c>
      <c r="B15" s="1185" t="s">
        <v>581</v>
      </c>
      <c r="C15" s="1185"/>
      <c r="D15" s="1185"/>
      <c r="E15" s="1185"/>
      <c r="F15" s="1185"/>
      <c r="G15" s="1185"/>
      <c r="H15" s="1185"/>
      <c r="I15" s="1185"/>
      <c r="J15" s="1185"/>
      <c r="K15" s="1185"/>
      <c r="L15" s="1185"/>
      <c r="M15" s="1185"/>
      <c r="N15" s="1185"/>
      <c r="O15" s="1185"/>
      <c r="P15" s="1185"/>
      <c r="Q15" s="1186"/>
      <c r="R15" s="2"/>
      <c r="S15" s="105" t="s">
        <v>407</v>
      </c>
    </row>
    <row r="16" spans="1:20" ht="15.75" customHeight="1">
      <c r="A16" s="123" t="s">
        <v>247</v>
      </c>
      <c r="B16" s="1185" t="s">
        <v>251</v>
      </c>
      <c r="C16" s="1185"/>
      <c r="D16" s="1185"/>
      <c r="E16" s="1185"/>
      <c r="F16" s="1185"/>
      <c r="G16" s="1185"/>
      <c r="H16" s="1185"/>
      <c r="I16" s="1185"/>
      <c r="J16" s="1185"/>
      <c r="K16" s="1185"/>
      <c r="L16" s="1185"/>
      <c r="M16" s="1185"/>
      <c r="N16" s="1185"/>
      <c r="O16" s="1185"/>
      <c r="P16" s="1185"/>
      <c r="Q16" s="1186"/>
      <c r="R16" s="2"/>
    </row>
    <row r="17" spans="1:18" ht="15.75" customHeight="1">
      <c r="A17" s="123" t="s">
        <v>247</v>
      </c>
      <c r="B17" s="1185" t="s">
        <v>252</v>
      </c>
      <c r="C17" s="1185"/>
      <c r="D17" s="1185"/>
      <c r="E17" s="1185"/>
      <c r="F17" s="1185"/>
      <c r="G17" s="1185"/>
      <c r="H17" s="1185"/>
      <c r="I17" s="1185"/>
      <c r="J17" s="1185"/>
      <c r="K17" s="1185"/>
      <c r="L17" s="1185"/>
      <c r="M17" s="1185"/>
      <c r="N17" s="1185"/>
      <c r="O17" s="1185"/>
      <c r="P17" s="1185"/>
      <c r="Q17" s="1186"/>
      <c r="R17" s="2"/>
    </row>
    <row r="18" spans="1:18" ht="15.75" customHeight="1">
      <c r="A18" s="123" t="s">
        <v>247</v>
      </c>
      <c r="B18" s="1185" t="s">
        <v>253</v>
      </c>
      <c r="C18" s="1185"/>
      <c r="D18" s="1185"/>
      <c r="E18" s="1185"/>
      <c r="F18" s="1185"/>
      <c r="G18" s="1185"/>
      <c r="H18" s="1185"/>
      <c r="I18" s="1185"/>
      <c r="J18" s="1185"/>
      <c r="K18" s="1185"/>
      <c r="L18" s="1185"/>
      <c r="M18" s="1185"/>
      <c r="N18" s="1185"/>
      <c r="O18" s="1185"/>
      <c r="P18" s="1185"/>
      <c r="Q18" s="1186"/>
      <c r="R18" s="2"/>
    </row>
    <row r="19" spans="1:18" ht="15.75" customHeight="1">
      <c r="A19" s="123" t="s">
        <v>141</v>
      </c>
      <c r="B19" s="1185" t="s">
        <v>582</v>
      </c>
      <c r="C19" s="1185"/>
      <c r="D19" s="1185"/>
      <c r="E19" s="1185"/>
      <c r="F19" s="1185"/>
      <c r="G19" s="1185"/>
      <c r="H19" s="1185"/>
      <c r="I19" s="1185"/>
      <c r="J19" s="1185"/>
      <c r="K19" s="1185"/>
      <c r="L19" s="1185"/>
      <c r="M19" s="1185"/>
      <c r="N19" s="1185"/>
      <c r="O19" s="1185"/>
      <c r="P19" s="1185"/>
      <c r="Q19" s="1186"/>
      <c r="R19" s="2"/>
    </row>
    <row r="20" spans="1:18" ht="15.75" customHeight="1">
      <c r="A20" s="123" t="s">
        <v>247</v>
      </c>
      <c r="B20" s="1185" t="s">
        <v>254</v>
      </c>
      <c r="C20" s="1185"/>
      <c r="D20" s="1185"/>
      <c r="E20" s="1185"/>
      <c r="F20" s="1185"/>
      <c r="G20" s="1185"/>
      <c r="H20" s="1185"/>
      <c r="I20" s="1185"/>
      <c r="J20" s="1185"/>
      <c r="K20" s="1185"/>
      <c r="L20" s="1185"/>
      <c r="M20" s="1185"/>
      <c r="N20" s="1185"/>
      <c r="O20" s="1185"/>
      <c r="P20" s="1185"/>
      <c r="Q20" s="1186"/>
      <c r="R20" s="2"/>
    </row>
    <row r="21" spans="1:18" ht="15.75" customHeight="1">
      <c r="A21" s="123" t="s">
        <v>247</v>
      </c>
      <c r="B21" s="1185" t="s">
        <v>255</v>
      </c>
      <c r="C21" s="1185"/>
      <c r="D21" s="1185"/>
      <c r="E21" s="1185"/>
      <c r="F21" s="1185"/>
      <c r="G21" s="1185"/>
      <c r="H21" s="1185"/>
      <c r="I21" s="1185"/>
      <c r="J21" s="1185"/>
      <c r="K21" s="1185"/>
      <c r="L21" s="1185"/>
      <c r="M21" s="1185"/>
      <c r="N21" s="1185"/>
      <c r="O21" s="1185"/>
      <c r="P21" s="1185"/>
      <c r="Q21" s="1186"/>
      <c r="R21" s="2"/>
    </row>
    <row r="22" spans="1:18" ht="15.75" customHeight="1">
      <c r="A22" s="123" t="s">
        <v>247</v>
      </c>
      <c r="B22" s="1185" t="s">
        <v>256</v>
      </c>
      <c r="C22" s="1185"/>
      <c r="D22" s="1185"/>
      <c r="E22" s="1185"/>
      <c r="F22" s="1185"/>
      <c r="G22" s="1185"/>
      <c r="H22" s="1185"/>
      <c r="I22" s="1185"/>
      <c r="J22" s="1185"/>
      <c r="K22" s="1185"/>
      <c r="L22" s="1185"/>
      <c r="M22" s="1185"/>
      <c r="N22" s="1185"/>
      <c r="O22" s="1185"/>
      <c r="P22" s="1185"/>
      <c r="Q22" s="1186"/>
      <c r="R22" s="2"/>
    </row>
    <row r="23" spans="1:18" ht="15.75" customHeight="1">
      <c r="A23" s="123" t="s">
        <v>247</v>
      </c>
      <c r="B23" s="1185" t="s">
        <v>257</v>
      </c>
      <c r="C23" s="1185"/>
      <c r="D23" s="1185"/>
      <c r="E23" s="1185"/>
      <c r="F23" s="1185"/>
      <c r="G23" s="1185"/>
      <c r="H23" s="1185"/>
      <c r="I23" s="1185"/>
      <c r="J23" s="1185"/>
      <c r="K23" s="1185"/>
      <c r="L23" s="1185"/>
      <c r="M23" s="1185"/>
      <c r="N23" s="1185"/>
      <c r="O23" s="1185"/>
      <c r="P23" s="1185"/>
      <c r="Q23" s="1186"/>
      <c r="R23" s="2"/>
    </row>
    <row r="24" spans="1:18" ht="15.75" customHeight="1">
      <c r="A24" s="123" t="s">
        <v>141</v>
      </c>
      <c r="B24" s="1185" t="s">
        <v>583</v>
      </c>
      <c r="C24" s="1185"/>
      <c r="D24" s="1185"/>
      <c r="E24" s="1185"/>
      <c r="F24" s="1185"/>
      <c r="G24" s="1185"/>
      <c r="H24" s="1185"/>
      <c r="I24" s="1185"/>
      <c r="J24" s="1185"/>
      <c r="K24" s="1185"/>
      <c r="L24" s="1185"/>
      <c r="M24" s="1185"/>
      <c r="N24" s="1185"/>
      <c r="O24" s="1185"/>
      <c r="P24" s="1185"/>
      <c r="Q24" s="1186"/>
      <c r="R24" s="2"/>
    </row>
    <row r="25" spans="1:18" ht="15.75" customHeight="1">
      <c r="A25" s="123" t="s">
        <v>247</v>
      </c>
      <c r="B25" s="1185" t="s">
        <v>258</v>
      </c>
      <c r="C25" s="1185"/>
      <c r="D25" s="1185"/>
      <c r="E25" s="1185"/>
      <c r="F25" s="1185"/>
      <c r="G25" s="1185"/>
      <c r="H25" s="1185"/>
      <c r="I25" s="1185"/>
      <c r="J25" s="1185"/>
      <c r="K25" s="1185"/>
      <c r="L25" s="1185"/>
      <c r="M25" s="1185"/>
      <c r="N25" s="1185"/>
      <c r="O25" s="1185"/>
      <c r="P25" s="1185"/>
      <c r="Q25" s="1186"/>
      <c r="R25" s="2"/>
    </row>
    <row r="26" spans="1:18" ht="15.75" customHeight="1">
      <c r="A26" s="123" t="s">
        <v>247</v>
      </c>
      <c r="B26" s="1185" t="s">
        <v>259</v>
      </c>
      <c r="C26" s="1185"/>
      <c r="D26" s="1185"/>
      <c r="E26" s="1185"/>
      <c r="F26" s="1185"/>
      <c r="G26" s="1185"/>
      <c r="H26" s="1185"/>
      <c r="I26" s="1185"/>
      <c r="J26" s="1185"/>
      <c r="K26" s="1185"/>
      <c r="L26" s="1185"/>
      <c r="M26" s="1185"/>
      <c r="N26" s="1185"/>
      <c r="O26" s="1185"/>
      <c r="P26" s="1185"/>
      <c r="Q26" s="1186"/>
      <c r="R26" s="2"/>
    </row>
    <row r="27" spans="1:18" ht="15.75" customHeight="1">
      <c r="A27" s="123" t="s">
        <v>247</v>
      </c>
      <c r="B27" s="1185" t="s">
        <v>260</v>
      </c>
      <c r="C27" s="1185"/>
      <c r="D27" s="1185"/>
      <c r="E27" s="1185"/>
      <c r="F27" s="1185"/>
      <c r="G27" s="1185"/>
      <c r="H27" s="1185"/>
      <c r="I27" s="1185"/>
      <c r="J27" s="1185"/>
      <c r="K27" s="1185"/>
      <c r="L27" s="1185"/>
      <c r="M27" s="1185"/>
      <c r="N27" s="1185"/>
      <c r="O27" s="1185"/>
      <c r="P27" s="1185"/>
      <c r="Q27" s="1186"/>
      <c r="R27" s="2"/>
    </row>
    <row r="28" spans="1:18" ht="15.75" customHeight="1">
      <c r="A28" s="124" t="s">
        <v>247</v>
      </c>
      <c r="B28" s="1196" t="s">
        <v>261</v>
      </c>
      <c r="C28" s="1196"/>
      <c r="D28" s="1196"/>
      <c r="E28" s="1196"/>
      <c r="F28" s="1196"/>
      <c r="G28" s="1196"/>
      <c r="H28" s="1196"/>
      <c r="I28" s="1196"/>
      <c r="J28" s="1196"/>
      <c r="K28" s="1196"/>
      <c r="L28" s="1196"/>
      <c r="M28" s="1196"/>
      <c r="N28" s="1196"/>
      <c r="O28" s="1196"/>
      <c r="P28" s="1196"/>
      <c r="Q28" s="1197"/>
      <c r="R28" s="2"/>
    </row>
    <row r="29" spans="1:18" ht="13.5" customHeight="1">
      <c r="A29" s="228" t="s">
        <v>737</v>
      </c>
      <c r="B29" s="109"/>
      <c r="C29" s="109"/>
      <c r="D29" s="109"/>
      <c r="E29" s="109"/>
      <c r="F29" s="109"/>
      <c r="G29" s="109"/>
      <c r="H29" s="109"/>
      <c r="I29" s="109"/>
      <c r="J29" s="109"/>
      <c r="K29" s="109"/>
      <c r="L29" s="109"/>
      <c r="M29" s="109"/>
      <c r="N29" s="109"/>
      <c r="O29" s="109"/>
      <c r="P29" s="109"/>
      <c r="Q29" s="110"/>
    </row>
    <row r="30" spans="1:18" ht="15.75" customHeight="1">
      <c r="A30" s="125" t="s">
        <v>262</v>
      </c>
      <c r="Q30" s="114"/>
    </row>
    <row r="31" spans="1:18" ht="15.75" customHeight="1">
      <c r="A31" s="125" t="s">
        <v>263</v>
      </c>
      <c r="Q31" s="114"/>
    </row>
    <row r="32" spans="1:18" ht="15.75" customHeight="1">
      <c r="A32" s="113"/>
      <c r="B32" s="1170" t="s">
        <v>264</v>
      </c>
      <c r="C32" s="1170"/>
      <c r="D32" s="1170"/>
      <c r="E32" s="1170"/>
      <c r="F32" s="1170"/>
      <c r="G32" s="1170"/>
      <c r="H32" s="1170"/>
      <c r="I32" s="1170"/>
      <c r="J32" s="1170"/>
      <c r="K32" s="1170"/>
      <c r="L32" s="1170"/>
      <c r="M32" s="1170"/>
      <c r="N32" s="1170" t="s">
        <v>265</v>
      </c>
      <c r="O32" s="1170"/>
      <c r="P32" s="1170"/>
      <c r="Q32" s="114"/>
    </row>
    <row r="33" spans="1:17" ht="15.75" customHeight="1">
      <c r="A33" s="113"/>
      <c r="B33" s="1198" t="str">
        <f>B10</f>
        <v>建築板金（内外装板金作業）</v>
      </c>
      <c r="C33" s="1199"/>
      <c r="D33" s="1199"/>
      <c r="E33" s="1199"/>
      <c r="F33" s="1199"/>
      <c r="G33" s="1199"/>
      <c r="H33" s="1199"/>
      <c r="I33" s="1199"/>
      <c r="J33" s="1199"/>
      <c r="K33" s="1199"/>
      <c r="L33" s="1199"/>
      <c r="M33" s="1200"/>
      <c r="N33" s="1206"/>
      <c r="O33" s="1207"/>
      <c r="P33" s="110" t="s">
        <v>267</v>
      </c>
      <c r="Q33" s="114"/>
    </row>
    <row r="34" spans="1:17" ht="15.75" customHeight="1">
      <c r="A34" s="113"/>
      <c r="B34" s="1191" t="str">
        <f>B11</f>
        <v>建築大工（大工工事作業）</v>
      </c>
      <c r="C34" s="1192"/>
      <c r="D34" s="1192"/>
      <c r="E34" s="1192"/>
      <c r="F34" s="1192"/>
      <c r="G34" s="1192"/>
      <c r="H34" s="1192"/>
      <c r="I34" s="1192"/>
      <c r="J34" s="1192"/>
      <c r="K34" s="1192"/>
      <c r="L34" s="1192"/>
      <c r="M34" s="1193"/>
      <c r="N34" s="1194"/>
      <c r="O34" s="1195"/>
      <c r="P34" s="126" t="s">
        <v>267</v>
      </c>
      <c r="Q34" s="114"/>
    </row>
    <row r="35" spans="1:17" ht="15.75" customHeight="1">
      <c r="A35" s="113"/>
      <c r="B35" s="1191" t="str">
        <f t="shared" ref="B35:B50" si="0">B12</f>
        <v>かわらぶき　（かわらぶき作業）</v>
      </c>
      <c r="C35" s="1192"/>
      <c r="D35" s="1192"/>
      <c r="E35" s="1192"/>
      <c r="F35" s="1192"/>
      <c r="G35" s="1192"/>
      <c r="H35" s="1192"/>
      <c r="I35" s="1192"/>
      <c r="J35" s="1192"/>
      <c r="K35" s="1192"/>
      <c r="L35" s="1192"/>
      <c r="M35" s="1193"/>
      <c r="N35" s="1194"/>
      <c r="O35" s="1195"/>
      <c r="P35" s="126" t="s">
        <v>267</v>
      </c>
      <c r="Q35" s="114"/>
    </row>
    <row r="36" spans="1:17" ht="15.75" customHeight="1">
      <c r="A36" s="113"/>
      <c r="B36" s="1191" t="str">
        <f t="shared" si="0"/>
        <v>とび　（とび作業）</v>
      </c>
      <c r="C36" s="1192"/>
      <c r="D36" s="1192"/>
      <c r="E36" s="1192"/>
      <c r="F36" s="1192"/>
      <c r="G36" s="1192"/>
      <c r="H36" s="1192"/>
      <c r="I36" s="1192"/>
      <c r="J36" s="1192"/>
      <c r="K36" s="1192"/>
      <c r="L36" s="1192"/>
      <c r="M36" s="1193"/>
      <c r="N36" s="1194"/>
      <c r="O36" s="1195"/>
      <c r="P36" s="126" t="s">
        <v>267</v>
      </c>
      <c r="Q36" s="114"/>
    </row>
    <row r="37" spans="1:17" ht="15.75" customHeight="1">
      <c r="A37" s="113"/>
      <c r="B37" s="1191" t="str">
        <f t="shared" si="0"/>
        <v>左官　（左官作業）</v>
      </c>
      <c r="C37" s="1192"/>
      <c r="D37" s="1192"/>
      <c r="E37" s="1192"/>
      <c r="F37" s="1192"/>
      <c r="G37" s="1192"/>
      <c r="H37" s="1192"/>
      <c r="I37" s="1192"/>
      <c r="J37" s="1192"/>
      <c r="K37" s="1192"/>
      <c r="L37" s="1192"/>
      <c r="M37" s="1193"/>
      <c r="N37" s="1194"/>
      <c r="O37" s="1195"/>
      <c r="P37" s="126" t="s">
        <v>267</v>
      </c>
      <c r="Q37" s="114"/>
    </row>
    <row r="38" spans="1:17" ht="15.75" customHeight="1">
      <c r="A38" s="113"/>
      <c r="B38" s="1191" t="str">
        <f t="shared" si="0"/>
        <v>タイル張り　（タイル張り作業）</v>
      </c>
      <c r="C38" s="1192"/>
      <c r="D38" s="1192"/>
      <c r="E38" s="1192"/>
      <c r="F38" s="1192"/>
      <c r="G38" s="1192"/>
      <c r="H38" s="1192"/>
      <c r="I38" s="1192"/>
      <c r="J38" s="1192"/>
      <c r="K38" s="1192"/>
      <c r="L38" s="1192"/>
      <c r="M38" s="1193"/>
      <c r="N38" s="1194"/>
      <c r="O38" s="1195"/>
      <c r="P38" s="126" t="s">
        <v>267</v>
      </c>
      <c r="Q38" s="114"/>
    </row>
    <row r="39" spans="1:17" ht="15.75" customHeight="1">
      <c r="A39" s="113"/>
      <c r="B39" s="1191" t="str">
        <f t="shared" si="0"/>
        <v>型枠施工　（型枠工事作業）</v>
      </c>
      <c r="C39" s="1192"/>
      <c r="D39" s="1192"/>
      <c r="E39" s="1192"/>
      <c r="F39" s="1192"/>
      <c r="G39" s="1192"/>
      <c r="H39" s="1192"/>
      <c r="I39" s="1192"/>
      <c r="J39" s="1192"/>
      <c r="K39" s="1192"/>
      <c r="L39" s="1192"/>
      <c r="M39" s="1193"/>
      <c r="N39" s="1194"/>
      <c r="O39" s="1195"/>
      <c r="P39" s="126" t="s">
        <v>267</v>
      </c>
      <c r="Q39" s="114"/>
    </row>
    <row r="40" spans="1:17" ht="15.75" customHeight="1">
      <c r="A40" s="113"/>
      <c r="B40" s="1191" t="str">
        <f t="shared" si="0"/>
        <v>鉄筋施工　（鉄筋組立て作業）</v>
      </c>
      <c r="C40" s="1192"/>
      <c r="D40" s="1192"/>
      <c r="E40" s="1192"/>
      <c r="F40" s="1192"/>
      <c r="G40" s="1192"/>
      <c r="H40" s="1192"/>
      <c r="I40" s="1192"/>
      <c r="J40" s="1192"/>
      <c r="K40" s="1192"/>
      <c r="L40" s="1192"/>
      <c r="M40" s="1193"/>
      <c r="N40" s="1194"/>
      <c r="O40" s="1195"/>
      <c r="P40" s="126" t="s">
        <v>267</v>
      </c>
      <c r="Q40" s="114"/>
    </row>
    <row r="41" spans="1:17" ht="15.75" customHeight="1">
      <c r="A41" s="113"/>
      <c r="B41" s="1191" t="str">
        <f t="shared" si="0"/>
        <v>コンクリート圧送施工　（コンクリート圧送工事作業）</v>
      </c>
      <c r="C41" s="1192"/>
      <c r="D41" s="1192"/>
      <c r="E41" s="1192"/>
      <c r="F41" s="1192"/>
      <c r="G41" s="1192"/>
      <c r="H41" s="1192"/>
      <c r="I41" s="1192"/>
      <c r="J41" s="1192"/>
      <c r="K41" s="1192"/>
      <c r="L41" s="1192"/>
      <c r="M41" s="1193"/>
      <c r="N41" s="1194"/>
      <c r="O41" s="1195"/>
      <c r="P41" s="126" t="s">
        <v>267</v>
      </c>
      <c r="Q41" s="114"/>
    </row>
    <row r="42" spans="1:17" ht="15.75" customHeight="1">
      <c r="A42" s="113"/>
      <c r="B42" s="1191" t="str">
        <f t="shared" si="0"/>
        <v>防水施工　（アスファルト防水工事作業）</v>
      </c>
      <c r="C42" s="1192"/>
      <c r="D42" s="1192"/>
      <c r="E42" s="1192"/>
      <c r="F42" s="1192"/>
      <c r="G42" s="1192"/>
      <c r="H42" s="1192"/>
      <c r="I42" s="1192"/>
      <c r="J42" s="1192"/>
      <c r="K42" s="1192"/>
      <c r="L42" s="1192"/>
      <c r="M42" s="1193"/>
      <c r="N42" s="1194"/>
      <c r="O42" s="1195"/>
      <c r="P42" s="126" t="s">
        <v>267</v>
      </c>
      <c r="Q42" s="114"/>
    </row>
    <row r="43" spans="1:17" ht="15.75" customHeight="1">
      <c r="A43" s="113"/>
      <c r="B43" s="1191" t="str">
        <f t="shared" si="0"/>
        <v>防水施工　（ウレタンゴム系塗膜防水工事作業）</v>
      </c>
      <c r="C43" s="1192"/>
      <c r="D43" s="1192"/>
      <c r="E43" s="1192"/>
      <c r="F43" s="1192"/>
      <c r="G43" s="1192"/>
      <c r="H43" s="1192"/>
      <c r="I43" s="1192"/>
      <c r="J43" s="1192"/>
      <c r="K43" s="1192"/>
      <c r="L43" s="1192"/>
      <c r="M43" s="1193"/>
      <c r="N43" s="1194"/>
      <c r="O43" s="1195"/>
      <c r="P43" s="126" t="s">
        <v>267</v>
      </c>
      <c r="Q43" s="114"/>
    </row>
    <row r="44" spans="1:17" ht="15.75" customHeight="1">
      <c r="A44" s="113"/>
      <c r="B44" s="1191" t="str">
        <f t="shared" si="0"/>
        <v>防水施工　（塩化ビニル系シート防水工事作業）</v>
      </c>
      <c r="C44" s="1192"/>
      <c r="D44" s="1192"/>
      <c r="E44" s="1192"/>
      <c r="F44" s="1192"/>
      <c r="G44" s="1192"/>
      <c r="H44" s="1192"/>
      <c r="I44" s="1192"/>
      <c r="J44" s="1192"/>
      <c r="K44" s="1192"/>
      <c r="L44" s="1192"/>
      <c r="M44" s="1193"/>
      <c r="N44" s="1194"/>
      <c r="O44" s="1195"/>
      <c r="P44" s="126" t="s">
        <v>267</v>
      </c>
      <c r="Q44" s="114"/>
    </row>
    <row r="45" spans="1:17" ht="15.75" customHeight="1">
      <c r="A45" s="113"/>
      <c r="B45" s="1191" t="str">
        <f t="shared" si="0"/>
        <v>防水施工　（シーリング防水工事作業）</v>
      </c>
      <c r="C45" s="1192"/>
      <c r="D45" s="1192"/>
      <c r="E45" s="1192"/>
      <c r="F45" s="1192"/>
      <c r="G45" s="1192"/>
      <c r="H45" s="1192"/>
      <c r="I45" s="1192"/>
      <c r="J45" s="1192"/>
      <c r="K45" s="1192"/>
      <c r="L45" s="1192"/>
      <c r="M45" s="1193"/>
      <c r="N45" s="1194"/>
      <c r="O45" s="1195"/>
      <c r="P45" s="126" t="s">
        <v>267</v>
      </c>
      <c r="Q45" s="114"/>
    </row>
    <row r="46" spans="1:17" ht="15.75" customHeight="1">
      <c r="A46" s="113"/>
      <c r="B46" s="1191" t="str">
        <f t="shared" si="0"/>
        <v>内装仕上げ施工　（木質系床仕上げ工事作業）</v>
      </c>
      <c r="C46" s="1192"/>
      <c r="D46" s="1192"/>
      <c r="E46" s="1192"/>
      <c r="F46" s="1192"/>
      <c r="G46" s="1192"/>
      <c r="H46" s="1192"/>
      <c r="I46" s="1192"/>
      <c r="J46" s="1192"/>
      <c r="K46" s="1192"/>
      <c r="L46" s="1192"/>
      <c r="M46" s="1193"/>
      <c r="N46" s="1194"/>
      <c r="O46" s="1195"/>
      <c r="P46" s="126" t="s">
        <v>267</v>
      </c>
      <c r="Q46" s="114"/>
    </row>
    <row r="47" spans="1:17" ht="15.75" customHeight="1">
      <c r="A47" s="113"/>
      <c r="B47" s="1191" t="str">
        <f t="shared" si="0"/>
        <v>内装仕上げ施工　（鋼製下地工事作業）</v>
      </c>
      <c r="C47" s="1192"/>
      <c r="D47" s="1192"/>
      <c r="E47" s="1192"/>
      <c r="F47" s="1192"/>
      <c r="G47" s="1192"/>
      <c r="H47" s="1192"/>
      <c r="I47" s="1192"/>
      <c r="J47" s="1192"/>
      <c r="K47" s="1192"/>
      <c r="L47" s="1192"/>
      <c r="M47" s="1193"/>
      <c r="N47" s="1194"/>
      <c r="O47" s="1195"/>
      <c r="P47" s="126" t="s">
        <v>267</v>
      </c>
      <c r="Q47" s="114"/>
    </row>
    <row r="48" spans="1:17" ht="15.75" customHeight="1">
      <c r="A48" s="113"/>
      <c r="B48" s="1191" t="str">
        <f t="shared" si="0"/>
        <v>内装仕上げ施工　（ボード仕上げ工事作業）</v>
      </c>
      <c r="C48" s="1192"/>
      <c r="D48" s="1192"/>
      <c r="E48" s="1192"/>
      <c r="F48" s="1192"/>
      <c r="G48" s="1192"/>
      <c r="H48" s="1192"/>
      <c r="I48" s="1192"/>
      <c r="J48" s="1192"/>
      <c r="K48" s="1192"/>
      <c r="L48" s="1192"/>
      <c r="M48" s="1193"/>
      <c r="N48" s="1194"/>
      <c r="O48" s="1195"/>
      <c r="P48" s="126" t="s">
        <v>267</v>
      </c>
      <c r="Q48" s="114"/>
    </row>
    <row r="49" spans="1:17" ht="15.75" customHeight="1">
      <c r="A49" s="113"/>
      <c r="B49" s="1191" t="str">
        <f t="shared" si="0"/>
        <v>サッシ施工　（ビル用サッシ施工作業）</v>
      </c>
      <c r="C49" s="1192"/>
      <c r="D49" s="1192"/>
      <c r="E49" s="1192"/>
      <c r="F49" s="1192"/>
      <c r="G49" s="1192"/>
      <c r="H49" s="1192"/>
      <c r="I49" s="1192"/>
      <c r="J49" s="1192"/>
      <c r="K49" s="1192"/>
      <c r="L49" s="1192"/>
      <c r="M49" s="1193"/>
      <c r="N49" s="1194"/>
      <c r="O49" s="1195"/>
      <c r="P49" s="126" t="s">
        <v>267</v>
      </c>
      <c r="Q49" s="114"/>
    </row>
    <row r="50" spans="1:17" ht="15.75" customHeight="1">
      <c r="A50" s="113"/>
      <c r="B50" s="1191" t="str">
        <f t="shared" si="0"/>
        <v>ガラス施工　（ガラス工事作業）</v>
      </c>
      <c r="C50" s="1192"/>
      <c r="D50" s="1192"/>
      <c r="E50" s="1192"/>
      <c r="F50" s="1192"/>
      <c r="G50" s="1192"/>
      <c r="H50" s="1192"/>
      <c r="I50" s="1192"/>
      <c r="J50" s="1192"/>
      <c r="K50" s="1192"/>
      <c r="L50" s="1192"/>
      <c r="M50" s="1193"/>
      <c r="N50" s="1194"/>
      <c r="O50" s="1195"/>
      <c r="P50" s="126" t="s">
        <v>267</v>
      </c>
      <c r="Q50" s="114"/>
    </row>
    <row r="51" spans="1:17" ht="15.75" customHeight="1">
      <c r="A51" s="113"/>
      <c r="B51" s="1201" t="str">
        <f>B28</f>
        <v>塗装　（建築塗装作業）</v>
      </c>
      <c r="C51" s="1202"/>
      <c r="D51" s="1202"/>
      <c r="E51" s="1202"/>
      <c r="F51" s="1202"/>
      <c r="G51" s="1202"/>
      <c r="H51" s="1202"/>
      <c r="I51" s="1202"/>
      <c r="J51" s="1202"/>
      <c r="K51" s="1202"/>
      <c r="L51" s="1202"/>
      <c r="M51" s="1203"/>
      <c r="N51" s="1204"/>
      <c r="O51" s="1205"/>
      <c r="P51" s="190" t="s">
        <v>267</v>
      </c>
      <c r="Q51" s="114"/>
    </row>
    <row r="52" spans="1:17" ht="13.5" customHeight="1">
      <c r="A52" s="121"/>
      <c r="B52" s="265"/>
      <c r="C52" s="265"/>
      <c r="D52" s="265"/>
      <c r="E52" s="265"/>
      <c r="F52" s="265"/>
      <c r="G52" s="265"/>
      <c r="H52" s="265"/>
      <c r="I52" s="265"/>
      <c r="J52" s="265"/>
      <c r="K52" s="265"/>
      <c r="L52" s="265"/>
      <c r="M52" s="265"/>
      <c r="N52" s="265"/>
      <c r="O52" s="265"/>
      <c r="P52" s="265"/>
      <c r="Q52" s="112"/>
    </row>
    <row r="53" spans="1:17" ht="2.25" customHeight="1"/>
  </sheetData>
  <mergeCells count="65">
    <mergeCell ref="B32:M32"/>
    <mergeCell ref="N32:P32"/>
    <mergeCell ref="B19:Q19"/>
    <mergeCell ref="B14:Q14"/>
    <mergeCell ref="B16:Q16"/>
    <mergeCell ref="B17:Q17"/>
    <mergeCell ref="B18:Q18"/>
    <mergeCell ref="B25:Q25"/>
    <mergeCell ref="B22:Q22"/>
    <mergeCell ref="B43:M43"/>
    <mergeCell ref="B44:M44"/>
    <mergeCell ref="B38:M38"/>
    <mergeCell ref="B39:M39"/>
    <mergeCell ref="B40:M40"/>
    <mergeCell ref="B41:M41"/>
    <mergeCell ref="B42:M42"/>
    <mergeCell ref="N37:O37"/>
    <mergeCell ref="B36:M36"/>
    <mergeCell ref="B37:M37"/>
    <mergeCell ref="N33:O33"/>
    <mergeCell ref="N42:O42"/>
    <mergeCell ref="N38:O38"/>
    <mergeCell ref="N39:O39"/>
    <mergeCell ref="N40:O40"/>
    <mergeCell ref="N41:O41"/>
    <mergeCell ref="B34:M34"/>
    <mergeCell ref="B35:M35"/>
    <mergeCell ref="N34:O34"/>
    <mergeCell ref="N35:O35"/>
    <mergeCell ref="N36:O36"/>
    <mergeCell ref="B48:M48"/>
    <mergeCell ref="B49:M49"/>
    <mergeCell ref="B50:M50"/>
    <mergeCell ref="B51:M51"/>
    <mergeCell ref="N49:O49"/>
    <mergeCell ref="N50:O50"/>
    <mergeCell ref="N51:O51"/>
    <mergeCell ref="N48:O48"/>
    <mergeCell ref="A1:F1"/>
    <mergeCell ref="A2:D2"/>
    <mergeCell ref="B24:Q24"/>
    <mergeCell ref="B23:Q23"/>
    <mergeCell ref="B47:M47"/>
    <mergeCell ref="N43:O43"/>
    <mergeCell ref="N44:O44"/>
    <mergeCell ref="N45:O45"/>
    <mergeCell ref="N46:O46"/>
    <mergeCell ref="N47:O47"/>
    <mergeCell ref="B45:M45"/>
    <mergeCell ref="B46:M46"/>
    <mergeCell ref="B26:Q26"/>
    <mergeCell ref="B27:Q27"/>
    <mergeCell ref="B28:Q28"/>
    <mergeCell ref="B33:M33"/>
    <mergeCell ref="A5:Q5"/>
    <mergeCell ref="A8:Q9"/>
    <mergeCell ref="D3:E3"/>
    <mergeCell ref="B20:Q20"/>
    <mergeCell ref="B21:Q21"/>
    <mergeCell ref="B10:Q10"/>
    <mergeCell ref="B13:Q13"/>
    <mergeCell ref="B12:Q12"/>
    <mergeCell ref="F3:Q3"/>
    <mergeCell ref="B11:Q11"/>
    <mergeCell ref="B15:Q15"/>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FF"/>
    <pageSetUpPr fitToPage="1"/>
  </sheetPr>
  <dimension ref="A1:S80"/>
  <sheetViews>
    <sheetView view="pageBreakPreview" zoomScaleNormal="100" zoomScaleSheetLayoutView="100" workbookViewId="0">
      <selection activeCell="X22" sqref="X22"/>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c r="A1" s="1097" t="str">
        <f>CONCATENATE("（様式-",INDEX(発注者入力シート!$B$28:$G$32,MATCH(発注者入力シート!L6,発注者入力シート!$C$28:$C$32,0),4),"-１）")</f>
        <v>（様式-２-１）</v>
      </c>
      <c r="B1" s="1097"/>
      <c r="C1" s="1097"/>
      <c r="D1" s="1097"/>
      <c r="E1" s="1097"/>
      <c r="F1" s="1097"/>
      <c r="R1" s="3" t="s">
        <v>400</v>
      </c>
    </row>
    <row r="2" spans="1:19">
      <c r="A2" s="1097" t="str">
        <f>CONCATENATE("評価項目",INDEX(発注者入力シート!$B$28:$G$32,MATCH(発注者入力シート!L6,発注者入力シート!$C$28:$C$32,0),5),"-",INDEX(発注者入力シート!$B$28:$G$32,MATCH(発注者入力シート!L6,発注者入力シート!$C$28:$C$32,0),6))</f>
        <v>評価項目（１）-①</v>
      </c>
      <c r="B2" s="1097"/>
      <c r="C2" s="1097"/>
      <c r="D2" s="1097"/>
      <c r="E2" s="1097"/>
      <c r="R2" s="3" t="s">
        <v>401</v>
      </c>
    </row>
    <row r="3" spans="1:19" ht="14">
      <c r="A3" s="1149" t="s">
        <v>647</v>
      </c>
      <c r="B3" s="1149"/>
      <c r="C3" s="1149"/>
      <c r="D3" s="1149"/>
      <c r="E3" s="1149"/>
      <c r="F3" s="1149"/>
      <c r="G3" s="1149"/>
      <c r="H3" s="1149"/>
      <c r="I3" s="1149"/>
      <c r="J3" s="1149"/>
      <c r="K3" s="1149"/>
      <c r="L3" s="1149"/>
      <c r="M3" s="1149"/>
      <c r="N3" s="1149"/>
      <c r="O3" s="1149"/>
      <c r="P3" s="1149"/>
      <c r="Q3" s="128"/>
      <c r="R3" s="103"/>
      <c r="S3" s="3" t="s">
        <v>402</v>
      </c>
    </row>
    <row r="4" spans="1:19">
      <c r="D4" s="1156" t="s">
        <v>648</v>
      </c>
      <c r="E4" s="1156"/>
      <c r="F4" s="1155" t="str">
        <f>IF(企業入力シート!C5="","",企業入力シート!C5)</f>
        <v/>
      </c>
      <c r="G4" s="1155"/>
      <c r="H4" s="1155"/>
      <c r="I4" s="1155"/>
      <c r="J4" s="1155"/>
      <c r="K4" s="1155"/>
      <c r="L4" s="1155"/>
      <c r="M4" s="1155"/>
      <c r="N4" s="1155"/>
      <c r="O4" s="1155"/>
      <c r="P4" s="1155"/>
      <c r="Q4" s="2"/>
      <c r="R4" s="98"/>
      <c r="S4" s="3" t="s">
        <v>870</v>
      </c>
    </row>
    <row r="5" spans="1:19">
      <c r="H5" s="77"/>
      <c r="I5" s="77"/>
      <c r="J5" s="2"/>
      <c r="K5" s="2"/>
      <c r="L5" s="2"/>
      <c r="M5" s="2"/>
      <c r="N5" s="2"/>
      <c r="O5" s="2"/>
      <c r="P5" s="2"/>
    </row>
    <row r="6" spans="1:19">
      <c r="A6" s="3" t="s">
        <v>649</v>
      </c>
      <c r="Q6" s="2"/>
      <c r="R6" s="3" t="s">
        <v>404</v>
      </c>
    </row>
    <row r="7" spans="1:19">
      <c r="A7" s="1233" t="s">
        <v>153</v>
      </c>
      <c r="B7" s="1233"/>
      <c r="C7" s="1233"/>
      <c r="D7" s="1234" t="s">
        <v>1363</v>
      </c>
      <c r="E7" s="1235"/>
      <c r="F7" s="1235"/>
      <c r="G7" s="1235"/>
      <c r="H7" s="1235"/>
      <c r="I7" s="1235"/>
      <c r="J7" s="1235"/>
      <c r="K7" s="1235"/>
      <c r="L7" s="1235"/>
      <c r="M7" s="1236"/>
      <c r="N7" s="2"/>
      <c r="R7" s="100"/>
      <c r="S7" s="3" t="s">
        <v>405</v>
      </c>
    </row>
    <row r="8" spans="1:19">
      <c r="A8" s="1237" t="s">
        <v>193</v>
      </c>
      <c r="B8" s="1237"/>
      <c r="C8" s="1237"/>
      <c r="D8" s="1238" t="s">
        <v>1484</v>
      </c>
      <c r="E8" s="1239"/>
      <c r="F8" s="1239"/>
      <c r="G8" s="1239"/>
      <c r="H8" s="1239"/>
      <c r="I8" s="1239"/>
      <c r="J8" s="1239"/>
      <c r="K8" s="1239"/>
      <c r="L8" s="1239"/>
      <c r="M8" s="1240"/>
      <c r="N8" s="2"/>
      <c r="R8" s="101"/>
      <c r="S8" s="3" t="s">
        <v>403</v>
      </c>
    </row>
    <row r="9" spans="1:19">
      <c r="A9" s="1237" t="s">
        <v>154</v>
      </c>
      <c r="B9" s="1237"/>
      <c r="C9" s="1237"/>
      <c r="D9" s="1241" t="str">
        <f>INDEX(発注者入力シート!$AX$3:$BC$9,MATCH(発注者入力シート!$AY$2,発注者入力シート!$AZ$3:$AZ$9,0),4)</f>
        <v>建築物に係る電気工事</v>
      </c>
      <c r="E9" s="1242"/>
      <c r="F9" s="1242"/>
      <c r="G9" s="1242"/>
      <c r="H9" s="1242"/>
      <c r="I9" s="1242"/>
      <c r="J9" s="1242"/>
      <c r="K9" s="1242"/>
      <c r="L9" s="1242"/>
      <c r="M9" s="1243"/>
      <c r="N9" s="2"/>
    </row>
    <row r="10" spans="1:19">
      <c r="A10" s="1244" t="s">
        <v>651</v>
      </c>
      <c r="B10" s="1244"/>
      <c r="C10" s="1244"/>
      <c r="D10" s="1245" t="str">
        <f>INDEX(発注者入力シート!$AX$3:$BC$9,MATCH(発注者入力シート!$AY$2,発注者入力シート!$AZ$3:$AZ$9,0),5)</f>
        <v>電気工事、消防施設工事</v>
      </c>
      <c r="E10" s="1246"/>
      <c r="F10" s="1246"/>
      <c r="G10" s="1246"/>
      <c r="H10" s="1246"/>
      <c r="I10" s="1246"/>
      <c r="J10" s="1246"/>
      <c r="K10" s="1246"/>
      <c r="L10" s="1246"/>
      <c r="M10" s="1247"/>
      <c r="N10" s="125"/>
      <c r="R10" s="105" t="s">
        <v>406</v>
      </c>
    </row>
    <row r="11" spans="1:19">
      <c r="A11" s="238"/>
      <c r="B11" s="238"/>
      <c r="C11" s="238"/>
      <c r="D11" s="159"/>
      <c r="E11" s="159"/>
      <c r="F11" s="159"/>
      <c r="G11" s="159"/>
      <c r="H11" s="159"/>
      <c r="I11" s="159"/>
      <c r="J11" s="159"/>
      <c r="K11" s="159"/>
      <c r="L11" s="159"/>
      <c r="M11" s="159"/>
      <c r="N11" s="2"/>
      <c r="O11" s="2"/>
      <c r="P11" s="2"/>
      <c r="Q11" s="2"/>
      <c r="R11" s="105" t="s">
        <v>407</v>
      </c>
    </row>
    <row r="12" spans="1:19">
      <c r="A12" s="77"/>
      <c r="B12" s="77"/>
      <c r="C12" s="77"/>
      <c r="D12" s="2"/>
      <c r="E12" s="2"/>
      <c r="F12" s="2"/>
      <c r="G12" s="2"/>
      <c r="H12" s="2"/>
      <c r="I12" s="2"/>
      <c r="J12" s="2"/>
      <c r="K12" s="2"/>
      <c r="L12" s="2"/>
      <c r="M12" s="2"/>
      <c r="N12" s="2"/>
      <c r="O12" s="2"/>
      <c r="P12" s="2"/>
      <c r="Q12" s="2"/>
      <c r="R12" s="105" t="s">
        <v>871</v>
      </c>
    </row>
    <row r="13" spans="1:19">
      <c r="A13" s="160" t="s">
        <v>752</v>
      </c>
      <c r="B13" s="240"/>
      <c r="C13" s="240"/>
      <c r="D13" s="160"/>
      <c r="E13" s="160"/>
      <c r="F13" s="160"/>
      <c r="G13" s="160"/>
      <c r="H13" s="160"/>
      <c r="I13" s="111"/>
      <c r="J13" s="111"/>
      <c r="K13" s="1232" t="str">
        <f>IF(企業入力シート!C14="","",企業入力シート!C14)</f>
        <v>○○建設</v>
      </c>
      <c r="L13" s="1232"/>
      <c r="M13" s="1232"/>
      <c r="N13" s="1232"/>
      <c r="O13" s="1232"/>
      <c r="P13" s="1232"/>
      <c r="Q13" s="77"/>
    </row>
    <row r="14" spans="1:19" hidden="1">
      <c r="A14" s="1209" t="s">
        <v>18</v>
      </c>
      <c r="B14" s="1210"/>
      <c r="C14" s="1211"/>
      <c r="D14" s="1218" t="s">
        <v>1256</v>
      </c>
      <c r="E14" s="1218"/>
      <c r="F14" s="1218"/>
      <c r="G14" s="377" t="str">
        <f>IF('評定点一覧(第1G用) '!$P8="","",'評定点一覧(第1G用) '!$P8)</f>
        <v/>
      </c>
      <c r="H14" s="378" t="str">
        <f>IF('評定点一覧(第1G用) '!$P9="","",'評定点一覧(第1G用) '!$P9)</f>
        <v/>
      </c>
      <c r="I14" s="378" t="str">
        <f>IF('評定点一覧(第1G用) '!$P10="","",'評定点一覧(第1G用) '!$P10)</f>
        <v/>
      </c>
      <c r="J14" s="378" t="str">
        <f>IF('評定点一覧(第1G用) '!$P11="","",'評定点一覧(第1G用) '!$P11)</f>
        <v/>
      </c>
      <c r="K14" s="378" t="str">
        <f>IF('評定点一覧(第1G用) '!$P12="","",'評定点一覧(第1G用) '!$P12)</f>
        <v/>
      </c>
      <c r="L14" s="378" t="str">
        <f>IF('評定点一覧(第1G用) '!$P13="","",'評定点一覧(第1G用) '!$P13)</f>
        <v/>
      </c>
      <c r="M14" s="378" t="str">
        <f>IF('評定点一覧(第1G用) '!$P14="","",'評定点一覧(第1G用) '!$P14)</f>
        <v/>
      </c>
      <c r="N14" s="378" t="str">
        <f>IF('評定点一覧(第1G用) '!$P15="","",'評定点一覧(第1G用) '!$P15)</f>
        <v/>
      </c>
      <c r="O14" s="378" t="str">
        <f>IF('評定点一覧(第1G用) '!$P16="","",'評定点一覧(第1G用) '!$P16)</f>
        <v/>
      </c>
      <c r="P14" s="379" t="str">
        <f>IF('評定点一覧(第1G用) '!$P17="","",'評定点一覧(第1G用) '!$P17)</f>
        <v/>
      </c>
      <c r="Q14" s="189"/>
    </row>
    <row r="15" spans="1:19" hidden="1">
      <c r="A15" s="1212"/>
      <c r="B15" s="1213"/>
      <c r="C15" s="1214"/>
      <c r="D15" s="1218" t="s">
        <v>1257</v>
      </c>
      <c r="E15" s="1218"/>
      <c r="F15" s="1218"/>
      <c r="G15" s="377" t="str">
        <f>IF('評定点一覧(第1G用) '!$P21="","",'評定点一覧(第1G用) '!$P21)</f>
        <v/>
      </c>
      <c r="H15" s="378" t="str">
        <f>IF('評定点一覧(第1G用) '!$P22="","",'評定点一覧(第1G用) '!$P22)</f>
        <v/>
      </c>
      <c r="I15" s="378" t="str">
        <f>IF('評定点一覧(第1G用) '!$P23="","",'評定点一覧(第1G用) '!$P23)</f>
        <v/>
      </c>
      <c r="J15" s="378" t="str">
        <f>IF('評定点一覧(第1G用) '!$P24="","",'評定点一覧(第1G用) '!$P24)</f>
        <v/>
      </c>
      <c r="K15" s="378" t="str">
        <f>IF('評定点一覧(第1G用) '!$P25="","",'評定点一覧(第1G用) '!$P25)</f>
        <v/>
      </c>
      <c r="L15" s="378" t="str">
        <f>IF('評定点一覧(第1G用) '!$P26="","",'評定点一覧(第1G用) '!$P26)</f>
        <v/>
      </c>
      <c r="M15" s="378" t="str">
        <f>IF('評定点一覧(第1G用) '!$P27="","",'評定点一覧(第1G用) '!$P27)</f>
        <v/>
      </c>
      <c r="N15" s="378" t="str">
        <f>IF('評定点一覧(第1G用) '!$P28="","",'評定点一覧(第1G用) '!$P28)</f>
        <v/>
      </c>
      <c r="O15" s="378" t="str">
        <f>IF('評定点一覧(第1G用) '!$P29="","",'評定点一覧(第1G用) '!$P29)</f>
        <v/>
      </c>
      <c r="P15" s="379" t="str">
        <f>IF('評定点一覧(第1G用) '!$P30="","",'評定点一覧(第1G用) '!$P30)</f>
        <v/>
      </c>
      <c r="Q15" s="189"/>
    </row>
    <row r="16" spans="1:19" hidden="1">
      <c r="A16" s="1212"/>
      <c r="B16" s="1213"/>
      <c r="C16" s="1214"/>
      <c r="D16" s="1218" t="s">
        <v>1258</v>
      </c>
      <c r="E16" s="1218"/>
      <c r="F16" s="1218"/>
      <c r="G16" s="377" t="str">
        <f>IF('評定点一覧(第1G用) '!$P34="","",'評定点一覧(第1G用) '!$P34)</f>
        <v/>
      </c>
      <c r="H16" s="378" t="str">
        <f>IF('評定点一覧(第1G用) '!$P35="","",'評定点一覧(第1G用) '!$P35)</f>
        <v/>
      </c>
      <c r="I16" s="378" t="str">
        <f>IF('評定点一覧(第1G用) '!$P36="","",'評定点一覧(第1G用) '!$P36)</f>
        <v/>
      </c>
      <c r="J16" s="378" t="str">
        <f>IF('評定点一覧(第1G用) '!$P37="","",'評定点一覧(第1G用) '!$P37)</f>
        <v/>
      </c>
      <c r="K16" s="378" t="str">
        <f>IF('評定点一覧(第1G用) '!$P38="","",'評定点一覧(第1G用) '!$P38)</f>
        <v/>
      </c>
      <c r="L16" s="378" t="str">
        <f>IF('評定点一覧(第1G用) '!$P39="","",'評定点一覧(第1G用) '!$P39)</f>
        <v/>
      </c>
      <c r="M16" s="378" t="str">
        <f>IF('評定点一覧(第1G用) '!$P40="","",'評定点一覧(第1G用) '!$P40)</f>
        <v/>
      </c>
      <c r="N16" s="378" t="str">
        <f>IF('評定点一覧(第1G用) '!$P41="","",'評定点一覧(第1G用) '!$P41)</f>
        <v/>
      </c>
      <c r="O16" s="378" t="str">
        <f>IF('評定点一覧(第1G用) '!$P42="","",'評定点一覧(第1G用) '!$P42)</f>
        <v/>
      </c>
      <c r="P16" s="379" t="str">
        <f>IF('評定点一覧(第1G用) '!$P43="","",'評定点一覧(第1G用) '!$P43)</f>
        <v/>
      </c>
      <c r="Q16" s="189"/>
    </row>
    <row r="17" spans="1:17" hidden="1">
      <c r="A17" s="1212"/>
      <c r="B17" s="1213"/>
      <c r="C17" s="1214"/>
      <c r="D17" s="1218" t="s">
        <v>1259</v>
      </c>
      <c r="E17" s="1218"/>
      <c r="F17" s="1218"/>
      <c r="G17" s="377" t="str">
        <f>IF('評定点一覧(第1G用) '!$P47="","",'評定点一覧(第1G用) '!$P47)</f>
        <v/>
      </c>
      <c r="H17" s="378" t="str">
        <f>IF('評定点一覧(第1G用) '!$P48="","",'評定点一覧(第1G用) '!$P48)</f>
        <v/>
      </c>
      <c r="I17" s="378" t="str">
        <f>IF('評定点一覧(第1G用) '!$P49="","",'評定点一覧(第1G用) '!$P49)</f>
        <v/>
      </c>
      <c r="J17" s="378" t="str">
        <f>IF('評定点一覧(第1G用) '!$P50="","",'評定点一覧(第1G用) '!$P50)</f>
        <v/>
      </c>
      <c r="K17" s="378" t="str">
        <f>IF('評定点一覧(第1G用) '!$P51="","",'評定点一覧(第1G用) '!$P51)</f>
        <v/>
      </c>
      <c r="L17" s="378" t="str">
        <f>IF('評定点一覧(第1G用) '!$P52="","",'評定点一覧(第1G用) '!$P52)</f>
        <v/>
      </c>
      <c r="M17" s="378" t="str">
        <f>IF('評定点一覧(第1G用) '!$P53="","",'評定点一覧(第1G用) '!$P53)</f>
        <v/>
      </c>
      <c r="N17" s="378" t="str">
        <f>IF('評定点一覧(第1G用) '!$P54="","",'評定点一覧(第1G用) '!$P54)</f>
        <v/>
      </c>
      <c r="O17" s="378" t="str">
        <f>IF('評定点一覧(第1G用) '!$P55="","",'評定点一覧(第1G用) '!$P55)</f>
        <v/>
      </c>
      <c r="P17" s="379" t="str">
        <f>IF('評定点一覧(第1G用) '!$P56="","",'評定点一覧(第1G用) '!$P56)</f>
        <v/>
      </c>
      <c r="Q17" s="189"/>
    </row>
    <row r="18" spans="1:17" hidden="1">
      <c r="A18" s="1215"/>
      <c r="B18" s="1216"/>
      <c r="C18" s="1217"/>
      <c r="D18" s="1218" t="s">
        <v>1260</v>
      </c>
      <c r="E18" s="1218"/>
      <c r="F18" s="1218"/>
      <c r="G18" s="377" t="str">
        <f>IF('評定点一覧(第1G用) '!$P60="","",'評定点一覧(第1G用) '!$P60)</f>
        <v/>
      </c>
      <c r="H18" s="378" t="str">
        <f>IF('評定点一覧(第1G用) '!$P61="","",'評定点一覧(第1G用) '!$P61)</f>
        <v/>
      </c>
      <c r="I18" s="378" t="str">
        <f>IF('評定点一覧(第1G用) '!$P62="","",'評定点一覧(第1G用) '!$P62)</f>
        <v/>
      </c>
      <c r="J18" s="378" t="str">
        <f>IF('評定点一覧(第1G用) '!$P63="","",'評定点一覧(第1G用) '!$P63)</f>
        <v/>
      </c>
      <c r="K18" s="378" t="str">
        <f>IF('評定点一覧(第1G用) '!$P64="","",'評定点一覧(第1G用) '!$P64)</f>
        <v/>
      </c>
      <c r="L18" s="378" t="str">
        <f>IF('評定点一覧(第1G用) '!$P65="","",'評定点一覧(第1G用) '!$P65)</f>
        <v/>
      </c>
      <c r="M18" s="378" t="str">
        <f>IF('評定点一覧(第1G用) '!$P66="","",'評定点一覧(第1G用) '!$P66)</f>
        <v/>
      </c>
      <c r="N18" s="378" t="str">
        <f>IF('評定点一覧(第1G用) '!$P67="","",'評定点一覧(第1G用) '!$P67)</f>
        <v/>
      </c>
      <c r="O18" s="378" t="str">
        <f>IF('評定点一覧(第1G用) '!$P68="","",'評定点一覧(第1G用) '!$P68)</f>
        <v/>
      </c>
      <c r="P18" s="379" t="str">
        <f>IF('評定点一覧(第1G用) '!$P69="","",'評定点一覧(第1G用) '!$P69)</f>
        <v/>
      </c>
      <c r="Q18" s="2"/>
    </row>
    <row r="19" spans="1:17">
      <c r="A19" s="108" t="s">
        <v>19</v>
      </c>
      <c r="B19" s="109"/>
      <c r="C19" s="109"/>
      <c r="D19" s="238"/>
      <c r="E19" s="238"/>
      <c r="F19" s="403"/>
      <c r="G19" s="1219" t="str">
        <f>IF((COUNTA(G14:P18)-COUNTBLANK(G14:P18))=0,"",COUNTA(G14:P18)-COUNTBLANK(G14:P18))</f>
        <v/>
      </c>
      <c r="H19" s="1220"/>
      <c r="I19" s="1223" t="s">
        <v>199</v>
      </c>
      <c r="J19" s="1225" t="str">
        <f>IF(OR(G19="",G19=0),"",ROUND(AVERAGE(G14:P18),1))</f>
        <v/>
      </c>
      <c r="K19" s="1225"/>
      <c r="L19" s="1225"/>
      <c r="M19" s="1227" t="s">
        <v>163</v>
      </c>
      <c r="N19" s="1227"/>
      <c r="O19" s="1227"/>
      <c r="P19" s="1228"/>
      <c r="Q19" s="2"/>
    </row>
    <row r="20" spans="1:17">
      <c r="A20" s="121" t="s">
        <v>20</v>
      </c>
      <c r="B20" s="111"/>
      <c r="C20" s="240"/>
      <c r="D20" s="240"/>
      <c r="E20" s="240"/>
      <c r="F20" s="404"/>
      <c r="G20" s="1221"/>
      <c r="H20" s="1222"/>
      <c r="I20" s="1224"/>
      <c r="J20" s="1226"/>
      <c r="K20" s="1226"/>
      <c r="L20" s="1226"/>
      <c r="M20" s="1229"/>
      <c r="N20" s="1229"/>
      <c r="O20" s="1229"/>
      <c r="P20" s="1230"/>
      <c r="Q20" s="2"/>
    </row>
    <row r="21" spans="1:17">
      <c r="A21" s="109"/>
      <c r="B21" s="109"/>
      <c r="C21" s="238"/>
      <c r="D21" s="238"/>
      <c r="E21" s="238"/>
      <c r="F21" s="238"/>
      <c r="G21" s="238"/>
      <c r="H21" s="238"/>
      <c r="I21" s="238"/>
      <c r="J21" s="245"/>
      <c r="K21" s="245"/>
      <c r="L21" s="245"/>
      <c r="M21" s="159"/>
      <c r="N21" s="159"/>
      <c r="O21" s="159"/>
      <c r="P21" s="159"/>
      <c r="Q21" s="2"/>
    </row>
    <row r="22" spans="1:17">
      <c r="C22" s="77"/>
      <c r="D22" s="77"/>
      <c r="E22" s="77"/>
      <c r="F22" s="77"/>
      <c r="G22" s="77"/>
      <c r="H22" s="77"/>
      <c r="I22" s="77"/>
      <c r="J22" s="6"/>
      <c r="K22" s="6"/>
      <c r="L22" s="6"/>
      <c r="M22" s="2"/>
      <c r="N22" s="2"/>
      <c r="O22" s="2"/>
      <c r="P22" s="2"/>
      <c r="Q22" s="2"/>
    </row>
    <row r="23" spans="1:17">
      <c r="C23" s="77"/>
      <c r="D23" s="77"/>
      <c r="E23" s="77"/>
      <c r="F23" s="77"/>
      <c r="G23" s="77"/>
      <c r="H23" s="77"/>
      <c r="I23" s="77"/>
      <c r="J23" s="6"/>
      <c r="K23" s="6"/>
      <c r="L23" s="6"/>
      <c r="M23" s="2"/>
      <c r="N23" s="2"/>
      <c r="O23" s="2"/>
      <c r="P23" s="2"/>
      <c r="Q23" s="2"/>
    </row>
    <row r="24" spans="1:17">
      <c r="A24" s="1208" t="s">
        <v>753</v>
      </c>
      <c r="B24" s="1208"/>
      <c r="C24" s="1208"/>
      <c r="D24" s="1208"/>
      <c r="E24" s="1208"/>
      <c r="F24" s="1208"/>
      <c r="G24" s="1208"/>
      <c r="H24" s="1208"/>
      <c r="I24" s="1208"/>
      <c r="J24" s="1208"/>
      <c r="K24" s="1232" t="str">
        <f>IF(企業入力シート!C48="","",企業入力シート!C48)</f>
        <v>△△建設</v>
      </c>
      <c r="L24" s="1232"/>
      <c r="M24" s="1232"/>
      <c r="N24" s="1232"/>
      <c r="O24" s="1232"/>
      <c r="P24" s="1232"/>
      <c r="Q24" s="77"/>
    </row>
    <row r="25" spans="1:17" hidden="1">
      <c r="A25" s="1209" t="s">
        <v>18</v>
      </c>
      <c r="B25" s="1210"/>
      <c r="C25" s="1211"/>
      <c r="D25" s="1218" t="str">
        <f>D14</f>
        <v>平成３０年度</v>
      </c>
      <c r="E25" s="1218"/>
      <c r="F25" s="1218"/>
      <c r="G25" s="377" t="str">
        <f>IF('評定点一覧(第2G用)  '!$P8="","",'評定点一覧(第2G用)  '!$P8)</f>
        <v/>
      </c>
      <c r="H25" s="378" t="str">
        <f>IF('評定点一覧(第2G用)  '!$P9="","",'評定点一覧(第2G用)  '!$P9)</f>
        <v/>
      </c>
      <c r="I25" s="378" t="str">
        <f>IF('評定点一覧(第2G用)  '!$P10="","",'評定点一覧(第2G用)  '!$P10)</f>
        <v/>
      </c>
      <c r="J25" s="378" t="str">
        <f>IF('評定点一覧(第2G用)  '!$P11="","",'評定点一覧(第2G用)  '!$P11)</f>
        <v/>
      </c>
      <c r="K25" s="378" t="str">
        <f>IF('評定点一覧(第2G用)  '!$P12="","",'評定点一覧(第2G用)  '!$P12)</f>
        <v/>
      </c>
      <c r="L25" s="378" t="str">
        <f>IF('評定点一覧(第2G用)  '!$P13="","",'評定点一覧(第2G用)  '!$P13)</f>
        <v/>
      </c>
      <c r="M25" s="378" t="str">
        <f>IF('評定点一覧(第2G用)  '!$P14="","",'評定点一覧(第2G用)  '!$P14)</f>
        <v/>
      </c>
      <c r="N25" s="378" t="str">
        <f>IF('評定点一覧(第2G用)  '!$P15="","",'評定点一覧(第2G用)  '!$P15)</f>
        <v/>
      </c>
      <c r="O25" s="378" t="str">
        <f>IF('評定点一覧(第2G用)  '!$P16="","",'評定点一覧(第2G用)  '!$P16)</f>
        <v/>
      </c>
      <c r="P25" s="379" t="str">
        <f>IF('評定点一覧(第2G用)  '!$P17="","",'評定点一覧(第2G用)  '!$P17)</f>
        <v/>
      </c>
      <c r="Q25" s="189"/>
    </row>
    <row r="26" spans="1:17" hidden="1">
      <c r="A26" s="1212"/>
      <c r="B26" s="1213"/>
      <c r="C26" s="1214"/>
      <c r="D26" s="1218" t="str">
        <f t="shared" ref="D26:D29" si="0">D15</f>
        <v>令和元年度</v>
      </c>
      <c r="E26" s="1218"/>
      <c r="F26" s="1218"/>
      <c r="G26" s="377" t="str">
        <f>IF('評定点一覧(第2G用)  '!$P21="","",'評定点一覧(第2G用)  '!$P21)</f>
        <v/>
      </c>
      <c r="H26" s="378" t="str">
        <f>IF('評定点一覧(第2G用)  '!$P22="","",'評定点一覧(第2G用)  '!$P22)</f>
        <v/>
      </c>
      <c r="I26" s="378" t="str">
        <f>IF('評定点一覧(第2G用)  '!$P23="","",'評定点一覧(第2G用)  '!$P23)</f>
        <v/>
      </c>
      <c r="J26" s="378" t="str">
        <f>IF('評定点一覧(第2G用)  '!$P24="","",'評定点一覧(第2G用)  '!$P24)</f>
        <v/>
      </c>
      <c r="K26" s="378" t="str">
        <f>IF('評定点一覧(第2G用)  '!$P25="","",'評定点一覧(第2G用)  '!$P25)</f>
        <v/>
      </c>
      <c r="L26" s="378" t="str">
        <f>IF('評定点一覧(第2G用)  '!$P26="","",'評定点一覧(第2G用)  '!$P26)</f>
        <v/>
      </c>
      <c r="M26" s="378" t="str">
        <f>IF('評定点一覧(第2G用)  '!$P27="","",'評定点一覧(第2G用)  '!$P27)</f>
        <v/>
      </c>
      <c r="N26" s="378" t="str">
        <f>IF('評定点一覧(第2G用)  '!$P28="","",'評定点一覧(第2G用)  '!$P28)</f>
        <v/>
      </c>
      <c r="O26" s="378" t="str">
        <f>IF('評定点一覧(第2G用)  '!$P29="","",'評定点一覧(第2G用)  '!$P29)</f>
        <v/>
      </c>
      <c r="P26" s="379" t="str">
        <f>IF('評定点一覧(第2G用)  '!$P30="","",'評定点一覧(第2G用)  '!$P30)</f>
        <v/>
      </c>
      <c r="Q26" s="189"/>
    </row>
    <row r="27" spans="1:17" hidden="1">
      <c r="A27" s="1212"/>
      <c r="B27" s="1213"/>
      <c r="C27" s="1214"/>
      <c r="D27" s="1218" t="str">
        <f t="shared" si="0"/>
        <v>令和２年度</v>
      </c>
      <c r="E27" s="1218"/>
      <c r="F27" s="1218"/>
      <c r="G27" s="377" t="str">
        <f>IF('評定点一覧(第2G用)  '!$P34="","",'評定点一覧(第2G用)  '!$P34)</f>
        <v/>
      </c>
      <c r="H27" s="378" t="str">
        <f>IF('評定点一覧(第2G用)  '!$P35="","",'評定点一覧(第2G用)  '!$P35)</f>
        <v/>
      </c>
      <c r="I27" s="378" t="str">
        <f>IF('評定点一覧(第2G用)  '!$P36="","",'評定点一覧(第2G用)  '!$P36)</f>
        <v/>
      </c>
      <c r="J27" s="378" t="str">
        <f>IF('評定点一覧(第2G用)  '!$P37="","",'評定点一覧(第2G用)  '!$P37)</f>
        <v/>
      </c>
      <c r="K27" s="378" t="str">
        <f>IF('評定点一覧(第2G用)  '!$P38="","",'評定点一覧(第2G用)  '!$P38)</f>
        <v/>
      </c>
      <c r="L27" s="378" t="str">
        <f>IF('評定点一覧(第2G用)  '!$P39="","",'評定点一覧(第2G用)  '!$P39)</f>
        <v/>
      </c>
      <c r="M27" s="378" t="str">
        <f>IF('評定点一覧(第2G用)  '!$P40="","",'評定点一覧(第2G用)  '!$P40)</f>
        <v/>
      </c>
      <c r="N27" s="378" t="str">
        <f>IF('評定点一覧(第2G用)  '!$P41="","",'評定点一覧(第2G用)  '!$P41)</f>
        <v/>
      </c>
      <c r="O27" s="378" t="str">
        <f>IF('評定点一覧(第2G用)  '!$P42="","",'評定点一覧(第2G用)  '!$P42)</f>
        <v/>
      </c>
      <c r="P27" s="379" t="str">
        <f>IF('評定点一覧(第2G用)  '!$P43="","",'評定点一覧(第2G用)  '!$P43)</f>
        <v/>
      </c>
      <c r="Q27" s="189"/>
    </row>
    <row r="28" spans="1:17" hidden="1">
      <c r="A28" s="1212"/>
      <c r="B28" s="1213"/>
      <c r="C28" s="1214"/>
      <c r="D28" s="1218" t="str">
        <f t="shared" si="0"/>
        <v>令和３年度</v>
      </c>
      <c r="E28" s="1218"/>
      <c r="F28" s="1218"/>
      <c r="G28" s="377" t="str">
        <f>IF('評定点一覧(第2G用)  '!$P47="","",'評定点一覧(第2G用)  '!$P47)</f>
        <v/>
      </c>
      <c r="H28" s="378" t="str">
        <f>IF('評定点一覧(第2G用)  '!$P48="","",'評定点一覧(第2G用)  '!$P48)</f>
        <v/>
      </c>
      <c r="I28" s="378" t="str">
        <f>IF('評定点一覧(第2G用)  '!$P49="","",'評定点一覧(第2G用)  '!$P49)</f>
        <v/>
      </c>
      <c r="J28" s="378" t="str">
        <f>IF('評定点一覧(第2G用)  '!$P50="","",'評定点一覧(第2G用)  '!$P50)</f>
        <v/>
      </c>
      <c r="K28" s="378" t="str">
        <f>IF('評定点一覧(第2G用)  '!$P51="","",'評定点一覧(第2G用)  '!$P51)</f>
        <v/>
      </c>
      <c r="L28" s="378" t="str">
        <f>IF('評定点一覧(第2G用)  '!$P52="","",'評定点一覧(第2G用)  '!$P52)</f>
        <v/>
      </c>
      <c r="M28" s="378" t="str">
        <f>IF('評定点一覧(第2G用)  '!$P53="","",'評定点一覧(第2G用)  '!$P53)</f>
        <v/>
      </c>
      <c r="N28" s="378" t="str">
        <f>IF('評定点一覧(第2G用)  '!$P54="","",'評定点一覧(第2G用)  '!$P54)</f>
        <v/>
      </c>
      <c r="O28" s="378" t="str">
        <f>IF('評定点一覧(第2G用)  '!$P55="","",'評定点一覧(第2G用)  '!$P55)</f>
        <v/>
      </c>
      <c r="P28" s="379" t="str">
        <f>IF('評定点一覧(第2G用)  '!$P56="","",'評定点一覧(第2G用)  '!$P56)</f>
        <v/>
      </c>
      <c r="Q28" s="189"/>
    </row>
    <row r="29" spans="1:17" hidden="1">
      <c r="A29" s="1215"/>
      <c r="B29" s="1216"/>
      <c r="C29" s="1217"/>
      <c r="D29" s="1218" t="str">
        <f t="shared" si="0"/>
        <v>令和４年度</v>
      </c>
      <c r="E29" s="1218"/>
      <c r="F29" s="1218"/>
      <c r="G29" s="377" t="str">
        <f>IF('評定点一覧(第2G用)  '!$P60="","",'評定点一覧(第2G用)  '!$P60)</f>
        <v/>
      </c>
      <c r="H29" s="378" t="str">
        <f>IF('評定点一覧(第2G用)  '!$P61="","",'評定点一覧(第2G用)  '!$P61)</f>
        <v/>
      </c>
      <c r="I29" s="378" t="str">
        <f>IF('評定点一覧(第2G用)  '!$P62="","",'評定点一覧(第2G用)  '!$P62)</f>
        <v/>
      </c>
      <c r="J29" s="378" t="str">
        <f>IF('評定点一覧(第2G用)  '!$P63="","",'評定点一覧(第2G用)  '!$P63)</f>
        <v/>
      </c>
      <c r="K29" s="378" t="str">
        <f>IF('評定点一覧(第2G用)  '!$P64="","",'評定点一覧(第2G用)  '!$P64)</f>
        <v/>
      </c>
      <c r="L29" s="378" t="str">
        <f>IF('評定点一覧(第2G用)  '!$P65="","",'評定点一覧(第2G用)  '!$P65)</f>
        <v/>
      </c>
      <c r="M29" s="378" t="str">
        <f>IF('評定点一覧(第2G用)  '!$P66="","",'評定点一覧(第2G用)  '!$P66)</f>
        <v/>
      </c>
      <c r="N29" s="378" t="str">
        <f>IF('評定点一覧(第2G用)  '!$P67="","",'評定点一覧(第2G用)  '!$P67)</f>
        <v/>
      </c>
      <c r="O29" s="378" t="str">
        <f>IF('評定点一覧(第2G用)  '!$P68="","",'評定点一覧(第2G用)  '!$P68)</f>
        <v/>
      </c>
      <c r="P29" s="379" t="str">
        <f>IF('評定点一覧(第2G用)  '!$P69="","",'評定点一覧(第2G用)  '!$P69)</f>
        <v/>
      </c>
      <c r="Q29" s="2"/>
    </row>
    <row r="30" spans="1:17">
      <c r="A30" s="108" t="s">
        <v>19</v>
      </c>
      <c r="B30" s="109"/>
      <c r="C30" s="109"/>
      <c r="D30" s="238"/>
      <c r="E30" s="238"/>
      <c r="F30" s="403"/>
      <c r="G30" s="1219" t="str">
        <f>IF((COUNTA(G25:P29)-COUNTBLANK(G25:P29))=0,"",COUNTA(G25:P29)-COUNTBLANK(G25:P29))</f>
        <v/>
      </c>
      <c r="H30" s="1220"/>
      <c r="I30" s="1223" t="s">
        <v>199</v>
      </c>
      <c r="J30" s="1225" t="str">
        <f>IF(OR(G30="",G30=0),"",ROUND(AVERAGE(G25:P29),1))</f>
        <v/>
      </c>
      <c r="K30" s="1225"/>
      <c r="L30" s="1225"/>
      <c r="M30" s="1227" t="s">
        <v>163</v>
      </c>
      <c r="N30" s="1227"/>
      <c r="O30" s="1227"/>
      <c r="P30" s="1228"/>
      <c r="Q30" s="2"/>
    </row>
    <row r="31" spans="1:17">
      <c r="A31" s="121" t="s">
        <v>20</v>
      </c>
      <c r="B31" s="111"/>
      <c r="C31" s="240"/>
      <c r="D31" s="240"/>
      <c r="E31" s="240"/>
      <c r="F31" s="404"/>
      <c r="G31" s="1221"/>
      <c r="H31" s="1222"/>
      <c r="I31" s="1224"/>
      <c r="J31" s="1226"/>
      <c r="K31" s="1226"/>
      <c r="L31" s="1226"/>
      <c r="M31" s="1229"/>
      <c r="N31" s="1229"/>
      <c r="O31" s="1229"/>
      <c r="P31" s="1230"/>
      <c r="Q31" s="2"/>
    </row>
    <row r="32" spans="1:17">
      <c r="A32" s="109"/>
      <c r="B32" s="109"/>
      <c r="C32" s="238"/>
      <c r="D32" s="238"/>
      <c r="E32" s="238"/>
      <c r="F32" s="238"/>
      <c r="G32" s="238"/>
      <c r="H32" s="238"/>
      <c r="I32" s="238"/>
      <c r="J32" s="245"/>
      <c r="K32" s="245"/>
      <c r="L32" s="245"/>
      <c r="M32" s="159"/>
      <c r="N32" s="159"/>
      <c r="O32" s="159"/>
      <c r="P32" s="159"/>
    </row>
    <row r="33" spans="1:18">
      <c r="C33" s="77"/>
      <c r="D33" s="77"/>
      <c r="E33" s="77"/>
      <c r="F33" s="77"/>
      <c r="G33" s="77"/>
      <c r="H33" s="77"/>
      <c r="I33" s="77"/>
      <c r="J33" s="6"/>
      <c r="K33" s="6"/>
      <c r="L33" s="6"/>
      <c r="M33" s="2"/>
      <c r="N33" s="2"/>
      <c r="O33" s="2"/>
      <c r="P33" s="2"/>
    </row>
    <row r="34" spans="1:18">
      <c r="C34" s="77"/>
      <c r="D34" s="77"/>
      <c r="E34" s="77"/>
      <c r="F34" s="77"/>
      <c r="G34" s="77"/>
      <c r="H34" s="77"/>
      <c r="I34" s="77"/>
      <c r="J34" s="6"/>
      <c r="K34" s="6"/>
      <c r="L34" s="6"/>
      <c r="M34" s="2"/>
      <c r="N34" s="2"/>
      <c r="O34" s="2"/>
      <c r="P34" s="2"/>
    </row>
    <row r="35" spans="1:18">
      <c r="A35" s="1208" t="s">
        <v>754</v>
      </c>
      <c r="B35" s="1208"/>
      <c r="C35" s="1208"/>
      <c r="D35" s="1208"/>
      <c r="E35" s="1208"/>
      <c r="F35" s="1208"/>
      <c r="G35" s="1208"/>
      <c r="H35" s="1208"/>
      <c r="I35" s="1208"/>
      <c r="J35" s="1208"/>
      <c r="K35" s="1232" t="str">
        <f>IF(企業入力シート!C77="","",企業入力シート!C77)</f>
        <v>□□建設</v>
      </c>
      <c r="L35" s="1232"/>
      <c r="M35" s="1232"/>
      <c r="N35" s="1232"/>
      <c r="O35" s="1232"/>
      <c r="P35" s="1232"/>
      <c r="Q35" s="77"/>
    </row>
    <row r="36" spans="1:18" hidden="1">
      <c r="A36" s="1209" t="s">
        <v>18</v>
      </c>
      <c r="B36" s="1210"/>
      <c r="C36" s="1211"/>
      <c r="D36" s="1218" t="str">
        <f>D14</f>
        <v>平成３０年度</v>
      </c>
      <c r="E36" s="1218"/>
      <c r="F36" s="1218"/>
      <c r="G36" s="377" t="str">
        <f>IF('評定点一覧(第3G用) '!$P8="","",'評定点一覧(第3G用) '!$P8)</f>
        <v/>
      </c>
      <c r="H36" s="378" t="str">
        <f>IF('評定点一覧(第3G用) '!$P9="","",'評定点一覧(第3G用) '!$P9)</f>
        <v/>
      </c>
      <c r="I36" s="378" t="str">
        <f>IF('評定点一覧(第3G用) '!$P10="","",'評定点一覧(第3G用) '!$P10)</f>
        <v/>
      </c>
      <c r="J36" s="378" t="str">
        <f>IF('評定点一覧(第3G用) '!$P11="","",'評定点一覧(第3G用) '!$P11)</f>
        <v/>
      </c>
      <c r="K36" s="378" t="str">
        <f>IF('評定点一覧(第3G用) '!$P12="","",'評定点一覧(第3G用) '!$P12)</f>
        <v/>
      </c>
      <c r="L36" s="378" t="str">
        <f>IF('評定点一覧(第3G用) '!$P13="","",'評定点一覧(第3G用) '!$P13)</f>
        <v/>
      </c>
      <c r="M36" s="378" t="str">
        <f>IF('評定点一覧(第3G用) '!$P14="","",'評定点一覧(第3G用) '!$P14)</f>
        <v/>
      </c>
      <c r="N36" s="378" t="str">
        <f>IF('評定点一覧(第3G用) '!$P15="","",'評定点一覧(第3G用) '!$P15)</f>
        <v/>
      </c>
      <c r="O36" s="378" t="str">
        <f>IF('評定点一覧(第3G用) '!$P16="","",'評定点一覧(第3G用) '!$P16)</f>
        <v/>
      </c>
      <c r="P36" s="379" t="str">
        <f>IF('評定点一覧(第3G用) '!$P17="","",'評定点一覧(第3G用) '!$P17)</f>
        <v/>
      </c>
      <c r="Q36" s="189"/>
    </row>
    <row r="37" spans="1:18" hidden="1">
      <c r="A37" s="1212"/>
      <c r="B37" s="1213"/>
      <c r="C37" s="1214"/>
      <c r="D37" s="1218" t="str">
        <f t="shared" ref="D37:D40" si="1">D15</f>
        <v>令和元年度</v>
      </c>
      <c r="E37" s="1218"/>
      <c r="F37" s="1218"/>
      <c r="G37" s="377" t="str">
        <f>IF('評定点一覧(第3G用) '!$P21="","",'評定点一覧(第3G用) '!$P21)</f>
        <v/>
      </c>
      <c r="H37" s="378" t="str">
        <f>IF('評定点一覧(第3G用) '!$P22="","",'評定点一覧(第3G用) '!$P22)</f>
        <v/>
      </c>
      <c r="I37" s="378" t="str">
        <f>IF('評定点一覧(第3G用) '!$P23="","",'評定点一覧(第3G用) '!$P23)</f>
        <v/>
      </c>
      <c r="J37" s="378" t="str">
        <f>IF('評定点一覧(第3G用) '!$P24="","",'評定点一覧(第3G用) '!$P24)</f>
        <v/>
      </c>
      <c r="K37" s="378" t="str">
        <f>IF('評定点一覧(第3G用) '!$P25="","",'評定点一覧(第3G用) '!$P25)</f>
        <v/>
      </c>
      <c r="L37" s="378" t="str">
        <f>IF('評定点一覧(第3G用) '!$P26="","",'評定点一覧(第3G用) '!$P26)</f>
        <v/>
      </c>
      <c r="M37" s="378" t="str">
        <f>IF('評定点一覧(第3G用) '!$P27="","",'評定点一覧(第3G用) '!$P27)</f>
        <v/>
      </c>
      <c r="N37" s="378" t="str">
        <f>IF('評定点一覧(第3G用) '!$P28="","",'評定点一覧(第3G用) '!$P28)</f>
        <v/>
      </c>
      <c r="O37" s="378" t="str">
        <f>IF('評定点一覧(第3G用) '!$P29="","",'評定点一覧(第3G用) '!$P29)</f>
        <v/>
      </c>
      <c r="P37" s="379" t="str">
        <f>IF('評定点一覧(第3G用) '!$P30="","",'評定点一覧(第3G用) '!$P30)</f>
        <v/>
      </c>
      <c r="Q37" s="189"/>
    </row>
    <row r="38" spans="1:18" hidden="1">
      <c r="A38" s="1212"/>
      <c r="B38" s="1213"/>
      <c r="C38" s="1214"/>
      <c r="D38" s="1218" t="str">
        <f t="shared" si="1"/>
        <v>令和２年度</v>
      </c>
      <c r="E38" s="1218"/>
      <c r="F38" s="1218"/>
      <c r="G38" s="377" t="str">
        <f>IF('評定点一覧(第3G用) '!$P34="","",'評定点一覧(第3G用) '!$P34)</f>
        <v/>
      </c>
      <c r="H38" s="378" t="str">
        <f>IF('評定点一覧(第3G用) '!$P35="","",'評定点一覧(第3G用) '!$P35)</f>
        <v/>
      </c>
      <c r="I38" s="378" t="str">
        <f>IF('評定点一覧(第3G用) '!$P36="","",'評定点一覧(第3G用) '!$P36)</f>
        <v/>
      </c>
      <c r="J38" s="378" t="str">
        <f>IF('評定点一覧(第3G用) '!$P37="","",'評定点一覧(第3G用) '!$P37)</f>
        <v/>
      </c>
      <c r="K38" s="378" t="str">
        <f>IF('評定点一覧(第3G用) '!$P38="","",'評定点一覧(第3G用) '!$P38)</f>
        <v/>
      </c>
      <c r="L38" s="378" t="str">
        <f>IF('評定点一覧(第3G用) '!$P39="","",'評定点一覧(第3G用) '!$P39)</f>
        <v/>
      </c>
      <c r="M38" s="378" t="str">
        <f>IF('評定点一覧(第3G用) '!$P40="","",'評定点一覧(第3G用) '!$P40)</f>
        <v/>
      </c>
      <c r="N38" s="378" t="str">
        <f>IF('評定点一覧(第3G用) '!$P41="","",'評定点一覧(第3G用) '!$P41)</f>
        <v/>
      </c>
      <c r="O38" s="378" t="str">
        <f>IF('評定点一覧(第3G用) '!$P42="","",'評定点一覧(第3G用) '!$P42)</f>
        <v/>
      </c>
      <c r="P38" s="379" t="str">
        <f>IF('評定点一覧(第3G用) '!$P43="","",'評定点一覧(第3G用) '!$P43)</f>
        <v/>
      </c>
      <c r="Q38" s="189"/>
    </row>
    <row r="39" spans="1:18" hidden="1">
      <c r="A39" s="1212"/>
      <c r="B39" s="1213"/>
      <c r="C39" s="1214"/>
      <c r="D39" s="1218" t="str">
        <f t="shared" si="1"/>
        <v>令和３年度</v>
      </c>
      <c r="E39" s="1218"/>
      <c r="F39" s="1218"/>
      <c r="G39" s="377" t="str">
        <f>IF('評定点一覧(第3G用) '!$P47="","",'評定点一覧(第3G用) '!$P47)</f>
        <v/>
      </c>
      <c r="H39" s="378" t="str">
        <f>IF('評定点一覧(第3G用) '!$P48="","",'評定点一覧(第3G用) '!$P48)</f>
        <v/>
      </c>
      <c r="I39" s="378" t="str">
        <f>IF('評定点一覧(第3G用) '!$P49="","",'評定点一覧(第3G用) '!$P49)</f>
        <v/>
      </c>
      <c r="J39" s="378" t="str">
        <f>IF('評定点一覧(第3G用) '!$P50="","",'評定点一覧(第3G用) '!$P50)</f>
        <v/>
      </c>
      <c r="K39" s="378" t="str">
        <f>IF('評定点一覧(第3G用) '!$P51="","",'評定点一覧(第3G用) '!$P51)</f>
        <v/>
      </c>
      <c r="L39" s="378" t="str">
        <f>IF('評定点一覧(第3G用) '!$P52="","",'評定点一覧(第3G用) '!$P52)</f>
        <v/>
      </c>
      <c r="M39" s="378" t="str">
        <f>IF('評定点一覧(第3G用) '!$P53="","",'評定点一覧(第3G用) '!$P53)</f>
        <v/>
      </c>
      <c r="N39" s="378" t="str">
        <f>IF('評定点一覧(第3G用) '!$P54="","",'評定点一覧(第3G用) '!$P54)</f>
        <v/>
      </c>
      <c r="O39" s="378" t="str">
        <f>IF('評定点一覧(第3G用) '!$P55="","",'評定点一覧(第3G用) '!$P55)</f>
        <v/>
      </c>
      <c r="P39" s="379" t="str">
        <f>IF('評定点一覧(第3G用) '!$P56="","",'評定点一覧(第3G用) '!$P56)</f>
        <v/>
      </c>
      <c r="Q39" s="189"/>
    </row>
    <row r="40" spans="1:18" hidden="1">
      <c r="A40" s="1215"/>
      <c r="B40" s="1216"/>
      <c r="C40" s="1217"/>
      <c r="D40" s="1218" t="str">
        <f t="shared" si="1"/>
        <v>令和４年度</v>
      </c>
      <c r="E40" s="1218"/>
      <c r="F40" s="1218"/>
      <c r="G40" s="377" t="str">
        <f>IF('評定点一覧(第3G用) '!$P60="","",'評定点一覧(第3G用) '!$P60)</f>
        <v/>
      </c>
      <c r="H40" s="378" t="str">
        <f>IF('評定点一覧(第3G用) '!$P61="","",'評定点一覧(第3G用) '!$P61)</f>
        <v/>
      </c>
      <c r="I40" s="378" t="str">
        <f>IF('評定点一覧(第3G用) '!$P62="","",'評定点一覧(第3G用) '!$P62)</f>
        <v/>
      </c>
      <c r="J40" s="378" t="str">
        <f>IF('評定点一覧(第3G用) '!$P63="","",'評定点一覧(第3G用) '!$P63)</f>
        <v/>
      </c>
      <c r="K40" s="378" t="str">
        <f>IF('評定点一覧(第3G用) '!$P64="","",'評定点一覧(第3G用) '!$P64)</f>
        <v/>
      </c>
      <c r="L40" s="378" t="str">
        <f>IF('評定点一覧(第3G用) '!$P65="","",'評定点一覧(第3G用) '!$P65)</f>
        <v/>
      </c>
      <c r="M40" s="378" t="str">
        <f>IF('評定点一覧(第3G用) '!$P66="","",'評定点一覧(第3G用) '!$P66)</f>
        <v/>
      </c>
      <c r="N40" s="378" t="str">
        <f>IF('評定点一覧(第3G用) '!$P67="","",'評定点一覧(第3G用) '!$P67)</f>
        <v/>
      </c>
      <c r="O40" s="378" t="str">
        <f>IF('評定点一覧(第3G用) '!$P68="","",'評定点一覧(第3G用) '!$P68)</f>
        <v/>
      </c>
      <c r="P40" s="379" t="str">
        <f>IF('評定点一覧(第3G用) '!$P69="","",'評定点一覧(第3G用) '!$P69)</f>
        <v/>
      </c>
    </row>
    <row r="41" spans="1:18">
      <c r="A41" s="108" t="s">
        <v>19</v>
      </c>
      <c r="B41" s="109"/>
      <c r="C41" s="109"/>
      <c r="D41" s="238"/>
      <c r="E41" s="238"/>
      <c r="F41" s="403"/>
      <c r="G41" s="1219" t="str">
        <f>IF((COUNTA(G36:P40)-COUNTBLANK(G36:P40))=0,"",COUNTA(G36:P40)-COUNTBLANK(G36:P40))</f>
        <v/>
      </c>
      <c r="H41" s="1220"/>
      <c r="I41" s="1223" t="s">
        <v>199</v>
      </c>
      <c r="J41" s="1225" t="str">
        <f>IF(OR(G41="",G41=0),"",ROUND(AVERAGE(G36:P40),1))</f>
        <v/>
      </c>
      <c r="K41" s="1225"/>
      <c r="L41" s="1225"/>
      <c r="M41" s="1227" t="s">
        <v>163</v>
      </c>
      <c r="N41" s="1227"/>
      <c r="O41" s="1227"/>
      <c r="P41" s="1228"/>
    </row>
    <row r="42" spans="1:18">
      <c r="A42" s="121" t="s">
        <v>20</v>
      </c>
      <c r="B42" s="111"/>
      <c r="C42" s="240"/>
      <c r="D42" s="240"/>
      <c r="E42" s="240"/>
      <c r="F42" s="404"/>
      <c r="G42" s="1221"/>
      <c r="H42" s="1222"/>
      <c r="I42" s="1224"/>
      <c r="J42" s="1226"/>
      <c r="K42" s="1226"/>
      <c r="L42" s="1226"/>
      <c r="M42" s="1229"/>
      <c r="N42" s="1229"/>
      <c r="O42" s="1229"/>
      <c r="P42" s="1230"/>
      <c r="Q42" s="142"/>
    </row>
    <row r="43" spans="1:18" s="135" customFormat="1" ht="13" customHeight="1">
      <c r="A43" s="134" t="s">
        <v>113</v>
      </c>
      <c r="B43" s="1231" t="s">
        <v>892</v>
      </c>
      <c r="C43" s="1231"/>
      <c r="D43" s="1231"/>
      <c r="E43" s="1231"/>
      <c r="F43" s="1231"/>
      <c r="G43" s="1231"/>
      <c r="H43" s="1231"/>
      <c r="I43" s="1231"/>
      <c r="J43" s="1231"/>
      <c r="K43" s="1231"/>
      <c r="L43" s="1231"/>
      <c r="M43" s="1231"/>
      <c r="N43" s="1231"/>
      <c r="O43" s="1231"/>
      <c r="P43" s="1231"/>
      <c r="Q43" s="158"/>
      <c r="R43" s="3"/>
    </row>
    <row r="44" spans="1:18" s="135" customFormat="1" ht="13" customHeight="1">
      <c r="A44" s="134" t="s">
        <v>114</v>
      </c>
      <c r="B44" s="1157" t="s">
        <v>1273</v>
      </c>
      <c r="C44" s="1157"/>
      <c r="D44" s="1157"/>
      <c r="E44" s="1157"/>
      <c r="F44" s="1157"/>
      <c r="G44" s="1157"/>
      <c r="H44" s="1157"/>
      <c r="I44" s="1157"/>
      <c r="J44" s="1157"/>
      <c r="K44" s="1157"/>
      <c r="L44" s="1157"/>
      <c r="M44" s="1157"/>
      <c r="N44" s="1157"/>
      <c r="O44" s="1157"/>
      <c r="P44" s="1157"/>
      <c r="R44" s="3"/>
    </row>
    <row r="45" spans="1:18" s="135" customFormat="1">
      <c r="A45" s="134"/>
      <c r="B45" s="1157"/>
      <c r="C45" s="1157"/>
      <c r="D45" s="1157"/>
      <c r="E45" s="1157"/>
      <c r="F45" s="1157"/>
      <c r="G45" s="1157"/>
      <c r="H45" s="1157"/>
      <c r="I45" s="1157"/>
      <c r="J45" s="1157"/>
      <c r="K45" s="1157"/>
      <c r="L45" s="1157"/>
      <c r="M45" s="1157"/>
      <c r="N45" s="1157"/>
      <c r="O45" s="1157"/>
      <c r="P45" s="1157"/>
    </row>
    <row r="46" spans="1:18" s="135" customFormat="1">
      <c r="A46" s="134" t="s">
        <v>115</v>
      </c>
      <c r="B46" s="1157" t="s">
        <v>889</v>
      </c>
      <c r="C46" s="1157"/>
      <c r="D46" s="1157"/>
      <c r="E46" s="1157"/>
      <c r="F46" s="1157"/>
      <c r="G46" s="1157"/>
      <c r="H46" s="1157"/>
      <c r="I46" s="1157"/>
      <c r="J46" s="1157"/>
      <c r="K46" s="1157"/>
      <c r="L46" s="1157"/>
      <c r="M46" s="1157"/>
      <c r="N46" s="1157"/>
      <c r="O46" s="1157"/>
      <c r="P46" s="1157"/>
    </row>
    <row r="47" spans="1:18" s="135" customFormat="1">
      <c r="A47" s="134"/>
      <c r="B47" s="1157"/>
      <c r="C47" s="1157"/>
      <c r="D47" s="1157"/>
      <c r="E47" s="1157"/>
      <c r="F47" s="1157"/>
      <c r="G47" s="1157"/>
      <c r="H47" s="1157"/>
      <c r="I47" s="1157"/>
      <c r="J47" s="1157"/>
      <c r="K47" s="1157"/>
      <c r="L47" s="1157"/>
      <c r="M47" s="1157"/>
      <c r="N47" s="1157"/>
      <c r="O47" s="1157"/>
      <c r="P47" s="1157"/>
    </row>
    <row r="48" spans="1:18">
      <c r="A48" s="134" t="s">
        <v>119</v>
      </c>
      <c r="B48" s="135" t="s">
        <v>654</v>
      </c>
      <c r="C48" s="135"/>
      <c r="D48" s="135"/>
      <c r="E48" s="135"/>
      <c r="F48" s="135"/>
      <c r="G48" s="135"/>
      <c r="H48" s="135"/>
      <c r="I48" s="135"/>
      <c r="J48" s="135"/>
      <c r="K48" s="135"/>
      <c r="L48" s="135"/>
      <c r="M48" s="135"/>
      <c r="N48" s="135"/>
      <c r="O48" s="135"/>
      <c r="P48" s="135"/>
    </row>
    <row r="49" spans="1:1">
      <c r="A49" s="127"/>
    </row>
    <row r="50" spans="1:1">
      <c r="A50" s="127"/>
    </row>
    <row r="51" spans="1:1">
      <c r="A51" s="127"/>
    </row>
    <row r="52" spans="1:1">
      <c r="A52" s="127"/>
    </row>
    <row r="53" spans="1:1">
      <c r="A53" s="127"/>
    </row>
    <row r="54" spans="1:1">
      <c r="A54" s="127"/>
    </row>
    <row r="55" spans="1:1">
      <c r="A55" s="127"/>
    </row>
    <row r="56" spans="1:1">
      <c r="A56" s="127"/>
    </row>
    <row r="57" spans="1:1">
      <c r="A57" s="127"/>
    </row>
    <row r="58" spans="1:1">
      <c r="A58" s="127"/>
    </row>
    <row r="59" spans="1:1">
      <c r="A59" s="127"/>
    </row>
    <row r="60" spans="1:1">
      <c r="A60" s="127"/>
    </row>
    <row r="61" spans="1:1">
      <c r="A61" s="127"/>
    </row>
    <row r="62" spans="1:1">
      <c r="A62" s="127"/>
    </row>
    <row r="63" spans="1:1">
      <c r="A63" s="127"/>
    </row>
    <row r="64" spans="1:1">
      <c r="A64" s="127"/>
    </row>
    <row r="65" spans="1:16">
      <c r="A65" s="127"/>
    </row>
    <row r="66" spans="1:16">
      <c r="A66" s="127"/>
    </row>
    <row r="67" spans="1:16">
      <c r="A67" s="127"/>
    </row>
    <row r="68" spans="1:16">
      <c r="A68" s="127"/>
    </row>
    <row r="69" spans="1:16">
      <c r="A69" s="127"/>
    </row>
    <row r="70" spans="1:16">
      <c r="A70" s="127"/>
    </row>
    <row r="72" spans="1:16">
      <c r="B72" s="142"/>
      <c r="C72" s="142"/>
      <c r="D72" s="142"/>
      <c r="E72" s="142"/>
      <c r="F72" s="142"/>
      <c r="G72" s="142"/>
      <c r="H72" s="142"/>
      <c r="I72" s="142"/>
      <c r="J72" s="142"/>
      <c r="K72" s="142"/>
      <c r="L72" s="142"/>
      <c r="M72" s="142"/>
      <c r="N72" s="142"/>
      <c r="O72" s="142"/>
      <c r="P72" s="142"/>
    </row>
    <row r="73" spans="1:16">
      <c r="B73" s="142"/>
      <c r="C73" s="142"/>
      <c r="D73" s="142"/>
      <c r="E73" s="142"/>
      <c r="F73" s="142"/>
      <c r="G73" s="142"/>
      <c r="H73" s="142"/>
      <c r="I73" s="142"/>
      <c r="J73" s="142"/>
      <c r="K73" s="142"/>
      <c r="L73" s="142"/>
      <c r="M73" s="142"/>
      <c r="N73" s="142"/>
      <c r="O73" s="142"/>
      <c r="P73" s="142"/>
    </row>
    <row r="75" spans="1:16">
      <c r="A75" s="127"/>
      <c r="B75" s="142"/>
      <c r="C75" s="142"/>
      <c r="D75" s="142"/>
      <c r="E75" s="142"/>
      <c r="F75" s="142"/>
      <c r="G75" s="142"/>
      <c r="H75" s="142"/>
      <c r="I75" s="142"/>
      <c r="J75" s="142"/>
      <c r="K75" s="142"/>
      <c r="L75" s="142"/>
      <c r="M75" s="142"/>
      <c r="N75" s="142"/>
      <c r="O75" s="142"/>
      <c r="P75" s="142"/>
    </row>
    <row r="76" spans="1:16">
      <c r="A76" s="127"/>
      <c r="B76" s="142"/>
      <c r="C76" s="142"/>
      <c r="D76" s="142"/>
      <c r="E76" s="142"/>
      <c r="F76" s="142"/>
      <c r="G76" s="142"/>
      <c r="H76" s="142"/>
      <c r="I76" s="142"/>
      <c r="J76" s="142"/>
      <c r="K76" s="142"/>
      <c r="L76" s="142"/>
      <c r="M76" s="142"/>
      <c r="N76" s="142"/>
      <c r="O76" s="142"/>
      <c r="P76" s="142"/>
    </row>
    <row r="77" spans="1:16">
      <c r="A77" s="127"/>
    </row>
    <row r="78" spans="1:16">
      <c r="A78" s="127"/>
    </row>
    <row r="79" spans="1:16">
      <c r="A79" s="127"/>
    </row>
    <row r="80" spans="1:16">
      <c r="A80" s="127"/>
    </row>
  </sheetData>
  <mergeCells count="51">
    <mergeCell ref="B46:P47"/>
    <mergeCell ref="K13:P13"/>
    <mergeCell ref="K24:P24"/>
    <mergeCell ref="K35:P35"/>
    <mergeCell ref="A7:C7"/>
    <mergeCell ref="D7:M7"/>
    <mergeCell ref="A8:C8"/>
    <mergeCell ref="D8:M8"/>
    <mergeCell ref="A9:C9"/>
    <mergeCell ref="D9:M9"/>
    <mergeCell ref="A10:C10"/>
    <mergeCell ref="D10:M10"/>
    <mergeCell ref="A14:C18"/>
    <mergeCell ref="D14:F14"/>
    <mergeCell ref="D15:F15"/>
    <mergeCell ref="D16:F16"/>
    <mergeCell ref="D17:F17"/>
    <mergeCell ref="A1:F1"/>
    <mergeCell ref="A2:E2"/>
    <mergeCell ref="A3:P3"/>
    <mergeCell ref="D4:E4"/>
    <mergeCell ref="F4:P4"/>
    <mergeCell ref="D18:F18"/>
    <mergeCell ref="G19:H20"/>
    <mergeCell ref="I19:I20"/>
    <mergeCell ref="J19:L20"/>
    <mergeCell ref="M19:P20"/>
    <mergeCell ref="A24:J24"/>
    <mergeCell ref="G30:H31"/>
    <mergeCell ref="I30:I31"/>
    <mergeCell ref="J30:L31"/>
    <mergeCell ref="M30:P31"/>
    <mergeCell ref="A25:C29"/>
    <mergeCell ref="D25:F25"/>
    <mergeCell ref="D26:F26"/>
    <mergeCell ref="D27:F27"/>
    <mergeCell ref="D28:F28"/>
    <mergeCell ref="D29:F29"/>
    <mergeCell ref="A35:J35"/>
    <mergeCell ref="B44:P45"/>
    <mergeCell ref="A36:C40"/>
    <mergeCell ref="D36:F36"/>
    <mergeCell ref="D37:F37"/>
    <mergeCell ref="D38:F38"/>
    <mergeCell ref="D39:F39"/>
    <mergeCell ref="D40:F40"/>
    <mergeCell ref="G41:H42"/>
    <mergeCell ref="I41:I42"/>
    <mergeCell ref="J41:L42"/>
    <mergeCell ref="M41:P42"/>
    <mergeCell ref="B43:P43"/>
  </mergeCells>
  <phoneticPr fontId="2"/>
  <dataValidations count="1">
    <dataValidation type="list" showInputMessage="1" showErrorMessage="1" sqref="Q13 Q24 Q35" xr:uid="{00000000-0002-0000-10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
    <tabColor rgb="FFFF66FF"/>
    <pageSetUpPr fitToPage="1"/>
  </sheetPr>
  <dimension ref="A1:T113"/>
  <sheetViews>
    <sheetView view="pageBreakPreview" topLeftCell="A49" zoomScaleNormal="100" zoomScaleSheetLayoutView="100" workbookViewId="0">
      <selection activeCell="E11" sqref="E11:O11"/>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1097" t="str">
        <f>CONCATENATE("（様式-",INDEX(発注者入力シート!$B$28:$G$32,MATCH(発注者入力シート!L6,発注者入力シート!$C$28:$C$32,0),4),"-２）")</f>
        <v>（様式-２-２）</v>
      </c>
      <c r="B1" s="1097"/>
      <c r="C1" s="1097"/>
      <c r="D1" s="1097"/>
      <c r="E1" s="1097"/>
      <c r="F1" s="1097"/>
      <c r="H1" s="3" t="s">
        <v>836</v>
      </c>
      <c r="Q1" s="191" t="s">
        <v>840</v>
      </c>
      <c r="R1" s="191"/>
    </row>
    <row r="2" spans="1:20" ht="12.75" customHeight="1">
      <c r="A2" s="1097" t="str">
        <f>CONCATENATE("評価項目",INDEX(発注者入力シート!$B$28:$G$32,MATCH(発注者入力シート!L6,発注者入力シート!$C$28:$C$32,0),5),"-",INDEX(発注者入力シート!$B$28:$G$32,MATCH(発注者入力シート!L6,発注者入力シート!$C$28:$C$32,0),6))</f>
        <v>評価項目（１）-①</v>
      </c>
      <c r="B2" s="1097"/>
      <c r="C2" s="1097"/>
      <c r="D2" s="1097"/>
      <c r="E2" s="1097"/>
      <c r="F2" s="1156" t="s">
        <v>808</v>
      </c>
      <c r="G2" s="1156"/>
      <c r="H2" s="1257" t="str">
        <f>IF(企業入力シート!C5="","",企業入力シート!C5)</f>
        <v/>
      </c>
      <c r="I2" s="1257"/>
      <c r="J2" s="1257"/>
      <c r="K2" s="1257"/>
      <c r="L2" s="1257"/>
      <c r="M2" s="1257"/>
      <c r="N2" s="1257"/>
      <c r="O2" s="1257"/>
      <c r="P2" s="1257"/>
      <c r="Q2" s="1257"/>
    </row>
    <row r="3" spans="1:20" ht="3.75" customHeight="1">
      <c r="H3" s="6"/>
      <c r="I3" s="6"/>
      <c r="J3" s="6"/>
      <c r="K3" s="2"/>
      <c r="L3" s="2"/>
      <c r="M3" s="2"/>
      <c r="N3" s="2"/>
      <c r="O3" s="2"/>
      <c r="P3" s="2"/>
      <c r="Q3" s="2"/>
      <c r="R3" s="2"/>
    </row>
    <row r="4" spans="1:20" ht="12.75" customHeight="1">
      <c r="A4" s="1166" t="s">
        <v>23</v>
      </c>
      <c r="B4" s="1248"/>
      <c r="C4" s="1167"/>
      <c r="D4" s="1249" t="str">
        <f>IF('企業成績評定点 (JV用) '!D9="","",'企業成績評定点 (JV用) '!D9)</f>
        <v>建築物に係る電気工事</v>
      </c>
      <c r="E4" s="1250"/>
      <c r="F4" s="1250"/>
      <c r="G4" s="1250"/>
      <c r="H4" s="1251"/>
      <c r="I4" s="1166" t="s">
        <v>771</v>
      </c>
      <c r="J4" s="1248"/>
      <c r="K4" s="1167"/>
      <c r="L4" s="1249" t="str">
        <f>IF('企業成績評定点 (JV用) '!D10="","",'企業成績評定点 (JV用) '!D10)</f>
        <v>電気工事、消防施設工事</v>
      </c>
      <c r="M4" s="1250"/>
      <c r="N4" s="1250"/>
      <c r="O4" s="1250"/>
      <c r="P4" s="1250"/>
      <c r="Q4" s="1251"/>
    </row>
    <row r="5" spans="1:20" ht="3.75" customHeight="1">
      <c r="A5" s="238"/>
      <c r="B5" s="77"/>
      <c r="C5" s="77"/>
      <c r="H5" s="77"/>
      <c r="I5" s="77"/>
      <c r="J5" s="77"/>
      <c r="K5" s="2"/>
      <c r="L5" s="2"/>
      <c r="M5" s="2"/>
      <c r="N5" s="2"/>
      <c r="O5" s="2"/>
      <c r="P5" s="2"/>
      <c r="Q5" s="2"/>
    </row>
    <row r="6" spans="1:20" ht="12.75" customHeight="1">
      <c r="A6" s="374" t="s">
        <v>1159</v>
      </c>
      <c r="B6" s="455">
        <v>3</v>
      </c>
      <c r="C6" s="374" t="s">
        <v>1094</v>
      </c>
      <c r="K6" s="1232" t="str">
        <f>IF(企業入力シート!C14="","",企業入力シート!C14)</f>
        <v>○○建設</v>
      </c>
      <c r="L6" s="1232"/>
      <c r="M6" s="1232"/>
      <c r="N6" s="1232"/>
      <c r="O6" s="1232"/>
      <c r="P6" s="1232"/>
      <c r="Q6" s="1232"/>
      <c r="R6" s="77"/>
      <c r="S6" s="3" t="s">
        <v>400</v>
      </c>
    </row>
    <row r="7" spans="1:20" ht="12.75" customHeight="1">
      <c r="A7" s="136" t="s">
        <v>21</v>
      </c>
      <c r="B7" s="1170" t="s">
        <v>22</v>
      </c>
      <c r="C7" s="1170"/>
      <c r="D7" s="1170"/>
      <c r="E7" s="1167" t="s">
        <v>24</v>
      </c>
      <c r="F7" s="1170"/>
      <c r="G7" s="1170"/>
      <c r="H7" s="1170"/>
      <c r="I7" s="1170"/>
      <c r="J7" s="1170"/>
      <c r="K7" s="1170"/>
      <c r="L7" s="1170"/>
      <c r="M7" s="1170"/>
      <c r="N7" s="1170"/>
      <c r="O7" s="1170"/>
      <c r="P7" s="1170" t="s">
        <v>837</v>
      </c>
      <c r="Q7" s="1170"/>
      <c r="R7" s="77"/>
      <c r="S7" s="3" t="s">
        <v>401</v>
      </c>
    </row>
    <row r="8" spans="1:20" ht="12.75" customHeight="1">
      <c r="A8" s="136">
        <v>1</v>
      </c>
      <c r="B8" s="1252"/>
      <c r="C8" s="1252"/>
      <c r="D8" s="1252"/>
      <c r="E8" s="1253"/>
      <c r="F8" s="1253"/>
      <c r="G8" s="1253"/>
      <c r="H8" s="1253"/>
      <c r="I8" s="1253"/>
      <c r="J8" s="1253"/>
      <c r="K8" s="1253"/>
      <c r="L8" s="1253"/>
      <c r="M8" s="1253"/>
      <c r="N8" s="1253"/>
      <c r="O8" s="1254"/>
      <c r="P8" s="372"/>
      <c r="Q8" s="371" t="s">
        <v>163</v>
      </c>
      <c r="R8" s="77"/>
      <c r="S8" s="103"/>
      <c r="T8" s="3" t="s">
        <v>408</v>
      </c>
    </row>
    <row r="9" spans="1:20" ht="12.75" customHeight="1">
      <c r="A9" s="136">
        <v>2</v>
      </c>
      <c r="B9" s="1252"/>
      <c r="C9" s="1252"/>
      <c r="D9" s="1252"/>
      <c r="E9" s="1255"/>
      <c r="F9" s="1252"/>
      <c r="G9" s="1252"/>
      <c r="H9" s="1252"/>
      <c r="I9" s="1252"/>
      <c r="J9" s="1252"/>
      <c r="K9" s="1252"/>
      <c r="L9" s="1252"/>
      <c r="M9" s="1252"/>
      <c r="N9" s="1252"/>
      <c r="O9" s="1252"/>
      <c r="P9" s="372"/>
      <c r="Q9" s="371" t="s">
        <v>163</v>
      </c>
      <c r="R9" s="77"/>
      <c r="S9" s="98"/>
      <c r="T9" s="3" t="s">
        <v>403</v>
      </c>
    </row>
    <row r="10" spans="1:20" ht="12.75" customHeight="1">
      <c r="A10" s="136">
        <v>3</v>
      </c>
      <c r="B10" s="1252"/>
      <c r="C10" s="1252"/>
      <c r="D10" s="1252"/>
      <c r="E10" s="1253"/>
      <c r="F10" s="1253"/>
      <c r="G10" s="1253"/>
      <c r="H10" s="1253"/>
      <c r="I10" s="1253"/>
      <c r="J10" s="1253"/>
      <c r="K10" s="1253"/>
      <c r="L10" s="1253"/>
      <c r="M10" s="1253"/>
      <c r="N10" s="1253"/>
      <c r="O10" s="1254"/>
      <c r="P10" s="372"/>
      <c r="Q10" s="371" t="s">
        <v>163</v>
      </c>
      <c r="R10" s="77"/>
      <c r="S10" s="3" t="s">
        <v>404</v>
      </c>
    </row>
    <row r="11" spans="1:20" ht="12.75" customHeight="1">
      <c r="A11" s="136">
        <v>4</v>
      </c>
      <c r="B11" s="1252"/>
      <c r="C11" s="1252"/>
      <c r="D11" s="1252"/>
      <c r="E11" s="1255"/>
      <c r="F11" s="1252"/>
      <c r="G11" s="1252"/>
      <c r="H11" s="1252"/>
      <c r="I11" s="1252"/>
      <c r="J11" s="1252"/>
      <c r="K11" s="1252"/>
      <c r="L11" s="1252"/>
      <c r="M11" s="1252"/>
      <c r="N11" s="1252"/>
      <c r="O11" s="1252"/>
      <c r="P11" s="372"/>
      <c r="Q11" s="371" t="s">
        <v>163</v>
      </c>
      <c r="R11" s="77"/>
      <c r="S11" s="100"/>
      <c r="T11" s="3" t="s">
        <v>405</v>
      </c>
    </row>
    <row r="12" spans="1:20" ht="12.75" customHeight="1">
      <c r="A12" s="136">
        <v>5</v>
      </c>
      <c r="B12" s="1252"/>
      <c r="C12" s="1252"/>
      <c r="D12" s="1252"/>
      <c r="E12" s="1253"/>
      <c r="F12" s="1253"/>
      <c r="G12" s="1253"/>
      <c r="H12" s="1253"/>
      <c r="I12" s="1253"/>
      <c r="J12" s="1253"/>
      <c r="K12" s="1253"/>
      <c r="L12" s="1253"/>
      <c r="M12" s="1253"/>
      <c r="N12" s="1253"/>
      <c r="O12" s="1254"/>
      <c r="P12" s="372"/>
      <c r="Q12" s="371" t="s">
        <v>163</v>
      </c>
      <c r="R12" s="77"/>
      <c r="S12" s="101"/>
      <c r="T12" s="3" t="s">
        <v>403</v>
      </c>
    </row>
    <row r="13" spans="1:20" ht="12.75" customHeight="1">
      <c r="A13" s="136">
        <v>6</v>
      </c>
      <c r="B13" s="1252"/>
      <c r="C13" s="1252"/>
      <c r="D13" s="1252"/>
      <c r="E13" s="1255"/>
      <c r="F13" s="1252"/>
      <c r="G13" s="1252"/>
      <c r="H13" s="1252"/>
      <c r="I13" s="1252"/>
      <c r="J13" s="1252"/>
      <c r="K13" s="1252"/>
      <c r="L13" s="1252"/>
      <c r="M13" s="1252"/>
      <c r="N13" s="1252"/>
      <c r="O13" s="1252"/>
      <c r="P13" s="372"/>
      <c r="Q13" s="371" t="s">
        <v>163</v>
      </c>
      <c r="R13" s="77"/>
    </row>
    <row r="14" spans="1:20" ht="12.75" customHeight="1">
      <c r="A14" s="136">
        <v>7</v>
      </c>
      <c r="B14" s="1252"/>
      <c r="C14" s="1252"/>
      <c r="D14" s="1252"/>
      <c r="E14" s="1253"/>
      <c r="F14" s="1253"/>
      <c r="G14" s="1253"/>
      <c r="H14" s="1253"/>
      <c r="I14" s="1253"/>
      <c r="J14" s="1253"/>
      <c r="K14" s="1253"/>
      <c r="L14" s="1253"/>
      <c r="M14" s="1253"/>
      <c r="N14" s="1253"/>
      <c r="O14" s="1254"/>
      <c r="P14" s="372"/>
      <c r="Q14" s="371" t="s">
        <v>163</v>
      </c>
      <c r="R14" s="77"/>
      <c r="S14" s="105" t="s">
        <v>406</v>
      </c>
    </row>
    <row r="15" spans="1:20" ht="12.75" customHeight="1">
      <c r="A15" s="136">
        <v>8</v>
      </c>
      <c r="B15" s="1252"/>
      <c r="C15" s="1252"/>
      <c r="D15" s="1252"/>
      <c r="E15" s="1255"/>
      <c r="F15" s="1252"/>
      <c r="G15" s="1252"/>
      <c r="H15" s="1252"/>
      <c r="I15" s="1252"/>
      <c r="J15" s="1252"/>
      <c r="K15" s="1252"/>
      <c r="L15" s="1252"/>
      <c r="M15" s="1252"/>
      <c r="N15" s="1252"/>
      <c r="O15" s="1252"/>
      <c r="P15" s="372"/>
      <c r="Q15" s="371" t="s">
        <v>163</v>
      </c>
      <c r="R15" s="77"/>
      <c r="S15" s="105" t="s">
        <v>407</v>
      </c>
    </row>
    <row r="16" spans="1:20" ht="12.75" customHeight="1">
      <c r="A16" s="136">
        <v>9</v>
      </c>
      <c r="B16" s="1252"/>
      <c r="C16" s="1252"/>
      <c r="D16" s="1252"/>
      <c r="E16" s="1253"/>
      <c r="F16" s="1253"/>
      <c r="G16" s="1253"/>
      <c r="H16" s="1253"/>
      <c r="I16" s="1253"/>
      <c r="J16" s="1253"/>
      <c r="K16" s="1253"/>
      <c r="L16" s="1253"/>
      <c r="M16" s="1253"/>
      <c r="N16" s="1253"/>
      <c r="O16" s="1254"/>
      <c r="P16" s="372"/>
      <c r="Q16" s="371" t="s">
        <v>163</v>
      </c>
      <c r="R16" s="77"/>
      <c r="S16" s="105" t="s">
        <v>871</v>
      </c>
    </row>
    <row r="17" spans="1:18" ht="12.75" customHeight="1">
      <c r="A17" s="136">
        <v>10</v>
      </c>
      <c r="B17" s="1252"/>
      <c r="C17" s="1252"/>
      <c r="D17" s="1252"/>
      <c r="E17" s="1255"/>
      <c r="F17" s="1252"/>
      <c r="G17" s="1252"/>
      <c r="H17" s="1252"/>
      <c r="I17" s="1252"/>
      <c r="J17" s="1252"/>
      <c r="K17" s="1252"/>
      <c r="L17" s="1252"/>
      <c r="M17" s="1252"/>
      <c r="N17" s="1252"/>
      <c r="O17" s="1252"/>
      <c r="P17" s="370"/>
      <c r="Q17" s="250" t="s">
        <v>163</v>
      </c>
      <c r="R17" s="77"/>
    </row>
    <row r="18" spans="1:18" ht="3.75" customHeight="1">
      <c r="A18" s="77"/>
      <c r="B18" s="77"/>
      <c r="C18" s="77"/>
      <c r="H18" s="77"/>
      <c r="I18" s="77"/>
      <c r="J18" s="77"/>
      <c r="K18" s="2"/>
      <c r="L18" s="2"/>
      <c r="M18" s="2"/>
      <c r="N18" s="2"/>
      <c r="O18" s="2"/>
      <c r="P18" s="2"/>
      <c r="Q18" s="2"/>
    </row>
    <row r="19" spans="1:18" ht="12.75" customHeight="1">
      <c r="A19" s="374" t="s">
        <v>1159</v>
      </c>
      <c r="B19" s="457">
        <f>B6+1</f>
        <v>4</v>
      </c>
      <c r="C19" s="456" t="s">
        <v>1094</v>
      </c>
      <c r="D19" s="188"/>
      <c r="E19" s="375"/>
      <c r="F19" s="375"/>
      <c r="G19" s="375"/>
      <c r="H19" s="375"/>
      <c r="I19" s="375"/>
      <c r="J19" s="375"/>
      <c r="K19" s="375"/>
      <c r="L19" s="375"/>
      <c r="M19" s="375"/>
      <c r="N19" s="375"/>
      <c r="O19" s="375"/>
      <c r="P19" s="240"/>
      <c r="Q19" s="240"/>
      <c r="R19" s="77"/>
    </row>
    <row r="20" spans="1:18" ht="12.75" customHeight="1">
      <c r="A20" s="136" t="s">
        <v>21</v>
      </c>
      <c r="B20" s="1170" t="s">
        <v>22</v>
      </c>
      <c r="C20" s="1170"/>
      <c r="D20" s="1170"/>
      <c r="E20" s="1167" t="s">
        <v>24</v>
      </c>
      <c r="F20" s="1170"/>
      <c r="G20" s="1170"/>
      <c r="H20" s="1170"/>
      <c r="I20" s="1170"/>
      <c r="J20" s="1170"/>
      <c r="K20" s="1170"/>
      <c r="L20" s="1170"/>
      <c r="M20" s="1170"/>
      <c r="N20" s="1170"/>
      <c r="O20" s="1170"/>
      <c r="P20" s="1170" t="s">
        <v>838</v>
      </c>
      <c r="Q20" s="1170"/>
      <c r="R20" s="77"/>
    </row>
    <row r="21" spans="1:18" ht="12.75" customHeight="1">
      <c r="A21" s="136">
        <v>1</v>
      </c>
      <c r="B21" s="1252"/>
      <c r="C21" s="1252"/>
      <c r="D21" s="1252"/>
      <c r="E21" s="1253"/>
      <c r="F21" s="1253"/>
      <c r="G21" s="1253"/>
      <c r="H21" s="1253"/>
      <c r="I21" s="1253"/>
      <c r="J21" s="1253"/>
      <c r="K21" s="1253"/>
      <c r="L21" s="1253"/>
      <c r="M21" s="1253"/>
      <c r="N21" s="1253"/>
      <c r="O21" s="1254"/>
      <c r="P21" s="372"/>
      <c r="Q21" s="371" t="s">
        <v>163</v>
      </c>
      <c r="R21" s="77"/>
    </row>
    <row r="22" spans="1:18" ht="12.75" customHeight="1">
      <c r="A22" s="136">
        <v>2</v>
      </c>
      <c r="B22" s="1252"/>
      <c r="C22" s="1252"/>
      <c r="D22" s="1252"/>
      <c r="E22" s="1255"/>
      <c r="F22" s="1252"/>
      <c r="G22" s="1252"/>
      <c r="H22" s="1252"/>
      <c r="I22" s="1252"/>
      <c r="J22" s="1252"/>
      <c r="K22" s="1252"/>
      <c r="L22" s="1252"/>
      <c r="M22" s="1252"/>
      <c r="N22" s="1252"/>
      <c r="O22" s="1252"/>
      <c r="P22" s="372"/>
      <c r="Q22" s="371" t="s">
        <v>163</v>
      </c>
      <c r="R22" s="77"/>
    </row>
    <row r="23" spans="1:18" ht="12.75" customHeight="1">
      <c r="A23" s="136">
        <v>3</v>
      </c>
      <c r="B23" s="1252"/>
      <c r="C23" s="1252"/>
      <c r="D23" s="1252"/>
      <c r="E23" s="1253"/>
      <c r="F23" s="1253"/>
      <c r="G23" s="1253"/>
      <c r="H23" s="1253"/>
      <c r="I23" s="1253"/>
      <c r="J23" s="1253"/>
      <c r="K23" s="1253"/>
      <c r="L23" s="1253"/>
      <c r="M23" s="1253"/>
      <c r="N23" s="1253"/>
      <c r="O23" s="1254"/>
      <c r="P23" s="372"/>
      <c r="Q23" s="371" t="s">
        <v>163</v>
      </c>
      <c r="R23" s="77"/>
    </row>
    <row r="24" spans="1:18" ht="12.75" customHeight="1">
      <c r="A24" s="136">
        <v>4</v>
      </c>
      <c r="B24" s="1252"/>
      <c r="C24" s="1252"/>
      <c r="D24" s="1252"/>
      <c r="E24" s="1255"/>
      <c r="F24" s="1252"/>
      <c r="G24" s="1252"/>
      <c r="H24" s="1252"/>
      <c r="I24" s="1252"/>
      <c r="J24" s="1252"/>
      <c r="K24" s="1252"/>
      <c r="L24" s="1252"/>
      <c r="M24" s="1252"/>
      <c r="N24" s="1252"/>
      <c r="O24" s="1252"/>
      <c r="P24" s="372"/>
      <c r="Q24" s="371" t="s">
        <v>163</v>
      </c>
      <c r="R24" s="77"/>
    </row>
    <row r="25" spans="1:18" ht="12.75" customHeight="1">
      <c r="A25" s="136">
        <v>5</v>
      </c>
      <c r="B25" s="1252"/>
      <c r="C25" s="1252"/>
      <c r="D25" s="1252"/>
      <c r="E25" s="1253"/>
      <c r="F25" s="1253"/>
      <c r="G25" s="1253"/>
      <c r="H25" s="1253"/>
      <c r="I25" s="1253"/>
      <c r="J25" s="1253"/>
      <c r="K25" s="1253"/>
      <c r="L25" s="1253"/>
      <c r="M25" s="1253"/>
      <c r="N25" s="1253"/>
      <c r="O25" s="1254"/>
      <c r="P25" s="372"/>
      <c r="Q25" s="371" t="s">
        <v>163</v>
      </c>
      <c r="R25" s="77"/>
    </row>
    <row r="26" spans="1:18" ht="12.75" customHeight="1">
      <c r="A26" s="136">
        <v>6</v>
      </c>
      <c r="B26" s="1252"/>
      <c r="C26" s="1252"/>
      <c r="D26" s="1252"/>
      <c r="E26" s="1255"/>
      <c r="F26" s="1252"/>
      <c r="G26" s="1252"/>
      <c r="H26" s="1252"/>
      <c r="I26" s="1252"/>
      <c r="J26" s="1252"/>
      <c r="K26" s="1252"/>
      <c r="L26" s="1252"/>
      <c r="M26" s="1252"/>
      <c r="N26" s="1252"/>
      <c r="O26" s="1252"/>
      <c r="P26" s="372"/>
      <c r="Q26" s="371" t="s">
        <v>163</v>
      </c>
      <c r="R26" s="77"/>
    </row>
    <row r="27" spans="1:18" ht="12.75" customHeight="1">
      <c r="A27" s="136">
        <v>7</v>
      </c>
      <c r="B27" s="1252"/>
      <c r="C27" s="1252"/>
      <c r="D27" s="1252"/>
      <c r="E27" s="1253"/>
      <c r="F27" s="1253"/>
      <c r="G27" s="1253"/>
      <c r="H27" s="1253"/>
      <c r="I27" s="1253"/>
      <c r="J27" s="1253"/>
      <c r="K27" s="1253"/>
      <c r="L27" s="1253"/>
      <c r="M27" s="1253"/>
      <c r="N27" s="1253"/>
      <c r="O27" s="1254"/>
      <c r="P27" s="372"/>
      <c r="Q27" s="371" t="s">
        <v>163</v>
      </c>
      <c r="R27" s="77"/>
    </row>
    <row r="28" spans="1:18" ht="12.75" customHeight="1">
      <c r="A28" s="136">
        <v>8</v>
      </c>
      <c r="B28" s="1252"/>
      <c r="C28" s="1252"/>
      <c r="D28" s="1252"/>
      <c r="E28" s="1255"/>
      <c r="F28" s="1252"/>
      <c r="G28" s="1252"/>
      <c r="H28" s="1252"/>
      <c r="I28" s="1252"/>
      <c r="J28" s="1252"/>
      <c r="K28" s="1252"/>
      <c r="L28" s="1252"/>
      <c r="M28" s="1252"/>
      <c r="N28" s="1252"/>
      <c r="O28" s="1252"/>
      <c r="P28" s="372"/>
      <c r="Q28" s="371" t="s">
        <v>163</v>
      </c>
      <c r="R28" s="77"/>
    </row>
    <row r="29" spans="1:18" ht="12.75" customHeight="1">
      <c r="A29" s="136">
        <v>9</v>
      </c>
      <c r="B29" s="1252"/>
      <c r="C29" s="1252"/>
      <c r="D29" s="1252"/>
      <c r="E29" s="1253"/>
      <c r="F29" s="1253"/>
      <c r="G29" s="1253"/>
      <c r="H29" s="1253"/>
      <c r="I29" s="1253"/>
      <c r="J29" s="1253"/>
      <c r="K29" s="1253"/>
      <c r="L29" s="1253"/>
      <c r="M29" s="1253"/>
      <c r="N29" s="1253"/>
      <c r="O29" s="1254"/>
      <c r="P29" s="372"/>
      <c r="Q29" s="371" t="s">
        <v>163</v>
      </c>
      <c r="R29" s="77"/>
    </row>
    <row r="30" spans="1:18" ht="12.75" customHeight="1">
      <c r="A30" s="136">
        <v>10</v>
      </c>
      <c r="B30" s="1252"/>
      <c r="C30" s="1252"/>
      <c r="D30" s="1252"/>
      <c r="E30" s="1255"/>
      <c r="F30" s="1252"/>
      <c r="G30" s="1252"/>
      <c r="H30" s="1252"/>
      <c r="I30" s="1252"/>
      <c r="J30" s="1252"/>
      <c r="K30" s="1252"/>
      <c r="L30" s="1252"/>
      <c r="M30" s="1252"/>
      <c r="N30" s="1252"/>
      <c r="O30" s="1252"/>
      <c r="P30" s="370"/>
      <c r="Q30" s="250" t="s">
        <v>163</v>
      </c>
      <c r="R30" s="77"/>
    </row>
    <row r="31" spans="1:18" ht="3.75" customHeight="1">
      <c r="A31" s="77"/>
      <c r="B31" s="77"/>
      <c r="C31" s="77"/>
      <c r="H31" s="77"/>
      <c r="I31" s="77"/>
      <c r="J31" s="77"/>
      <c r="K31" s="2"/>
      <c r="L31" s="2"/>
      <c r="M31" s="2"/>
      <c r="N31" s="2"/>
      <c r="O31" s="2"/>
      <c r="P31" s="2"/>
      <c r="Q31" s="2"/>
    </row>
    <row r="32" spans="1:18" ht="12.75" customHeight="1">
      <c r="A32" s="374" t="s">
        <v>1159</v>
      </c>
      <c r="B32" s="457">
        <f>B19+1</f>
        <v>5</v>
      </c>
      <c r="C32" s="456" t="s">
        <v>1094</v>
      </c>
      <c r="D32" s="188"/>
      <c r="E32" s="375"/>
      <c r="F32" s="375"/>
      <c r="G32" s="375"/>
      <c r="H32" s="375"/>
      <c r="I32" s="375"/>
      <c r="J32" s="375"/>
      <c r="K32" s="375"/>
      <c r="L32" s="375"/>
      <c r="M32" s="375"/>
      <c r="N32" s="375"/>
      <c r="O32" s="375"/>
      <c r="P32" s="240"/>
      <c r="Q32" s="240"/>
      <c r="R32" s="77"/>
    </row>
    <row r="33" spans="1:18" ht="12.75" customHeight="1">
      <c r="A33" s="136" t="s">
        <v>21</v>
      </c>
      <c r="B33" s="1170" t="s">
        <v>22</v>
      </c>
      <c r="C33" s="1170"/>
      <c r="D33" s="1170"/>
      <c r="E33" s="1167" t="s">
        <v>24</v>
      </c>
      <c r="F33" s="1170"/>
      <c r="G33" s="1170"/>
      <c r="H33" s="1170"/>
      <c r="I33" s="1170"/>
      <c r="J33" s="1170"/>
      <c r="K33" s="1170"/>
      <c r="L33" s="1170"/>
      <c r="M33" s="1170"/>
      <c r="N33" s="1170"/>
      <c r="O33" s="1170"/>
      <c r="P33" s="1170" t="s">
        <v>838</v>
      </c>
      <c r="Q33" s="1170"/>
      <c r="R33" s="77"/>
    </row>
    <row r="34" spans="1:18" ht="12.75" customHeight="1">
      <c r="A34" s="136">
        <v>1</v>
      </c>
      <c r="B34" s="1252"/>
      <c r="C34" s="1252"/>
      <c r="D34" s="1252"/>
      <c r="E34" s="1253"/>
      <c r="F34" s="1253"/>
      <c r="G34" s="1253"/>
      <c r="H34" s="1253"/>
      <c r="I34" s="1253"/>
      <c r="J34" s="1253"/>
      <c r="K34" s="1253"/>
      <c r="L34" s="1253"/>
      <c r="M34" s="1253"/>
      <c r="N34" s="1253"/>
      <c r="O34" s="1254"/>
      <c r="P34" s="372"/>
      <c r="Q34" s="371" t="s">
        <v>163</v>
      </c>
      <c r="R34" s="77"/>
    </row>
    <row r="35" spans="1:18" ht="12.75" customHeight="1">
      <c r="A35" s="136">
        <v>2</v>
      </c>
      <c r="B35" s="1252"/>
      <c r="C35" s="1252"/>
      <c r="D35" s="1252"/>
      <c r="E35" s="1255"/>
      <c r="F35" s="1252"/>
      <c r="G35" s="1252"/>
      <c r="H35" s="1252"/>
      <c r="I35" s="1252"/>
      <c r="J35" s="1252"/>
      <c r="K35" s="1252"/>
      <c r="L35" s="1252"/>
      <c r="M35" s="1252"/>
      <c r="N35" s="1252"/>
      <c r="O35" s="1252"/>
      <c r="P35" s="372"/>
      <c r="Q35" s="371" t="s">
        <v>163</v>
      </c>
      <c r="R35" s="77"/>
    </row>
    <row r="36" spans="1:18" ht="12.75" customHeight="1">
      <c r="A36" s="136">
        <v>3</v>
      </c>
      <c r="B36" s="1252"/>
      <c r="C36" s="1252"/>
      <c r="D36" s="1252"/>
      <c r="E36" s="1253"/>
      <c r="F36" s="1253"/>
      <c r="G36" s="1253"/>
      <c r="H36" s="1253"/>
      <c r="I36" s="1253"/>
      <c r="J36" s="1253"/>
      <c r="K36" s="1253"/>
      <c r="L36" s="1253"/>
      <c r="M36" s="1253"/>
      <c r="N36" s="1253"/>
      <c r="O36" s="1254"/>
      <c r="P36" s="372"/>
      <c r="Q36" s="371" t="s">
        <v>163</v>
      </c>
      <c r="R36" s="77"/>
    </row>
    <row r="37" spans="1:18" ht="12.75" customHeight="1">
      <c r="A37" s="136">
        <v>4</v>
      </c>
      <c r="B37" s="1252"/>
      <c r="C37" s="1252"/>
      <c r="D37" s="1252"/>
      <c r="E37" s="1255"/>
      <c r="F37" s="1252"/>
      <c r="G37" s="1252"/>
      <c r="H37" s="1252"/>
      <c r="I37" s="1252"/>
      <c r="J37" s="1252"/>
      <c r="K37" s="1252"/>
      <c r="L37" s="1252"/>
      <c r="M37" s="1252"/>
      <c r="N37" s="1252"/>
      <c r="O37" s="1252"/>
      <c r="P37" s="372"/>
      <c r="Q37" s="371" t="s">
        <v>163</v>
      </c>
      <c r="R37" s="77"/>
    </row>
    <row r="38" spans="1:18" ht="12.75" customHeight="1">
      <c r="A38" s="136">
        <v>5</v>
      </c>
      <c r="B38" s="1252"/>
      <c r="C38" s="1252"/>
      <c r="D38" s="1252"/>
      <c r="E38" s="1253"/>
      <c r="F38" s="1253"/>
      <c r="G38" s="1253"/>
      <c r="H38" s="1253"/>
      <c r="I38" s="1253"/>
      <c r="J38" s="1253"/>
      <c r="K38" s="1253"/>
      <c r="L38" s="1253"/>
      <c r="M38" s="1253"/>
      <c r="N38" s="1253"/>
      <c r="O38" s="1254"/>
      <c r="P38" s="372"/>
      <c r="Q38" s="371" t="s">
        <v>163</v>
      </c>
      <c r="R38" s="77"/>
    </row>
    <row r="39" spans="1:18" ht="12.75" customHeight="1">
      <c r="A39" s="136">
        <v>6</v>
      </c>
      <c r="B39" s="1252"/>
      <c r="C39" s="1252"/>
      <c r="D39" s="1252"/>
      <c r="E39" s="1255"/>
      <c r="F39" s="1252"/>
      <c r="G39" s="1252"/>
      <c r="H39" s="1252"/>
      <c r="I39" s="1252"/>
      <c r="J39" s="1252"/>
      <c r="K39" s="1252"/>
      <c r="L39" s="1252"/>
      <c r="M39" s="1252"/>
      <c r="N39" s="1252"/>
      <c r="O39" s="1252"/>
      <c r="P39" s="372"/>
      <c r="Q39" s="371" t="s">
        <v>163</v>
      </c>
      <c r="R39" s="77"/>
    </row>
    <row r="40" spans="1:18" ht="12.75" customHeight="1">
      <c r="A40" s="136">
        <v>7</v>
      </c>
      <c r="B40" s="1252"/>
      <c r="C40" s="1252"/>
      <c r="D40" s="1252"/>
      <c r="E40" s="1253"/>
      <c r="F40" s="1253"/>
      <c r="G40" s="1253"/>
      <c r="H40" s="1253"/>
      <c r="I40" s="1253"/>
      <c r="J40" s="1253"/>
      <c r="K40" s="1253"/>
      <c r="L40" s="1253"/>
      <c r="M40" s="1253"/>
      <c r="N40" s="1253"/>
      <c r="O40" s="1254"/>
      <c r="P40" s="372"/>
      <c r="Q40" s="371" t="s">
        <v>163</v>
      </c>
      <c r="R40" s="77"/>
    </row>
    <row r="41" spans="1:18" ht="12.75" customHeight="1">
      <c r="A41" s="136">
        <v>8</v>
      </c>
      <c r="B41" s="1252"/>
      <c r="C41" s="1252"/>
      <c r="D41" s="1252"/>
      <c r="E41" s="1255"/>
      <c r="F41" s="1252"/>
      <c r="G41" s="1252"/>
      <c r="H41" s="1252"/>
      <c r="I41" s="1252"/>
      <c r="J41" s="1252"/>
      <c r="K41" s="1252"/>
      <c r="L41" s="1252"/>
      <c r="M41" s="1252"/>
      <c r="N41" s="1252"/>
      <c r="O41" s="1252"/>
      <c r="P41" s="372"/>
      <c r="Q41" s="371" t="s">
        <v>163</v>
      </c>
      <c r="R41" s="77"/>
    </row>
    <row r="42" spans="1:18" ht="12.75" customHeight="1">
      <c r="A42" s="136">
        <v>9</v>
      </c>
      <c r="B42" s="1252"/>
      <c r="C42" s="1252"/>
      <c r="D42" s="1252"/>
      <c r="E42" s="1253"/>
      <c r="F42" s="1253"/>
      <c r="G42" s="1253"/>
      <c r="H42" s="1253"/>
      <c r="I42" s="1253"/>
      <c r="J42" s="1253"/>
      <c r="K42" s="1253"/>
      <c r="L42" s="1253"/>
      <c r="M42" s="1253"/>
      <c r="N42" s="1253"/>
      <c r="O42" s="1254"/>
      <c r="P42" s="372"/>
      <c r="Q42" s="371" t="s">
        <v>163</v>
      </c>
      <c r="R42" s="77"/>
    </row>
    <row r="43" spans="1:18" ht="12.75" customHeight="1">
      <c r="A43" s="136">
        <v>10</v>
      </c>
      <c r="B43" s="1252"/>
      <c r="C43" s="1252"/>
      <c r="D43" s="1252"/>
      <c r="E43" s="1255"/>
      <c r="F43" s="1252"/>
      <c r="G43" s="1252"/>
      <c r="H43" s="1252"/>
      <c r="I43" s="1252"/>
      <c r="J43" s="1252"/>
      <c r="K43" s="1252"/>
      <c r="L43" s="1252"/>
      <c r="M43" s="1252"/>
      <c r="N43" s="1252"/>
      <c r="O43" s="1252"/>
      <c r="P43" s="372"/>
      <c r="Q43" s="371" t="s">
        <v>163</v>
      </c>
      <c r="R43" s="77"/>
    </row>
    <row r="44" spans="1:18" ht="3.75" customHeight="1">
      <c r="A44" s="77"/>
      <c r="B44" s="188"/>
      <c r="C44" s="188"/>
      <c r="D44" s="188"/>
      <c r="E44" s="376"/>
      <c r="F44" s="376"/>
      <c r="G44" s="376"/>
      <c r="H44" s="376"/>
      <c r="I44" s="376"/>
      <c r="J44" s="376"/>
      <c r="K44" s="376"/>
      <c r="L44" s="376"/>
      <c r="M44" s="376"/>
      <c r="N44" s="376"/>
      <c r="O44" s="376"/>
      <c r="P44" s="238"/>
      <c r="Q44" s="238"/>
      <c r="R44" s="77"/>
    </row>
    <row r="45" spans="1:18" ht="12.75" customHeight="1">
      <c r="A45" s="374" t="s">
        <v>1159</v>
      </c>
      <c r="B45" s="457">
        <f>B32+1</f>
        <v>6</v>
      </c>
      <c r="C45" s="456" t="s">
        <v>1094</v>
      </c>
      <c r="D45" s="188"/>
      <c r="E45" s="375"/>
      <c r="F45" s="375"/>
      <c r="G45" s="375"/>
      <c r="H45" s="375"/>
      <c r="I45" s="375"/>
      <c r="J45" s="375"/>
      <c r="K45" s="375"/>
      <c r="L45" s="375"/>
      <c r="M45" s="375"/>
      <c r="N45" s="375"/>
      <c r="O45" s="375"/>
      <c r="P45" s="240"/>
      <c r="Q45" s="240"/>
      <c r="R45" s="77"/>
    </row>
    <row r="46" spans="1:18" ht="12.75" customHeight="1">
      <c r="A46" s="136" t="s">
        <v>21</v>
      </c>
      <c r="B46" s="1170" t="s">
        <v>22</v>
      </c>
      <c r="C46" s="1170"/>
      <c r="D46" s="1170"/>
      <c r="E46" s="1167" t="s">
        <v>24</v>
      </c>
      <c r="F46" s="1170"/>
      <c r="G46" s="1170"/>
      <c r="H46" s="1170"/>
      <c r="I46" s="1170"/>
      <c r="J46" s="1170"/>
      <c r="K46" s="1170"/>
      <c r="L46" s="1170"/>
      <c r="M46" s="1170"/>
      <c r="N46" s="1170"/>
      <c r="O46" s="1170"/>
      <c r="P46" s="1170" t="s">
        <v>838</v>
      </c>
      <c r="Q46" s="1170"/>
      <c r="R46" s="77"/>
    </row>
    <row r="47" spans="1:18" ht="12.75" customHeight="1">
      <c r="A47" s="136">
        <v>1</v>
      </c>
      <c r="B47" s="1252"/>
      <c r="C47" s="1252"/>
      <c r="D47" s="1252"/>
      <c r="E47" s="1253"/>
      <c r="F47" s="1253"/>
      <c r="G47" s="1253"/>
      <c r="H47" s="1253"/>
      <c r="I47" s="1253"/>
      <c r="J47" s="1253"/>
      <c r="K47" s="1253"/>
      <c r="L47" s="1253"/>
      <c r="M47" s="1253"/>
      <c r="N47" s="1253"/>
      <c r="O47" s="1254"/>
      <c r="P47" s="372"/>
      <c r="Q47" s="371" t="s">
        <v>163</v>
      </c>
      <c r="R47" s="77"/>
    </row>
    <row r="48" spans="1:18" ht="12.75" customHeight="1">
      <c r="A48" s="136">
        <v>2</v>
      </c>
      <c r="B48" s="1252"/>
      <c r="C48" s="1252"/>
      <c r="D48" s="1252"/>
      <c r="E48" s="1255"/>
      <c r="F48" s="1252"/>
      <c r="G48" s="1252"/>
      <c r="H48" s="1252"/>
      <c r="I48" s="1252"/>
      <c r="J48" s="1252"/>
      <c r="K48" s="1252"/>
      <c r="L48" s="1252"/>
      <c r="M48" s="1252"/>
      <c r="N48" s="1252"/>
      <c r="O48" s="1252"/>
      <c r="P48" s="372"/>
      <c r="Q48" s="371" t="s">
        <v>163</v>
      </c>
      <c r="R48" s="77"/>
    </row>
    <row r="49" spans="1:18" ht="12.75" customHeight="1">
      <c r="A49" s="136">
        <v>3</v>
      </c>
      <c r="B49" s="1252"/>
      <c r="C49" s="1252"/>
      <c r="D49" s="1252"/>
      <c r="E49" s="1253"/>
      <c r="F49" s="1253"/>
      <c r="G49" s="1253"/>
      <c r="H49" s="1253"/>
      <c r="I49" s="1253"/>
      <c r="J49" s="1253"/>
      <c r="K49" s="1253"/>
      <c r="L49" s="1253"/>
      <c r="M49" s="1253"/>
      <c r="N49" s="1253"/>
      <c r="O49" s="1254"/>
      <c r="P49" s="372"/>
      <c r="Q49" s="371" t="s">
        <v>163</v>
      </c>
      <c r="R49" s="77"/>
    </row>
    <row r="50" spans="1:18" ht="12.75" customHeight="1">
      <c r="A50" s="136">
        <v>4</v>
      </c>
      <c r="B50" s="1252"/>
      <c r="C50" s="1252"/>
      <c r="D50" s="1252"/>
      <c r="E50" s="1255"/>
      <c r="F50" s="1252"/>
      <c r="G50" s="1252"/>
      <c r="H50" s="1252"/>
      <c r="I50" s="1252"/>
      <c r="J50" s="1252"/>
      <c r="K50" s="1252"/>
      <c r="L50" s="1252"/>
      <c r="M50" s="1252"/>
      <c r="N50" s="1252"/>
      <c r="O50" s="1252"/>
      <c r="P50" s="372"/>
      <c r="Q50" s="371" t="s">
        <v>163</v>
      </c>
      <c r="R50" s="77"/>
    </row>
    <row r="51" spans="1:18" ht="12.75" customHeight="1">
      <c r="A51" s="136">
        <v>5</v>
      </c>
      <c r="B51" s="1252"/>
      <c r="C51" s="1252"/>
      <c r="D51" s="1252"/>
      <c r="E51" s="1253"/>
      <c r="F51" s="1253"/>
      <c r="G51" s="1253"/>
      <c r="H51" s="1253"/>
      <c r="I51" s="1253"/>
      <c r="J51" s="1253"/>
      <c r="K51" s="1253"/>
      <c r="L51" s="1253"/>
      <c r="M51" s="1253"/>
      <c r="N51" s="1253"/>
      <c r="O51" s="1254"/>
      <c r="P51" s="372"/>
      <c r="Q51" s="371" t="s">
        <v>163</v>
      </c>
      <c r="R51" s="77"/>
    </row>
    <row r="52" spans="1:18" ht="12.75" customHeight="1">
      <c r="A52" s="136">
        <v>6</v>
      </c>
      <c r="B52" s="1252"/>
      <c r="C52" s="1252"/>
      <c r="D52" s="1252"/>
      <c r="E52" s="1255"/>
      <c r="F52" s="1252"/>
      <c r="G52" s="1252"/>
      <c r="H52" s="1252"/>
      <c r="I52" s="1252"/>
      <c r="J52" s="1252"/>
      <c r="K52" s="1252"/>
      <c r="L52" s="1252"/>
      <c r="M52" s="1252"/>
      <c r="N52" s="1252"/>
      <c r="O52" s="1252"/>
      <c r="P52" s="372"/>
      <c r="Q52" s="371" t="s">
        <v>163</v>
      </c>
      <c r="R52" s="77"/>
    </row>
    <row r="53" spans="1:18" ht="12.75" customHeight="1">
      <c r="A53" s="136">
        <v>7</v>
      </c>
      <c r="B53" s="1252"/>
      <c r="C53" s="1252"/>
      <c r="D53" s="1252"/>
      <c r="E53" s="1253"/>
      <c r="F53" s="1253"/>
      <c r="G53" s="1253"/>
      <c r="H53" s="1253"/>
      <c r="I53" s="1253"/>
      <c r="J53" s="1253"/>
      <c r="K53" s="1253"/>
      <c r="L53" s="1253"/>
      <c r="M53" s="1253"/>
      <c r="N53" s="1253"/>
      <c r="O53" s="1254"/>
      <c r="P53" s="372"/>
      <c r="Q53" s="371" t="s">
        <v>163</v>
      </c>
      <c r="R53" s="77"/>
    </row>
    <row r="54" spans="1:18" ht="12.75" customHeight="1">
      <c r="A54" s="136">
        <v>8</v>
      </c>
      <c r="B54" s="1252"/>
      <c r="C54" s="1252"/>
      <c r="D54" s="1252"/>
      <c r="E54" s="1255"/>
      <c r="F54" s="1252"/>
      <c r="G54" s="1252"/>
      <c r="H54" s="1252"/>
      <c r="I54" s="1252"/>
      <c r="J54" s="1252"/>
      <c r="K54" s="1252"/>
      <c r="L54" s="1252"/>
      <c r="M54" s="1252"/>
      <c r="N54" s="1252"/>
      <c r="O54" s="1252"/>
      <c r="P54" s="372"/>
      <c r="Q54" s="371" t="s">
        <v>163</v>
      </c>
      <c r="R54" s="77"/>
    </row>
    <row r="55" spans="1:18" ht="12.75" customHeight="1">
      <c r="A55" s="136">
        <v>9</v>
      </c>
      <c r="B55" s="1252"/>
      <c r="C55" s="1252"/>
      <c r="D55" s="1252"/>
      <c r="E55" s="1253"/>
      <c r="F55" s="1253"/>
      <c r="G55" s="1253"/>
      <c r="H55" s="1253"/>
      <c r="I55" s="1253"/>
      <c r="J55" s="1253"/>
      <c r="K55" s="1253"/>
      <c r="L55" s="1253"/>
      <c r="M55" s="1253"/>
      <c r="N55" s="1253"/>
      <c r="O55" s="1254"/>
      <c r="P55" s="372"/>
      <c r="Q55" s="371" t="s">
        <v>163</v>
      </c>
      <c r="R55" s="77"/>
    </row>
    <row r="56" spans="1:18" ht="12.75" customHeight="1">
      <c r="A56" s="136">
        <v>10</v>
      </c>
      <c r="B56" s="1252"/>
      <c r="C56" s="1252"/>
      <c r="D56" s="1252"/>
      <c r="E56" s="1255"/>
      <c r="F56" s="1252"/>
      <c r="G56" s="1252"/>
      <c r="H56" s="1252"/>
      <c r="I56" s="1252"/>
      <c r="J56" s="1252"/>
      <c r="K56" s="1252"/>
      <c r="L56" s="1252"/>
      <c r="M56" s="1252"/>
      <c r="N56" s="1252"/>
      <c r="O56" s="1252"/>
      <c r="P56" s="372"/>
      <c r="Q56" s="371" t="s">
        <v>163</v>
      </c>
      <c r="R56" s="77"/>
    </row>
    <row r="57" spans="1:18" ht="3.75" customHeight="1">
      <c r="A57" s="77"/>
      <c r="B57" s="188"/>
      <c r="C57" s="188"/>
      <c r="D57" s="188"/>
      <c r="E57" s="376"/>
      <c r="F57" s="376"/>
      <c r="G57" s="376"/>
      <c r="H57" s="376"/>
      <c r="I57" s="376"/>
      <c r="J57" s="376"/>
      <c r="K57" s="376"/>
      <c r="L57" s="376"/>
      <c r="M57" s="376"/>
      <c r="N57" s="376"/>
      <c r="O57" s="376"/>
      <c r="P57" s="238"/>
      <c r="Q57" s="238"/>
      <c r="R57" s="77"/>
    </row>
    <row r="58" spans="1:18" ht="12.75" customHeight="1">
      <c r="A58" s="374" t="s">
        <v>1159</v>
      </c>
      <c r="B58" s="457">
        <f>B45+1</f>
        <v>7</v>
      </c>
      <c r="C58" s="456" t="s">
        <v>1094</v>
      </c>
      <c r="D58" s="188"/>
      <c r="E58" s="375"/>
      <c r="F58" s="375"/>
      <c r="G58" s="375"/>
      <c r="H58" s="375"/>
      <c r="I58" s="375"/>
      <c r="J58" s="375"/>
      <c r="K58" s="375"/>
      <c r="L58" s="375"/>
      <c r="M58" s="375"/>
      <c r="N58" s="375"/>
      <c r="O58" s="375"/>
      <c r="P58" s="240"/>
      <c r="Q58" s="240"/>
      <c r="R58" s="77"/>
    </row>
    <row r="59" spans="1:18" ht="12.75" customHeight="1">
      <c r="A59" s="136" t="s">
        <v>21</v>
      </c>
      <c r="B59" s="1170" t="s">
        <v>22</v>
      </c>
      <c r="C59" s="1170"/>
      <c r="D59" s="1170"/>
      <c r="E59" s="1167" t="s">
        <v>24</v>
      </c>
      <c r="F59" s="1170"/>
      <c r="G59" s="1170"/>
      <c r="H59" s="1170"/>
      <c r="I59" s="1170"/>
      <c r="J59" s="1170"/>
      <c r="K59" s="1170"/>
      <c r="L59" s="1170"/>
      <c r="M59" s="1170"/>
      <c r="N59" s="1170"/>
      <c r="O59" s="1170"/>
      <c r="P59" s="1170" t="s">
        <v>838</v>
      </c>
      <c r="Q59" s="1170"/>
      <c r="R59" s="77"/>
    </row>
    <row r="60" spans="1:18" ht="12.75" customHeight="1">
      <c r="A60" s="136">
        <v>1</v>
      </c>
      <c r="B60" s="1252"/>
      <c r="C60" s="1252"/>
      <c r="D60" s="1252"/>
      <c r="E60" s="1253"/>
      <c r="F60" s="1253"/>
      <c r="G60" s="1253"/>
      <c r="H60" s="1253"/>
      <c r="I60" s="1253"/>
      <c r="J60" s="1253"/>
      <c r="K60" s="1253"/>
      <c r="L60" s="1253"/>
      <c r="M60" s="1253"/>
      <c r="N60" s="1253"/>
      <c r="O60" s="1254"/>
      <c r="P60" s="372"/>
      <c r="Q60" s="371" t="s">
        <v>163</v>
      </c>
      <c r="R60" s="77"/>
    </row>
    <row r="61" spans="1:18" ht="12.75" customHeight="1">
      <c r="A61" s="136">
        <v>2</v>
      </c>
      <c r="B61" s="1252"/>
      <c r="C61" s="1252"/>
      <c r="D61" s="1252"/>
      <c r="E61" s="1255"/>
      <c r="F61" s="1252"/>
      <c r="G61" s="1252"/>
      <c r="H61" s="1252"/>
      <c r="I61" s="1252"/>
      <c r="J61" s="1252"/>
      <c r="K61" s="1252"/>
      <c r="L61" s="1252"/>
      <c r="M61" s="1252"/>
      <c r="N61" s="1252"/>
      <c r="O61" s="1252"/>
      <c r="P61" s="372"/>
      <c r="Q61" s="371" t="s">
        <v>163</v>
      </c>
      <c r="R61" s="77"/>
    </row>
    <row r="62" spans="1:18" ht="12.75" customHeight="1">
      <c r="A62" s="136">
        <v>3</v>
      </c>
      <c r="B62" s="1252"/>
      <c r="C62" s="1252"/>
      <c r="D62" s="1252"/>
      <c r="E62" s="1253"/>
      <c r="F62" s="1253"/>
      <c r="G62" s="1253"/>
      <c r="H62" s="1253"/>
      <c r="I62" s="1253"/>
      <c r="J62" s="1253"/>
      <c r="K62" s="1253"/>
      <c r="L62" s="1253"/>
      <c r="M62" s="1253"/>
      <c r="N62" s="1253"/>
      <c r="O62" s="1254"/>
      <c r="P62" s="372"/>
      <c r="Q62" s="371" t="s">
        <v>163</v>
      </c>
      <c r="R62" s="77"/>
    </row>
    <row r="63" spans="1:18" ht="12.75" customHeight="1">
      <c r="A63" s="136">
        <v>4</v>
      </c>
      <c r="B63" s="1252"/>
      <c r="C63" s="1252"/>
      <c r="D63" s="1252"/>
      <c r="E63" s="1255"/>
      <c r="F63" s="1252"/>
      <c r="G63" s="1252"/>
      <c r="H63" s="1252"/>
      <c r="I63" s="1252"/>
      <c r="J63" s="1252"/>
      <c r="K63" s="1252"/>
      <c r="L63" s="1252"/>
      <c r="M63" s="1252"/>
      <c r="N63" s="1252"/>
      <c r="O63" s="1252"/>
      <c r="P63" s="372"/>
      <c r="Q63" s="371" t="s">
        <v>163</v>
      </c>
      <c r="R63" s="77"/>
    </row>
    <row r="64" spans="1:18" ht="12.75" customHeight="1">
      <c r="A64" s="136">
        <v>5</v>
      </c>
      <c r="B64" s="1252"/>
      <c r="C64" s="1252"/>
      <c r="D64" s="1252"/>
      <c r="E64" s="1253"/>
      <c r="F64" s="1253"/>
      <c r="G64" s="1253"/>
      <c r="H64" s="1253"/>
      <c r="I64" s="1253"/>
      <c r="J64" s="1253"/>
      <c r="K64" s="1253"/>
      <c r="L64" s="1253"/>
      <c r="M64" s="1253"/>
      <c r="N64" s="1253"/>
      <c r="O64" s="1254"/>
      <c r="P64" s="372"/>
      <c r="Q64" s="371" t="s">
        <v>163</v>
      </c>
      <c r="R64" s="77"/>
    </row>
    <row r="65" spans="1:18" ht="12.75" customHeight="1">
      <c r="A65" s="136">
        <v>6</v>
      </c>
      <c r="B65" s="1252"/>
      <c r="C65" s="1252"/>
      <c r="D65" s="1252"/>
      <c r="E65" s="1255"/>
      <c r="F65" s="1252"/>
      <c r="G65" s="1252"/>
      <c r="H65" s="1252"/>
      <c r="I65" s="1252"/>
      <c r="J65" s="1252"/>
      <c r="K65" s="1252"/>
      <c r="L65" s="1252"/>
      <c r="M65" s="1252"/>
      <c r="N65" s="1252"/>
      <c r="O65" s="1252"/>
      <c r="P65" s="372"/>
      <c r="Q65" s="371" t="s">
        <v>163</v>
      </c>
      <c r="R65" s="77"/>
    </row>
    <row r="66" spans="1:18" ht="12.75" customHeight="1">
      <c r="A66" s="136">
        <v>7</v>
      </c>
      <c r="B66" s="1252"/>
      <c r="C66" s="1252"/>
      <c r="D66" s="1252"/>
      <c r="E66" s="1253"/>
      <c r="F66" s="1253"/>
      <c r="G66" s="1253"/>
      <c r="H66" s="1253"/>
      <c r="I66" s="1253"/>
      <c r="J66" s="1253"/>
      <c r="K66" s="1253"/>
      <c r="L66" s="1253"/>
      <c r="M66" s="1253"/>
      <c r="N66" s="1253"/>
      <c r="O66" s="1254"/>
      <c r="P66" s="372"/>
      <c r="Q66" s="371" t="s">
        <v>163</v>
      </c>
      <c r="R66" s="77"/>
    </row>
    <row r="67" spans="1:18" ht="12.75" customHeight="1">
      <c r="A67" s="136">
        <v>8</v>
      </c>
      <c r="B67" s="1252"/>
      <c r="C67" s="1252"/>
      <c r="D67" s="1252"/>
      <c r="E67" s="1255"/>
      <c r="F67" s="1252"/>
      <c r="G67" s="1252"/>
      <c r="H67" s="1252"/>
      <c r="I67" s="1252"/>
      <c r="J67" s="1252"/>
      <c r="K67" s="1252"/>
      <c r="L67" s="1252"/>
      <c r="M67" s="1252"/>
      <c r="N67" s="1252"/>
      <c r="O67" s="1252"/>
      <c r="P67" s="372"/>
      <c r="Q67" s="371" t="s">
        <v>163</v>
      </c>
      <c r="R67" s="77"/>
    </row>
    <row r="68" spans="1:18" ht="12.75" customHeight="1">
      <c r="A68" s="136">
        <v>9</v>
      </c>
      <c r="B68" s="1252"/>
      <c r="C68" s="1252"/>
      <c r="D68" s="1252"/>
      <c r="E68" s="1253"/>
      <c r="F68" s="1253"/>
      <c r="G68" s="1253"/>
      <c r="H68" s="1253"/>
      <c r="I68" s="1253"/>
      <c r="J68" s="1253"/>
      <c r="K68" s="1253"/>
      <c r="L68" s="1253"/>
      <c r="M68" s="1253"/>
      <c r="N68" s="1253"/>
      <c r="O68" s="1254"/>
      <c r="P68" s="372"/>
      <c r="Q68" s="371" t="s">
        <v>163</v>
      </c>
      <c r="R68" s="77"/>
    </row>
    <row r="69" spans="1:18" ht="12.75" customHeight="1">
      <c r="A69" s="136">
        <v>10</v>
      </c>
      <c r="B69" s="1252"/>
      <c r="C69" s="1252"/>
      <c r="D69" s="1252"/>
      <c r="E69" s="1255"/>
      <c r="F69" s="1252"/>
      <c r="G69" s="1252"/>
      <c r="H69" s="1252"/>
      <c r="I69" s="1252"/>
      <c r="J69" s="1252"/>
      <c r="K69" s="1252"/>
      <c r="L69" s="1252"/>
      <c r="M69" s="1252"/>
      <c r="N69" s="1252"/>
      <c r="O69" s="1252"/>
      <c r="P69" s="370"/>
      <c r="Q69" s="250" t="s">
        <v>163</v>
      </c>
      <c r="R69" s="77"/>
    </row>
    <row r="70" spans="1:18">
      <c r="A70" s="134" t="s">
        <v>113</v>
      </c>
      <c r="B70" s="1256" t="s">
        <v>839</v>
      </c>
      <c r="C70" s="1256"/>
      <c r="D70" s="1256"/>
      <c r="E70" s="1256"/>
      <c r="F70" s="1256"/>
      <c r="G70" s="1256"/>
      <c r="H70" s="1256"/>
      <c r="I70" s="1256"/>
      <c r="J70" s="1256"/>
      <c r="K70" s="1256"/>
      <c r="L70" s="1256"/>
      <c r="M70" s="1256"/>
      <c r="N70" s="1256"/>
      <c r="O70" s="1256"/>
      <c r="P70" s="1256"/>
      <c r="Q70" s="373"/>
      <c r="R70" s="77"/>
    </row>
    <row r="71" spans="1:18">
      <c r="R71" s="77"/>
    </row>
    <row r="72" spans="1:18">
      <c r="R72" s="77"/>
    </row>
    <row r="73" spans="1:18">
      <c r="R73" s="77"/>
    </row>
    <row r="74" spans="1:18">
      <c r="R74" s="77"/>
    </row>
    <row r="75" spans="1:18">
      <c r="R75" s="77"/>
    </row>
    <row r="76" spans="1:18">
      <c r="R76" s="77"/>
    </row>
    <row r="77" spans="1:18">
      <c r="R77" s="77"/>
    </row>
    <row r="78" spans="1:18">
      <c r="R78" s="77"/>
    </row>
    <row r="79" spans="1:18">
      <c r="R79" s="77"/>
    </row>
    <row r="80" spans="1:18">
      <c r="R80" s="77"/>
    </row>
    <row r="81" spans="18:18">
      <c r="R81" s="77"/>
    </row>
    <row r="82" spans="18:18">
      <c r="R82" s="77"/>
    </row>
    <row r="83" spans="18:18">
      <c r="R83" s="77"/>
    </row>
    <row r="84" spans="18:18">
      <c r="R84" s="77"/>
    </row>
    <row r="85" spans="18:18">
      <c r="R85" s="77"/>
    </row>
    <row r="86" spans="18:18">
      <c r="R86" s="77"/>
    </row>
    <row r="87" spans="18:18">
      <c r="R87" s="77"/>
    </row>
    <row r="88" spans="18:18">
      <c r="R88" s="77"/>
    </row>
    <row r="89" spans="18:18">
      <c r="R89" s="77"/>
    </row>
    <row r="90" spans="18:18">
      <c r="R90" s="77"/>
    </row>
    <row r="91" spans="18:18">
      <c r="R91" s="77"/>
    </row>
    <row r="92" spans="18:18">
      <c r="R92" s="77"/>
    </row>
    <row r="93" spans="18:18">
      <c r="R93" s="77"/>
    </row>
    <row r="94" spans="18:18">
      <c r="R94" s="77"/>
    </row>
    <row r="95" spans="18:18">
      <c r="R95" s="77"/>
    </row>
    <row r="96" spans="18:18">
      <c r="R96" s="77"/>
    </row>
    <row r="97" spans="18:18">
      <c r="R97" s="77"/>
    </row>
    <row r="98" spans="18:18">
      <c r="R98" s="77"/>
    </row>
    <row r="99" spans="18:18">
      <c r="R99" s="77"/>
    </row>
    <row r="100" spans="18:18">
      <c r="R100" s="77"/>
    </row>
    <row r="101" spans="18:18">
      <c r="R101" s="77"/>
    </row>
    <row r="102" spans="18:18">
      <c r="R102" s="77"/>
    </row>
    <row r="103" spans="18:18">
      <c r="R103" s="77"/>
    </row>
    <row r="104" spans="18:18">
      <c r="R104" s="77"/>
    </row>
    <row r="105" spans="18:18">
      <c r="R105" s="77"/>
    </row>
    <row r="106" spans="18:18">
      <c r="R106" s="77"/>
    </row>
    <row r="107" spans="18:18">
      <c r="R107" s="77"/>
    </row>
    <row r="108" spans="18:18">
      <c r="R108" s="77"/>
    </row>
    <row r="109" spans="18:18">
      <c r="R109" s="77"/>
    </row>
    <row r="110" spans="18:18">
      <c r="R110" s="77"/>
    </row>
    <row r="111" spans="18:18">
      <c r="R111" s="77"/>
    </row>
    <row r="112" spans="18:18">
      <c r="R112" s="189"/>
    </row>
    <row r="113" spans="18:18">
      <c r="R113" s="189"/>
    </row>
  </sheetData>
  <mergeCells count="125">
    <mergeCell ref="B69:D69"/>
    <mergeCell ref="E69:O69"/>
    <mergeCell ref="B70:P70"/>
    <mergeCell ref="F2:G2"/>
    <mergeCell ref="H2:Q2"/>
    <mergeCell ref="K6:Q6"/>
    <mergeCell ref="B66:D66"/>
    <mergeCell ref="E66:O66"/>
    <mergeCell ref="B67:D67"/>
    <mergeCell ref="E67:O67"/>
    <mergeCell ref="B68:D68"/>
    <mergeCell ref="E68:O68"/>
    <mergeCell ref="B63:D63"/>
    <mergeCell ref="E63:O63"/>
    <mergeCell ref="B64:D64"/>
    <mergeCell ref="E64:O64"/>
    <mergeCell ref="B65:D65"/>
    <mergeCell ref="E65:O65"/>
    <mergeCell ref="P59:Q59"/>
    <mergeCell ref="B60:D60"/>
    <mergeCell ref="E60:O60"/>
    <mergeCell ref="B61:D61"/>
    <mergeCell ref="E61:O61"/>
    <mergeCell ref="B62:D62"/>
    <mergeCell ref="E62:O62"/>
    <mergeCell ref="B55:D55"/>
    <mergeCell ref="E55:O55"/>
    <mergeCell ref="B56:D56"/>
    <mergeCell ref="E56:O56"/>
    <mergeCell ref="B59:D59"/>
    <mergeCell ref="E59:O59"/>
    <mergeCell ref="B52:D52"/>
    <mergeCell ref="E52:O52"/>
    <mergeCell ref="B53:D53"/>
    <mergeCell ref="E53:O53"/>
    <mergeCell ref="B54:D54"/>
    <mergeCell ref="E54:O54"/>
    <mergeCell ref="B49:D49"/>
    <mergeCell ref="E49:O49"/>
    <mergeCell ref="B50:D50"/>
    <mergeCell ref="E50:O50"/>
    <mergeCell ref="B51:D51"/>
    <mergeCell ref="E51:O51"/>
    <mergeCell ref="B46:D46"/>
    <mergeCell ref="E46:O46"/>
    <mergeCell ref="P46:Q46"/>
    <mergeCell ref="B47:D47"/>
    <mergeCell ref="E47:O47"/>
    <mergeCell ref="B48:D48"/>
    <mergeCell ref="E48:O48"/>
    <mergeCell ref="B41:D41"/>
    <mergeCell ref="E41:O41"/>
    <mergeCell ref="B42:D42"/>
    <mergeCell ref="E42:O42"/>
    <mergeCell ref="B43:D43"/>
    <mergeCell ref="E43:O43"/>
    <mergeCell ref="B38:D38"/>
    <mergeCell ref="E38:O38"/>
    <mergeCell ref="B39:D39"/>
    <mergeCell ref="E39:O39"/>
    <mergeCell ref="B40:D40"/>
    <mergeCell ref="E40:O40"/>
    <mergeCell ref="B35:D35"/>
    <mergeCell ref="E35:O35"/>
    <mergeCell ref="B36:D36"/>
    <mergeCell ref="E36:O36"/>
    <mergeCell ref="B37:D37"/>
    <mergeCell ref="E37:O37"/>
    <mergeCell ref="B30:D30"/>
    <mergeCell ref="E30:O30"/>
    <mergeCell ref="B33:D33"/>
    <mergeCell ref="E33:O33"/>
    <mergeCell ref="P33:Q33"/>
    <mergeCell ref="B34:D34"/>
    <mergeCell ref="E34:O34"/>
    <mergeCell ref="B27:D27"/>
    <mergeCell ref="E27:O27"/>
    <mergeCell ref="B28:D28"/>
    <mergeCell ref="E28:O28"/>
    <mergeCell ref="B29:D29"/>
    <mergeCell ref="E29:O29"/>
    <mergeCell ref="B24:D24"/>
    <mergeCell ref="E24:O24"/>
    <mergeCell ref="B25:D25"/>
    <mergeCell ref="E25:O25"/>
    <mergeCell ref="B26:D26"/>
    <mergeCell ref="E26:O26"/>
    <mergeCell ref="P20:Q20"/>
    <mergeCell ref="B21:D21"/>
    <mergeCell ref="E21:O21"/>
    <mergeCell ref="B22:D22"/>
    <mergeCell ref="E22:O22"/>
    <mergeCell ref="B23:D23"/>
    <mergeCell ref="E23:O23"/>
    <mergeCell ref="B16:D16"/>
    <mergeCell ref="E16:O16"/>
    <mergeCell ref="B17:D17"/>
    <mergeCell ref="E17:O17"/>
    <mergeCell ref="B20:D20"/>
    <mergeCell ref="E20:O20"/>
    <mergeCell ref="B13:D13"/>
    <mergeCell ref="E13:O13"/>
    <mergeCell ref="B14:D14"/>
    <mergeCell ref="E14:O14"/>
    <mergeCell ref="B15:D15"/>
    <mergeCell ref="E15:O15"/>
    <mergeCell ref="B12:D12"/>
    <mergeCell ref="E12:O12"/>
    <mergeCell ref="B7:D7"/>
    <mergeCell ref="E7:O7"/>
    <mergeCell ref="P7:Q7"/>
    <mergeCell ref="B8:D8"/>
    <mergeCell ref="E8:O8"/>
    <mergeCell ref="B9:D9"/>
    <mergeCell ref="E9:O9"/>
    <mergeCell ref="A1:F1"/>
    <mergeCell ref="A2:E2"/>
    <mergeCell ref="A4:C4"/>
    <mergeCell ref="D4:H4"/>
    <mergeCell ref="I4:K4"/>
    <mergeCell ref="L4:Q4"/>
    <mergeCell ref="B10:D10"/>
    <mergeCell ref="E10:O10"/>
    <mergeCell ref="B11:D11"/>
    <mergeCell ref="E11:O11"/>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
    <tabColor rgb="FFFF66FF"/>
    <pageSetUpPr fitToPage="1"/>
  </sheetPr>
  <dimension ref="A1:T113"/>
  <sheetViews>
    <sheetView view="pageBreakPreview" topLeftCell="A42" zoomScaleNormal="100" zoomScaleSheetLayoutView="100" workbookViewId="0">
      <selection activeCell="D4" sqref="D4:H4"/>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1097" t="str">
        <f>CONCATENATE("（様式-",INDEX(発注者入力シート!$B$28:$G$32,MATCH(発注者入力シート!L6,発注者入力シート!$C$28:$C$32,0),4),"-２）")</f>
        <v>（様式-２-２）</v>
      </c>
      <c r="B1" s="1097"/>
      <c r="C1" s="1097"/>
      <c r="D1" s="1097"/>
      <c r="E1" s="1097"/>
      <c r="F1" s="1097"/>
      <c r="H1" s="3" t="s">
        <v>836</v>
      </c>
      <c r="Q1" s="191" t="s">
        <v>841</v>
      </c>
      <c r="R1" s="191"/>
    </row>
    <row r="2" spans="1:20" ht="12.75" customHeight="1">
      <c r="A2" s="1097" t="str">
        <f>CONCATENATE("評価項目",INDEX(発注者入力シート!$B$28:$G$32,MATCH(発注者入力シート!L6,発注者入力シート!$C$28:$C$32,0),5),"-",INDEX(発注者入力シート!$B$28:$G$32,MATCH(発注者入力シート!L6,発注者入力シート!$C$28:$C$32,0),6))</f>
        <v>評価項目（１）-①</v>
      </c>
      <c r="B2" s="1097"/>
      <c r="C2" s="1097"/>
      <c r="D2" s="1097"/>
      <c r="E2" s="1097"/>
      <c r="F2" s="1156" t="s">
        <v>808</v>
      </c>
      <c r="G2" s="1156"/>
      <c r="H2" s="1257" t="str">
        <f>IF(企業入力シート!C5="","",企業入力シート!C5)</f>
        <v/>
      </c>
      <c r="I2" s="1257"/>
      <c r="J2" s="1257"/>
      <c r="K2" s="1257"/>
      <c r="L2" s="1257"/>
      <c r="M2" s="1257"/>
      <c r="N2" s="1257"/>
      <c r="O2" s="1257"/>
      <c r="P2" s="1257"/>
      <c r="Q2" s="1257"/>
    </row>
    <row r="3" spans="1:20" ht="3.75" customHeight="1">
      <c r="H3" s="6"/>
      <c r="I3" s="6"/>
      <c r="J3" s="6"/>
      <c r="K3" s="2"/>
      <c r="L3" s="2"/>
      <c r="M3" s="2"/>
      <c r="N3" s="2"/>
      <c r="O3" s="2"/>
      <c r="P3" s="2"/>
      <c r="Q3" s="2"/>
      <c r="R3" s="2"/>
    </row>
    <row r="4" spans="1:20" ht="12.75" customHeight="1">
      <c r="A4" s="1166" t="s">
        <v>23</v>
      </c>
      <c r="B4" s="1248"/>
      <c r="C4" s="1167"/>
      <c r="D4" s="1249" t="str">
        <f>IF('企業成績評定点 (JV用) '!D9="","",'企業成績評定点 (JV用) '!D9)</f>
        <v>建築物に係る電気工事</v>
      </c>
      <c r="E4" s="1250"/>
      <c r="F4" s="1250"/>
      <c r="G4" s="1250"/>
      <c r="H4" s="1251"/>
      <c r="I4" s="1166" t="s">
        <v>771</v>
      </c>
      <c r="J4" s="1248"/>
      <c r="K4" s="1167"/>
      <c r="L4" s="1249" t="str">
        <f>IF('企業成績評定点 (JV用) '!D10="","",'企業成績評定点 (JV用) '!D10)</f>
        <v>電気工事、消防施設工事</v>
      </c>
      <c r="M4" s="1250"/>
      <c r="N4" s="1250"/>
      <c r="O4" s="1250"/>
      <c r="P4" s="1250"/>
      <c r="Q4" s="1251"/>
    </row>
    <row r="5" spans="1:20" ht="3.75" customHeight="1">
      <c r="A5" s="238"/>
      <c r="B5" s="77"/>
      <c r="C5" s="77"/>
      <c r="H5" s="77"/>
      <c r="I5" s="77"/>
      <c r="J5" s="77"/>
      <c r="K5" s="2"/>
      <c r="L5" s="2"/>
      <c r="M5" s="2"/>
      <c r="N5" s="2"/>
      <c r="O5" s="2"/>
      <c r="P5" s="2"/>
      <c r="Q5" s="2"/>
    </row>
    <row r="6" spans="1:20" ht="12.75" customHeight="1">
      <c r="A6" s="374" t="s">
        <v>1159</v>
      </c>
      <c r="B6" s="455">
        <f>'評定点一覧(第1G用) '!B6</f>
        <v>3</v>
      </c>
      <c r="C6" s="374" t="s">
        <v>1094</v>
      </c>
      <c r="K6" s="1232" t="str">
        <f>IF(企業入力シート!C48="","",企業入力シート!C48)</f>
        <v>△△建設</v>
      </c>
      <c r="L6" s="1232"/>
      <c r="M6" s="1232"/>
      <c r="N6" s="1232"/>
      <c r="O6" s="1232"/>
      <c r="P6" s="1232"/>
      <c r="Q6" s="1232"/>
      <c r="R6" s="77"/>
      <c r="S6" s="3" t="s">
        <v>400</v>
      </c>
    </row>
    <row r="7" spans="1:20" ht="12.75" customHeight="1">
      <c r="A7" s="136" t="s">
        <v>21</v>
      </c>
      <c r="B7" s="1170" t="s">
        <v>22</v>
      </c>
      <c r="C7" s="1170"/>
      <c r="D7" s="1170"/>
      <c r="E7" s="1167" t="s">
        <v>24</v>
      </c>
      <c r="F7" s="1170"/>
      <c r="G7" s="1170"/>
      <c r="H7" s="1170"/>
      <c r="I7" s="1170"/>
      <c r="J7" s="1170"/>
      <c r="K7" s="1170"/>
      <c r="L7" s="1170"/>
      <c r="M7" s="1170"/>
      <c r="N7" s="1170"/>
      <c r="O7" s="1170"/>
      <c r="P7" s="1170" t="s">
        <v>837</v>
      </c>
      <c r="Q7" s="1170"/>
      <c r="R7" s="77"/>
      <c r="S7" s="3" t="s">
        <v>401</v>
      </c>
    </row>
    <row r="8" spans="1:20" ht="12.75" customHeight="1">
      <c r="A8" s="136">
        <v>1</v>
      </c>
      <c r="B8" s="1252"/>
      <c r="C8" s="1252"/>
      <c r="D8" s="1252"/>
      <c r="E8" s="1253"/>
      <c r="F8" s="1253"/>
      <c r="G8" s="1253"/>
      <c r="H8" s="1253"/>
      <c r="I8" s="1253"/>
      <c r="J8" s="1253"/>
      <c r="K8" s="1253"/>
      <c r="L8" s="1253"/>
      <c r="M8" s="1253"/>
      <c r="N8" s="1253"/>
      <c r="O8" s="1254"/>
      <c r="P8" s="372"/>
      <c r="Q8" s="371" t="s">
        <v>163</v>
      </c>
      <c r="R8" s="77"/>
      <c r="S8" s="103"/>
      <c r="T8" s="3" t="s">
        <v>408</v>
      </c>
    </row>
    <row r="9" spans="1:20" ht="12.75" customHeight="1">
      <c r="A9" s="136">
        <v>2</v>
      </c>
      <c r="B9" s="1252"/>
      <c r="C9" s="1252"/>
      <c r="D9" s="1252"/>
      <c r="E9" s="1255"/>
      <c r="F9" s="1252"/>
      <c r="G9" s="1252"/>
      <c r="H9" s="1252"/>
      <c r="I9" s="1252"/>
      <c r="J9" s="1252"/>
      <c r="K9" s="1252"/>
      <c r="L9" s="1252"/>
      <c r="M9" s="1252"/>
      <c r="N9" s="1252"/>
      <c r="O9" s="1252"/>
      <c r="P9" s="372"/>
      <c r="Q9" s="371" t="s">
        <v>163</v>
      </c>
      <c r="R9" s="77"/>
      <c r="S9" s="98"/>
      <c r="T9" s="3" t="s">
        <v>403</v>
      </c>
    </row>
    <row r="10" spans="1:20" ht="12.75" customHeight="1">
      <c r="A10" s="136">
        <v>3</v>
      </c>
      <c r="B10" s="1252"/>
      <c r="C10" s="1252"/>
      <c r="D10" s="1252"/>
      <c r="E10" s="1253"/>
      <c r="F10" s="1253"/>
      <c r="G10" s="1253"/>
      <c r="H10" s="1253"/>
      <c r="I10" s="1253"/>
      <c r="J10" s="1253"/>
      <c r="K10" s="1253"/>
      <c r="L10" s="1253"/>
      <c r="M10" s="1253"/>
      <c r="N10" s="1253"/>
      <c r="O10" s="1254"/>
      <c r="P10" s="372"/>
      <c r="Q10" s="371" t="s">
        <v>163</v>
      </c>
      <c r="R10" s="77"/>
      <c r="S10" s="3" t="s">
        <v>404</v>
      </c>
    </row>
    <row r="11" spans="1:20" ht="12.75" customHeight="1">
      <c r="A11" s="136">
        <v>4</v>
      </c>
      <c r="B11" s="1252"/>
      <c r="C11" s="1252"/>
      <c r="D11" s="1252"/>
      <c r="E11" s="1255"/>
      <c r="F11" s="1252"/>
      <c r="G11" s="1252"/>
      <c r="H11" s="1252"/>
      <c r="I11" s="1252"/>
      <c r="J11" s="1252"/>
      <c r="K11" s="1252"/>
      <c r="L11" s="1252"/>
      <c r="M11" s="1252"/>
      <c r="N11" s="1252"/>
      <c r="O11" s="1252"/>
      <c r="P11" s="372"/>
      <c r="Q11" s="371" t="s">
        <v>163</v>
      </c>
      <c r="R11" s="77"/>
      <c r="S11" s="100"/>
      <c r="T11" s="3" t="s">
        <v>405</v>
      </c>
    </row>
    <row r="12" spans="1:20" ht="12.75" customHeight="1">
      <c r="A12" s="136">
        <v>5</v>
      </c>
      <c r="B12" s="1252"/>
      <c r="C12" s="1252"/>
      <c r="D12" s="1252"/>
      <c r="E12" s="1253"/>
      <c r="F12" s="1253"/>
      <c r="G12" s="1253"/>
      <c r="H12" s="1253"/>
      <c r="I12" s="1253"/>
      <c r="J12" s="1253"/>
      <c r="K12" s="1253"/>
      <c r="L12" s="1253"/>
      <c r="M12" s="1253"/>
      <c r="N12" s="1253"/>
      <c r="O12" s="1254"/>
      <c r="P12" s="372"/>
      <c r="Q12" s="371" t="s">
        <v>163</v>
      </c>
      <c r="R12" s="77"/>
      <c r="S12" s="101"/>
      <c r="T12" s="3" t="s">
        <v>403</v>
      </c>
    </row>
    <row r="13" spans="1:20" ht="12.75" customHeight="1">
      <c r="A13" s="136">
        <v>6</v>
      </c>
      <c r="B13" s="1252"/>
      <c r="C13" s="1252"/>
      <c r="D13" s="1252"/>
      <c r="E13" s="1255"/>
      <c r="F13" s="1252"/>
      <c r="G13" s="1252"/>
      <c r="H13" s="1252"/>
      <c r="I13" s="1252"/>
      <c r="J13" s="1252"/>
      <c r="K13" s="1252"/>
      <c r="L13" s="1252"/>
      <c r="M13" s="1252"/>
      <c r="N13" s="1252"/>
      <c r="O13" s="1252"/>
      <c r="P13" s="372"/>
      <c r="Q13" s="371" t="s">
        <v>163</v>
      </c>
      <c r="R13" s="77"/>
    </row>
    <row r="14" spans="1:20" ht="12.75" customHeight="1">
      <c r="A14" s="136">
        <v>7</v>
      </c>
      <c r="B14" s="1252"/>
      <c r="C14" s="1252"/>
      <c r="D14" s="1252"/>
      <c r="E14" s="1253"/>
      <c r="F14" s="1253"/>
      <c r="G14" s="1253"/>
      <c r="H14" s="1253"/>
      <c r="I14" s="1253"/>
      <c r="J14" s="1253"/>
      <c r="K14" s="1253"/>
      <c r="L14" s="1253"/>
      <c r="M14" s="1253"/>
      <c r="N14" s="1253"/>
      <c r="O14" s="1254"/>
      <c r="P14" s="372"/>
      <c r="Q14" s="371" t="s">
        <v>163</v>
      </c>
      <c r="R14" s="77"/>
      <c r="S14" s="105" t="s">
        <v>406</v>
      </c>
    </row>
    <row r="15" spans="1:20" ht="12.75" customHeight="1">
      <c r="A15" s="136">
        <v>8</v>
      </c>
      <c r="B15" s="1252"/>
      <c r="C15" s="1252"/>
      <c r="D15" s="1252"/>
      <c r="E15" s="1255"/>
      <c r="F15" s="1252"/>
      <c r="G15" s="1252"/>
      <c r="H15" s="1252"/>
      <c r="I15" s="1252"/>
      <c r="J15" s="1252"/>
      <c r="K15" s="1252"/>
      <c r="L15" s="1252"/>
      <c r="M15" s="1252"/>
      <c r="N15" s="1252"/>
      <c r="O15" s="1252"/>
      <c r="P15" s="372"/>
      <c r="Q15" s="371" t="s">
        <v>163</v>
      </c>
      <c r="R15" s="77"/>
      <c r="S15" s="105" t="s">
        <v>407</v>
      </c>
    </row>
    <row r="16" spans="1:20" ht="12.75" customHeight="1">
      <c r="A16" s="136">
        <v>9</v>
      </c>
      <c r="B16" s="1252"/>
      <c r="C16" s="1252"/>
      <c r="D16" s="1252"/>
      <c r="E16" s="1253"/>
      <c r="F16" s="1253"/>
      <c r="G16" s="1253"/>
      <c r="H16" s="1253"/>
      <c r="I16" s="1253"/>
      <c r="J16" s="1253"/>
      <c r="K16" s="1253"/>
      <c r="L16" s="1253"/>
      <c r="M16" s="1253"/>
      <c r="N16" s="1253"/>
      <c r="O16" s="1254"/>
      <c r="P16" s="372"/>
      <c r="Q16" s="371" t="s">
        <v>163</v>
      </c>
      <c r="R16" s="77"/>
      <c r="S16" s="105" t="s">
        <v>871</v>
      </c>
    </row>
    <row r="17" spans="1:18" ht="12.75" customHeight="1">
      <c r="A17" s="136">
        <v>10</v>
      </c>
      <c r="B17" s="1252"/>
      <c r="C17" s="1252"/>
      <c r="D17" s="1252"/>
      <c r="E17" s="1255"/>
      <c r="F17" s="1252"/>
      <c r="G17" s="1252"/>
      <c r="H17" s="1252"/>
      <c r="I17" s="1252"/>
      <c r="J17" s="1252"/>
      <c r="K17" s="1252"/>
      <c r="L17" s="1252"/>
      <c r="M17" s="1252"/>
      <c r="N17" s="1252"/>
      <c r="O17" s="1252"/>
      <c r="P17" s="370"/>
      <c r="Q17" s="250" t="s">
        <v>163</v>
      </c>
      <c r="R17" s="77"/>
    </row>
    <row r="18" spans="1:18" ht="3.75" customHeight="1">
      <c r="A18" s="77"/>
      <c r="B18" s="77"/>
      <c r="C18" s="77"/>
      <c r="H18" s="77"/>
      <c r="I18" s="77"/>
      <c r="J18" s="77"/>
      <c r="K18" s="2"/>
      <c r="L18" s="2"/>
      <c r="M18" s="2"/>
      <c r="N18" s="2"/>
      <c r="O18" s="2"/>
      <c r="P18" s="2"/>
      <c r="Q18" s="2"/>
    </row>
    <row r="19" spans="1:18" ht="12.75" customHeight="1">
      <c r="A19" s="374" t="s">
        <v>1159</v>
      </c>
      <c r="B19" s="457">
        <f>B6+1</f>
        <v>4</v>
      </c>
      <c r="C19" s="456" t="s">
        <v>1094</v>
      </c>
      <c r="D19" s="188"/>
      <c r="E19" s="375"/>
      <c r="F19" s="375"/>
      <c r="G19" s="375"/>
      <c r="H19" s="375"/>
      <c r="I19" s="375"/>
      <c r="J19" s="375"/>
      <c r="K19" s="375"/>
      <c r="L19" s="375"/>
      <c r="M19" s="375"/>
      <c r="N19" s="375"/>
      <c r="O19" s="375"/>
      <c r="P19" s="240"/>
      <c r="Q19" s="240"/>
      <c r="R19" s="77"/>
    </row>
    <row r="20" spans="1:18" ht="12.75" customHeight="1">
      <c r="A20" s="136" t="s">
        <v>21</v>
      </c>
      <c r="B20" s="1170" t="s">
        <v>1364</v>
      </c>
      <c r="C20" s="1170"/>
      <c r="D20" s="1170"/>
      <c r="E20" s="1167" t="s">
        <v>24</v>
      </c>
      <c r="F20" s="1170"/>
      <c r="G20" s="1170"/>
      <c r="H20" s="1170"/>
      <c r="I20" s="1170"/>
      <c r="J20" s="1170"/>
      <c r="K20" s="1170"/>
      <c r="L20" s="1170"/>
      <c r="M20" s="1170"/>
      <c r="N20" s="1170"/>
      <c r="O20" s="1170"/>
      <c r="P20" s="1170" t="s">
        <v>838</v>
      </c>
      <c r="Q20" s="1170"/>
      <c r="R20" s="77"/>
    </row>
    <row r="21" spans="1:18" ht="12.75" customHeight="1">
      <c r="A21" s="136">
        <v>1</v>
      </c>
      <c r="B21" s="1252"/>
      <c r="C21" s="1252"/>
      <c r="D21" s="1252"/>
      <c r="E21" s="1253"/>
      <c r="F21" s="1253"/>
      <c r="G21" s="1253"/>
      <c r="H21" s="1253"/>
      <c r="I21" s="1253"/>
      <c r="J21" s="1253"/>
      <c r="K21" s="1253"/>
      <c r="L21" s="1253"/>
      <c r="M21" s="1253"/>
      <c r="N21" s="1253"/>
      <c r="O21" s="1254"/>
      <c r="P21" s="372"/>
      <c r="Q21" s="371" t="s">
        <v>163</v>
      </c>
      <c r="R21" s="77"/>
    </row>
    <row r="22" spans="1:18" ht="12.75" customHeight="1">
      <c r="A22" s="136">
        <v>2</v>
      </c>
      <c r="B22" s="1252"/>
      <c r="C22" s="1252"/>
      <c r="D22" s="1252"/>
      <c r="E22" s="1255"/>
      <c r="F22" s="1252"/>
      <c r="G22" s="1252"/>
      <c r="H22" s="1252"/>
      <c r="I22" s="1252"/>
      <c r="J22" s="1252"/>
      <c r="K22" s="1252"/>
      <c r="L22" s="1252"/>
      <c r="M22" s="1252"/>
      <c r="N22" s="1252"/>
      <c r="O22" s="1252"/>
      <c r="P22" s="372"/>
      <c r="Q22" s="371" t="s">
        <v>163</v>
      </c>
      <c r="R22" s="77"/>
    </row>
    <row r="23" spans="1:18" ht="12.75" customHeight="1">
      <c r="A23" s="136">
        <v>3</v>
      </c>
      <c r="B23" s="1252"/>
      <c r="C23" s="1252"/>
      <c r="D23" s="1252"/>
      <c r="E23" s="1253"/>
      <c r="F23" s="1253"/>
      <c r="G23" s="1253"/>
      <c r="H23" s="1253"/>
      <c r="I23" s="1253"/>
      <c r="J23" s="1253"/>
      <c r="K23" s="1253"/>
      <c r="L23" s="1253"/>
      <c r="M23" s="1253"/>
      <c r="N23" s="1253"/>
      <c r="O23" s="1254"/>
      <c r="P23" s="372"/>
      <c r="Q23" s="371" t="s">
        <v>163</v>
      </c>
      <c r="R23" s="77"/>
    </row>
    <row r="24" spans="1:18" ht="12.75" customHeight="1">
      <c r="A24" s="136">
        <v>4</v>
      </c>
      <c r="B24" s="1252"/>
      <c r="C24" s="1252"/>
      <c r="D24" s="1252"/>
      <c r="E24" s="1255"/>
      <c r="F24" s="1252"/>
      <c r="G24" s="1252"/>
      <c r="H24" s="1252"/>
      <c r="I24" s="1252"/>
      <c r="J24" s="1252"/>
      <c r="K24" s="1252"/>
      <c r="L24" s="1252"/>
      <c r="M24" s="1252"/>
      <c r="N24" s="1252"/>
      <c r="O24" s="1252"/>
      <c r="P24" s="372"/>
      <c r="Q24" s="371" t="s">
        <v>163</v>
      </c>
      <c r="R24" s="77"/>
    </row>
    <row r="25" spans="1:18" ht="12.75" customHeight="1">
      <c r="A25" s="136">
        <v>5</v>
      </c>
      <c r="B25" s="1252"/>
      <c r="C25" s="1252"/>
      <c r="D25" s="1252"/>
      <c r="E25" s="1253"/>
      <c r="F25" s="1253"/>
      <c r="G25" s="1253"/>
      <c r="H25" s="1253"/>
      <c r="I25" s="1253"/>
      <c r="J25" s="1253"/>
      <c r="K25" s="1253"/>
      <c r="L25" s="1253"/>
      <c r="M25" s="1253"/>
      <c r="N25" s="1253"/>
      <c r="O25" s="1254"/>
      <c r="P25" s="372"/>
      <c r="Q25" s="371" t="s">
        <v>163</v>
      </c>
      <c r="R25" s="77"/>
    </row>
    <row r="26" spans="1:18" ht="12.75" customHeight="1">
      <c r="A26" s="136">
        <v>6</v>
      </c>
      <c r="B26" s="1252"/>
      <c r="C26" s="1252"/>
      <c r="D26" s="1252"/>
      <c r="E26" s="1255"/>
      <c r="F26" s="1252"/>
      <c r="G26" s="1252"/>
      <c r="H26" s="1252"/>
      <c r="I26" s="1252"/>
      <c r="J26" s="1252"/>
      <c r="K26" s="1252"/>
      <c r="L26" s="1252"/>
      <c r="M26" s="1252"/>
      <c r="N26" s="1252"/>
      <c r="O26" s="1252"/>
      <c r="P26" s="372"/>
      <c r="Q26" s="371" t="s">
        <v>163</v>
      </c>
      <c r="R26" s="77"/>
    </row>
    <row r="27" spans="1:18" ht="12.75" customHeight="1">
      <c r="A27" s="136">
        <v>7</v>
      </c>
      <c r="B27" s="1252"/>
      <c r="C27" s="1252"/>
      <c r="D27" s="1252"/>
      <c r="E27" s="1253"/>
      <c r="F27" s="1253"/>
      <c r="G27" s="1253"/>
      <c r="H27" s="1253"/>
      <c r="I27" s="1253"/>
      <c r="J27" s="1253"/>
      <c r="K27" s="1253"/>
      <c r="L27" s="1253"/>
      <c r="M27" s="1253"/>
      <c r="N27" s="1253"/>
      <c r="O27" s="1254"/>
      <c r="P27" s="372"/>
      <c r="Q27" s="371" t="s">
        <v>163</v>
      </c>
      <c r="R27" s="77"/>
    </row>
    <row r="28" spans="1:18" ht="12.75" customHeight="1">
      <c r="A28" s="136">
        <v>8</v>
      </c>
      <c r="B28" s="1252"/>
      <c r="C28" s="1252"/>
      <c r="D28" s="1252"/>
      <c r="E28" s="1255"/>
      <c r="F28" s="1252"/>
      <c r="G28" s="1252"/>
      <c r="H28" s="1252"/>
      <c r="I28" s="1252"/>
      <c r="J28" s="1252"/>
      <c r="K28" s="1252"/>
      <c r="L28" s="1252"/>
      <c r="M28" s="1252"/>
      <c r="N28" s="1252"/>
      <c r="O28" s="1252"/>
      <c r="P28" s="372"/>
      <c r="Q28" s="371" t="s">
        <v>163</v>
      </c>
      <c r="R28" s="77"/>
    </row>
    <row r="29" spans="1:18" ht="12.75" customHeight="1">
      <c r="A29" s="136">
        <v>9</v>
      </c>
      <c r="B29" s="1252"/>
      <c r="C29" s="1252"/>
      <c r="D29" s="1252"/>
      <c r="E29" s="1253"/>
      <c r="F29" s="1253"/>
      <c r="G29" s="1253"/>
      <c r="H29" s="1253"/>
      <c r="I29" s="1253"/>
      <c r="J29" s="1253"/>
      <c r="K29" s="1253"/>
      <c r="L29" s="1253"/>
      <c r="M29" s="1253"/>
      <c r="N29" s="1253"/>
      <c r="O29" s="1254"/>
      <c r="P29" s="372"/>
      <c r="Q29" s="371" t="s">
        <v>163</v>
      </c>
      <c r="R29" s="77"/>
    </row>
    <row r="30" spans="1:18" ht="12.75" customHeight="1">
      <c r="A30" s="136">
        <v>10</v>
      </c>
      <c r="B30" s="1252"/>
      <c r="C30" s="1252"/>
      <c r="D30" s="1252"/>
      <c r="E30" s="1255"/>
      <c r="F30" s="1252"/>
      <c r="G30" s="1252"/>
      <c r="H30" s="1252"/>
      <c r="I30" s="1252"/>
      <c r="J30" s="1252"/>
      <c r="K30" s="1252"/>
      <c r="L30" s="1252"/>
      <c r="M30" s="1252"/>
      <c r="N30" s="1252"/>
      <c r="O30" s="1252"/>
      <c r="P30" s="370"/>
      <c r="Q30" s="250" t="s">
        <v>163</v>
      </c>
      <c r="R30" s="77"/>
    </row>
    <row r="31" spans="1:18" ht="3.75" customHeight="1">
      <c r="A31" s="77"/>
      <c r="B31" s="77"/>
      <c r="C31" s="77"/>
      <c r="H31" s="77"/>
      <c r="I31" s="77"/>
      <c r="J31" s="77"/>
      <c r="K31" s="2"/>
      <c r="L31" s="2"/>
      <c r="M31" s="2"/>
      <c r="N31" s="2"/>
      <c r="O31" s="2"/>
      <c r="P31" s="2"/>
      <c r="Q31" s="2"/>
    </row>
    <row r="32" spans="1:18" ht="12.75" customHeight="1">
      <c r="A32" s="374" t="s">
        <v>1159</v>
      </c>
      <c r="B32" s="457">
        <f>B19+1</f>
        <v>5</v>
      </c>
      <c r="C32" s="456" t="s">
        <v>1094</v>
      </c>
      <c r="D32" s="188"/>
      <c r="E32" s="375"/>
      <c r="F32" s="375"/>
      <c r="G32" s="375"/>
      <c r="H32" s="375"/>
      <c r="I32" s="375"/>
      <c r="J32" s="375"/>
      <c r="K32" s="375"/>
      <c r="L32" s="375"/>
      <c r="M32" s="375"/>
      <c r="N32" s="375"/>
      <c r="O32" s="375"/>
      <c r="P32" s="240"/>
      <c r="Q32" s="240"/>
      <c r="R32" s="77"/>
    </row>
    <row r="33" spans="1:18" ht="12.75" customHeight="1">
      <c r="A33" s="136" t="s">
        <v>21</v>
      </c>
      <c r="B33" s="1170" t="s">
        <v>22</v>
      </c>
      <c r="C33" s="1170"/>
      <c r="D33" s="1170"/>
      <c r="E33" s="1167" t="s">
        <v>24</v>
      </c>
      <c r="F33" s="1170"/>
      <c r="G33" s="1170"/>
      <c r="H33" s="1170"/>
      <c r="I33" s="1170"/>
      <c r="J33" s="1170"/>
      <c r="K33" s="1170"/>
      <c r="L33" s="1170"/>
      <c r="M33" s="1170"/>
      <c r="N33" s="1170"/>
      <c r="O33" s="1170"/>
      <c r="P33" s="1170" t="s">
        <v>838</v>
      </c>
      <c r="Q33" s="1170"/>
      <c r="R33" s="77"/>
    </row>
    <row r="34" spans="1:18" ht="12.75" customHeight="1">
      <c r="A34" s="136">
        <v>1</v>
      </c>
      <c r="B34" s="1252"/>
      <c r="C34" s="1252"/>
      <c r="D34" s="1252"/>
      <c r="E34" s="1253"/>
      <c r="F34" s="1253"/>
      <c r="G34" s="1253"/>
      <c r="H34" s="1253"/>
      <c r="I34" s="1253"/>
      <c r="J34" s="1253"/>
      <c r="K34" s="1253"/>
      <c r="L34" s="1253"/>
      <c r="M34" s="1253"/>
      <c r="N34" s="1253"/>
      <c r="O34" s="1254"/>
      <c r="P34" s="372"/>
      <c r="Q34" s="371" t="s">
        <v>163</v>
      </c>
      <c r="R34" s="77"/>
    </row>
    <row r="35" spans="1:18" ht="12.75" customHeight="1">
      <c r="A35" s="136">
        <v>2</v>
      </c>
      <c r="B35" s="1252"/>
      <c r="C35" s="1252"/>
      <c r="D35" s="1252"/>
      <c r="E35" s="1255"/>
      <c r="F35" s="1252"/>
      <c r="G35" s="1252"/>
      <c r="H35" s="1252"/>
      <c r="I35" s="1252"/>
      <c r="J35" s="1252"/>
      <c r="K35" s="1252"/>
      <c r="L35" s="1252"/>
      <c r="M35" s="1252"/>
      <c r="N35" s="1252"/>
      <c r="O35" s="1252"/>
      <c r="P35" s="372"/>
      <c r="Q35" s="371" t="s">
        <v>163</v>
      </c>
      <c r="R35" s="77"/>
    </row>
    <row r="36" spans="1:18" ht="12.75" customHeight="1">
      <c r="A36" s="136">
        <v>3</v>
      </c>
      <c r="B36" s="1252"/>
      <c r="C36" s="1252"/>
      <c r="D36" s="1252"/>
      <c r="E36" s="1253"/>
      <c r="F36" s="1253"/>
      <c r="G36" s="1253"/>
      <c r="H36" s="1253"/>
      <c r="I36" s="1253"/>
      <c r="J36" s="1253"/>
      <c r="K36" s="1253"/>
      <c r="L36" s="1253"/>
      <c r="M36" s="1253"/>
      <c r="N36" s="1253"/>
      <c r="O36" s="1254"/>
      <c r="P36" s="372"/>
      <c r="Q36" s="371" t="s">
        <v>163</v>
      </c>
      <c r="R36" s="77"/>
    </row>
    <row r="37" spans="1:18" ht="12.75" customHeight="1">
      <c r="A37" s="136">
        <v>4</v>
      </c>
      <c r="B37" s="1252"/>
      <c r="C37" s="1252"/>
      <c r="D37" s="1252"/>
      <c r="E37" s="1255"/>
      <c r="F37" s="1252"/>
      <c r="G37" s="1252"/>
      <c r="H37" s="1252"/>
      <c r="I37" s="1252"/>
      <c r="J37" s="1252"/>
      <c r="K37" s="1252"/>
      <c r="L37" s="1252"/>
      <c r="M37" s="1252"/>
      <c r="N37" s="1252"/>
      <c r="O37" s="1252"/>
      <c r="P37" s="372"/>
      <c r="Q37" s="371" t="s">
        <v>163</v>
      </c>
      <c r="R37" s="77"/>
    </row>
    <row r="38" spans="1:18" ht="12.75" customHeight="1">
      <c r="A38" s="136">
        <v>5</v>
      </c>
      <c r="B38" s="1252"/>
      <c r="C38" s="1252"/>
      <c r="D38" s="1252"/>
      <c r="E38" s="1253"/>
      <c r="F38" s="1253"/>
      <c r="G38" s="1253"/>
      <c r="H38" s="1253"/>
      <c r="I38" s="1253"/>
      <c r="J38" s="1253"/>
      <c r="K38" s="1253"/>
      <c r="L38" s="1253"/>
      <c r="M38" s="1253"/>
      <c r="N38" s="1253"/>
      <c r="O38" s="1254"/>
      <c r="P38" s="372"/>
      <c r="Q38" s="371" t="s">
        <v>163</v>
      </c>
      <c r="R38" s="77"/>
    </row>
    <row r="39" spans="1:18" ht="12.75" customHeight="1">
      <c r="A39" s="136">
        <v>6</v>
      </c>
      <c r="B39" s="1252"/>
      <c r="C39" s="1252"/>
      <c r="D39" s="1252"/>
      <c r="E39" s="1255"/>
      <c r="F39" s="1252"/>
      <c r="G39" s="1252"/>
      <c r="H39" s="1252"/>
      <c r="I39" s="1252"/>
      <c r="J39" s="1252"/>
      <c r="K39" s="1252"/>
      <c r="L39" s="1252"/>
      <c r="M39" s="1252"/>
      <c r="N39" s="1252"/>
      <c r="O39" s="1252"/>
      <c r="P39" s="372"/>
      <c r="Q39" s="371" t="s">
        <v>163</v>
      </c>
      <c r="R39" s="77"/>
    </row>
    <row r="40" spans="1:18" ht="12.75" customHeight="1">
      <c r="A40" s="136">
        <v>7</v>
      </c>
      <c r="B40" s="1252"/>
      <c r="C40" s="1252"/>
      <c r="D40" s="1252"/>
      <c r="E40" s="1253"/>
      <c r="F40" s="1253"/>
      <c r="G40" s="1253"/>
      <c r="H40" s="1253"/>
      <c r="I40" s="1253"/>
      <c r="J40" s="1253"/>
      <c r="K40" s="1253"/>
      <c r="L40" s="1253"/>
      <c r="M40" s="1253"/>
      <c r="N40" s="1253"/>
      <c r="O40" s="1254"/>
      <c r="P40" s="372"/>
      <c r="Q40" s="371" t="s">
        <v>163</v>
      </c>
      <c r="R40" s="77"/>
    </row>
    <row r="41" spans="1:18" ht="12.75" customHeight="1">
      <c r="A41" s="136">
        <v>8</v>
      </c>
      <c r="B41" s="1252"/>
      <c r="C41" s="1252"/>
      <c r="D41" s="1252"/>
      <c r="E41" s="1255"/>
      <c r="F41" s="1252"/>
      <c r="G41" s="1252"/>
      <c r="H41" s="1252"/>
      <c r="I41" s="1252"/>
      <c r="J41" s="1252"/>
      <c r="K41" s="1252"/>
      <c r="L41" s="1252"/>
      <c r="M41" s="1252"/>
      <c r="N41" s="1252"/>
      <c r="O41" s="1252"/>
      <c r="P41" s="372"/>
      <c r="Q41" s="371" t="s">
        <v>163</v>
      </c>
      <c r="R41" s="77"/>
    </row>
    <row r="42" spans="1:18" ht="12.75" customHeight="1">
      <c r="A42" s="136">
        <v>9</v>
      </c>
      <c r="B42" s="1252"/>
      <c r="C42" s="1252"/>
      <c r="D42" s="1252"/>
      <c r="E42" s="1253"/>
      <c r="F42" s="1253"/>
      <c r="G42" s="1253"/>
      <c r="H42" s="1253"/>
      <c r="I42" s="1253"/>
      <c r="J42" s="1253"/>
      <c r="K42" s="1253"/>
      <c r="L42" s="1253"/>
      <c r="M42" s="1253"/>
      <c r="N42" s="1253"/>
      <c r="O42" s="1254"/>
      <c r="P42" s="372"/>
      <c r="Q42" s="371" t="s">
        <v>163</v>
      </c>
      <c r="R42" s="77"/>
    </row>
    <row r="43" spans="1:18" ht="12.75" customHeight="1">
      <c r="A43" s="136">
        <v>10</v>
      </c>
      <c r="B43" s="1252"/>
      <c r="C43" s="1252"/>
      <c r="D43" s="1252"/>
      <c r="E43" s="1255"/>
      <c r="F43" s="1252"/>
      <c r="G43" s="1252"/>
      <c r="H43" s="1252"/>
      <c r="I43" s="1252"/>
      <c r="J43" s="1252"/>
      <c r="K43" s="1252"/>
      <c r="L43" s="1252"/>
      <c r="M43" s="1252"/>
      <c r="N43" s="1252"/>
      <c r="O43" s="1252"/>
      <c r="P43" s="372"/>
      <c r="Q43" s="371" t="s">
        <v>163</v>
      </c>
      <c r="R43" s="77"/>
    </row>
    <row r="44" spans="1:18" ht="3.75" customHeight="1">
      <c r="A44" s="77"/>
      <c r="B44" s="188"/>
      <c r="C44" s="188"/>
      <c r="D44" s="188"/>
      <c r="E44" s="376"/>
      <c r="F44" s="376"/>
      <c r="G44" s="376"/>
      <c r="H44" s="376"/>
      <c r="I44" s="376"/>
      <c r="J44" s="376"/>
      <c r="K44" s="376"/>
      <c r="L44" s="376"/>
      <c r="M44" s="376"/>
      <c r="N44" s="376"/>
      <c r="O44" s="376"/>
      <c r="P44" s="238"/>
      <c r="Q44" s="238"/>
      <c r="R44" s="77"/>
    </row>
    <row r="45" spans="1:18" ht="12.75" customHeight="1">
      <c r="A45" s="374" t="s">
        <v>1159</v>
      </c>
      <c r="B45" s="457">
        <f>B32+1</f>
        <v>6</v>
      </c>
      <c r="C45" s="456" t="s">
        <v>1094</v>
      </c>
      <c r="D45" s="188"/>
      <c r="E45" s="375"/>
      <c r="F45" s="375"/>
      <c r="G45" s="375"/>
      <c r="H45" s="375"/>
      <c r="I45" s="375"/>
      <c r="J45" s="375"/>
      <c r="K45" s="375"/>
      <c r="L45" s="375"/>
      <c r="M45" s="375"/>
      <c r="N45" s="375"/>
      <c r="O45" s="375"/>
      <c r="P45" s="240"/>
      <c r="Q45" s="240"/>
      <c r="R45" s="77"/>
    </row>
    <row r="46" spans="1:18" ht="12.75" customHeight="1">
      <c r="A46" s="136" t="s">
        <v>21</v>
      </c>
      <c r="B46" s="1170" t="s">
        <v>22</v>
      </c>
      <c r="C46" s="1170"/>
      <c r="D46" s="1170"/>
      <c r="E46" s="1167" t="s">
        <v>24</v>
      </c>
      <c r="F46" s="1170"/>
      <c r="G46" s="1170"/>
      <c r="H46" s="1170"/>
      <c r="I46" s="1170"/>
      <c r="J46" s="1170"/>
      <c r="K46" s="1170"/>
      <c r="L46" s="1170"/>
      <c r="M46" s="1170"/>
      <c r="N46" s="1170"/>
      <c r="O46" s="1170"/>
      <c r="P46" s="1170" t="s">
        <v>838</v>
      </c>
      <c r="Q46" s="1170"/>
      <c r="R46" s="77"/>
    </row>
    <row r="47" spans="1:18" ht="12.75" customHeight="1">
      <c r="A47" s="136">
        <v>1</v>
      </c>
      <c r="B47" s="1252"/>
      <c r="C47" s="1252"/>
      <c r="D47" s="1252"/>
      <c r="E47" s="1253"/>
      <c r="F47" s="1253"/>
      <c r="G47" s="1253"/>
      <c r="H47" s="1253"/>
      <c r="I47" s="1253"/>
      <c r="J47" s="1253"/>
      <c r="K47" s="1253"/>
      <c r="L47" s="1253"/>
      <c r="M47" s="1253"/>
      <c r="N47" s="1253"/>
      <c r="O47" s="1254"/>
      <c r="P47" s="372"/>
      <c r="Q47" s="371" t="s">
        <v>163</v>
      </c>
      <c r="R47" s="77"/>
    </row>
    <row r="48" spans="1:18" ht="12.75" customHeight="1">
      <c r="A48" s="136">
        <v>2</v>
      </c>
      <c r="B48" s="1252"/>
      <c r="C48" s="1252"/>
      <c r="D48" s="1252"/>
      <c r="E48" s="1255"/>
      <c r="F48" s="1252"/>
      <c r="G48" s="1252"/>
      <c r="H48" s="1252"/>
      <c r="I48" s="1252"/>
      <c r="J48" s="1252"/>
      <c r="K48" s="1252"/>
      <c r="L48" s="1252"/>
      <c r="M48" s="1252"/>
      <c r="N48" s="1252"/>
      <c r="O48" s="1252"/>
      <c r="P48" s="372"/>
      <c r="Q48" s="371" t="s">
        <v>163</v>
      </c>
      <c r="R48" s="77"/>
    </row>
    <row r="49" spans="1:18" ht="12.75" customHeight="1">
      <c r="A49" s="136">
        <v>3</v>
      </c>
      <c r="B49" s="1252"/>
      <c r="C49" s="1252"/>
      <c r="D49" s="1252"/>
      <c r="E49" s="1253"/>
      <c r="F49" s="1253"/>
      <c r="G49" s="1253"/>
      <c r="H49" s="1253"/>
      <c r="I49" s="1253"/>
      <c r="J49" s="1253"/>
      <c r="K49" s="1253"/>
      <c r="L49" s="1253"/>
      <c r="M49" s="1253"/>
      <c r="N49" s="1253"/>
      <c r="O49" s="1254"/>
      <c r="P49" s="372"/>
      <c r="Q49" s="371" t="s">
        <v>163</v>
      </c>
      <c r="R49" s="77"/>
    </row>
    <row r="50" spans="1:18" ht="12.75" customHeight="1">
      <c r="A50" s="136">
        <v>4</v>
      </c>
      <c r="B50" s="1252"/>
      <c r="C50" s="1252"/>
      <c r="D50" s="1252"/>
      <c r="E50" s="1255"/>
      <c r="F50" s="1252"/>
      <c r="G50" s="1252"/>
      <c r="H50" s="1252"/>
      <c r="I50" s="1252"/>
      <c r="J50" s="1252"/>
      <c r="K50" s="1252"/>
      <c r="L50" s="1252"/>
      <c r="M50" s="1252"/>
      <c r="N50" s="1252"/>
      <c r="O50" s="1252"/>
      <c r="P50" s="372"/>
      <c r="Q50" s="371" t="s">
        <v>163</v>
      </c>
      <c r="R50" s="77"/>
    </row>
    <row r="51" spans="1:18" ht="12.75" customHeight="1">
      <c r="A51" s="136">
        <v>5</v>
      </c>
      <c r="B51" s="1252"/>
      <c r="C51" s="1252"/>
      <c r="D51" s="1252"/>
      <c r="E51" s="1253"/>
      <c r="F51" s="1253"/>
      <c r="G51" s="1253"/>
      <c r="H51" s="1253"/>
      <c r="I51" s="1253"/>
      <c r="J51" s="1253"/>
      <c r="K51" s="1253"/>
      <c r="L51" s="1253"/>
      <c r="M51" s="1253"/>
      <c r="N51" s="1253"/>
      <c r="O51" s="1254"/>
      <c r="P51" s="372"/>
      <c r="Q51" s="371" t="s">
        <v>163</v>
      </c>
      <c r="R51" s="77"/>
    </row>
    <row r="52" spans="1:18" ht="12.75" customHeight="1">
      <c r="A52" s="136">
        <v>6</v>
      </c>
      <c r="B52" s="1252"/>
      <c r="C52" s="1252"/>
      <c r="D52" s="1252"/>
      <c r="E52" s="1255"/>
      <c r="F52" s="1252"/>
      <c r="G52" s="1252"/>
      <c r="H52" s="1252"/>
      <c r="I52" s="1252"/>
      <c r="J52" s="1252"/>
      <c r="K52" s="1252"/>
      <c r="L52" s="1252"/>
      <c r="M52" s="1252"/>
      <c r="N52" s="1252"/>
      <c r="O52" s="1252"/>
      <c r="P52" s="372"/>
      <c r="Q52" s="371" t="s">
        <v>163</v>
      </c>
      <c r="R52" s="77"/>
    </row>
    <row r="53" spans="1:18" ht="12.75" customHeight="1">
      <c r="A53" s="136">
        <v>7</v>
      </c>
      <c r="B53" s="1252"/>
      <c r="C53" s="1252"/>
      <c r="D53" s="1252"/>
      <c r="E53" s="1253"/>
      <c r="F53" s="1253"/>
      <c r="G53" s="1253"/>
      <c r="H53" s="1253"/>
      <c r="I53" s="1253"/>
      <c r="J53" s="1253"/>
      <c r="K53" s="1253"/>
      <c r="L53" s="1253"/>
      <c r="M53" s="1253"/>
      <c r="N53" s="1253"/>
      <c r="O53" s="1254"/>
      <c r="P53" s="372"/>
      <c r="Q53" s="371" t="s">
        <v>163</v>
      </c>
      <c r="R53" s="77"/>
    </row>
    <row r="54" spans="1:18" ht="12.75" customHeight="1">
      <c r="A54" s="136">
        <v>8</v>
      </c>
      <c r="B54" s="1252"/>
      <c r="C54" s="1252"/>
      <c r="D54" s="1252"/>
      <c r="E54" s="1255"/>
      <c r="F54" s="1252"/>
      <c r="G54" s="1252"/>
      <c r="H54" s="1252"/>
      <c r="I54" s="1252"/>
      <c r="J54" s="1252"/>
      <c r="K54" s="1252"/>
      <c r="L54" s="1252"/>
      <c r="M54" s="1252"/>
      <c r="N54" s="1252"/>
      <c r="O54" s="1252"/>
      <c r="P54" s="372"/>
      <c r="Q54" s="371" t="s">
        <v>163</v>
      </c>
      <c r="R54" s="77"/>
    </row>
    <row r="55" spans="1:18" ht="12.75" customHeight="1">
      <c r="A55" s="136">
        <v>9</v>
      </c>
      <c r="B55" s="1252"/>
      <c r="C55" s="1252"/>
      <c r="D55" s="1252"/>
      <c r="E55" s="1253"/>
      <c r="F55" s="1253"/>
      <c r="G55" s="1253"/>
      <c r="H55" s="1253"/>
      <c r="I55" s="1253"/>
      <c r="J55" s="1253"/>
      <c r="K55" s="1253"/>
      <c r="L55" s="1253"/>
      <c r="M55" s="1253"/>
      <c r="N55" s="1253"/>
      <c r="O55" s="1254"/>
      <c r="P55" s="372"/>
      <c r="Q55" s="371" t="s">
        <v>163</v>
      </c>
      <c r="R55" s="77"/>
    </row>
    <row r="56" spans="1:18" ht="12.75" customHeight="1">
      <c r="A56" s="136">
        <v>10</v>
      </c>
      <c r="B56" s="1252"/>
      <c r="C56" s="1252"/>
      <c r="D56" s="1252"/>
      <c r="E56" s="1255"/>
      <c r="F56" s="1252"/>
      <c r="G56" s="1252"/>
      <c r="H56" s="1252"/>
      <c r="I56" s="1252"/>
      <c r="J56" s="1252"/>
      <c r="K56" s="1252"/>
      <c r="L56" s="1252"/>
      <c r="M56" s="1252"/>
      <c r="N56" s="1252"/>
      <c r="O56" s="1252"/>
      <c r="P56" s="372"/>
      <c r="Q56" s="371" t="s">
        <v>163</v>
      </c>
      <c r="R56" s="77"/>
    </row>
    <row r="57" spans="1:18" ht="3.75" customHeight="1">
      <c r="A57" s="77"/>
      <c r="B57" s="188"/>
      <c r="C57" s="188"/>
      <c r="D57" s="188"/>
      <c r="E57" s="376"/>
      <c r="F57" s="376"/>
      <c r="G57" s="376"/>
      <c r="H57" s="376"/>
      <c r="I57" s="376"/>
      <c r="J57" s="376"/>
      <c r="K57" s="376"/>
      <c r="L57" s="376"/>
      <c r="M57" s="376"/>
      <c r="N57" s="376"/>
      <c r="O57" s="376"/>
      <c r="P57" s="238"/>
      <c r="Q57" s="238"/>
      <c r="R57" s="77"/>
    </row>
    <row r="58" spans="1:18" ht="12.75" customHeight="1">
      <c r="A58" s="374" t="s">
        <v>1159</v>
      </c>
      <c r="B58" s="457">
        <f>B45+1</f>
        <v>7</v>
      </c>
      <c r="C58" s="456" t="s">
        <v>1094</v>
      </c>
      <c r="D58" s="188"/>
      <c r="E58" s="375"/>
      <c r="F58" s="375"/>
      <c r="G58" s="375"/>
      <c r="H58" s="375"/>
      <c r="I58" s="375"/>
      <c r="J58" s="375"/>
      <c r="K58" s="375"/>
      <c r="L58" s="375"/>
      <c r="M58" s="375"/>
      <c r="N58" s="375"/>
      <c r="O58" s="375"/>
      <c r="P58" s="240"/>
      <c r="Q58" s="240"/>
      <c r="R58" s="77"/>
    </row>
    <row r="59" spans="1:18" ht="12.75" customHeight="1">
      <c r="A59" s="136" t="s">
        <v>21</v>
      </c>
      <c r="B59" s="1170" t="s">
        <v>22</v>
      </c>
      <c r="C59" s="1170"/>
      <c r="D59" s="1170"/>
      <c r="E59" s="1167" t="s">
        <v>24</v>
      </c>
      <c r="F59" s="1170"/>
      <c r="G59" s="1170"/>
      <c r="H59" s="1170"/>
      <c r="I59" s="1170"/>
      <c r="J59" s="1170"/>
      <c r="K59" s="1170"/>
      <c r="L59" s="1170"/>
      <c r="M59" s="1170"/>
      <c r="N59" s="1170"/>
      <c r="O59" s="1170"/>
      <c r="P59" s="1170" t="s">
        <v>838</v>
      </c>
      <c r="Q59" s="1170"/>
      <c r="R59" s="77"/>
    </row>
    <row r="60" spans="1:18" ht="12.75" customHeight="1">
      <c r="A60" s="136">
        <v>1</v>
      </c>
      <c r="B60" s="1252"/>
      <c r="C60" s="1252"/>
      <c r="D60" s="1252"/>
      <c r="E60" s="1253"/>
      <c r="F60" s="1253"/>
      <c r="G60" s="1253"/>
      <c r="H60" s="1253"/>
      <c r="I60" s="1253"/>
      <c r="J60" s="1253"/>
      <c r="K60" s="1253"/>
      <c r="L60" s="1253"/>
      <c r="M60" s="1253"/>
      <c r="N60" s="1253"/>
      <c r="O60" s="1254"/>
      <c r="P60" s="372"/>
      <c r="Q60" s="371" t="s">
        <v>163</v>
      </c>
      <c r="R60" s="77"/>
    </row>
    <row r="61" spans="1:18" ht="12.75" customHeight="1">
      <c r="A61" s="136">
        <v>2</v>
      </c>
      <c r="B61" s="1252"/>
      <c r="C61" s="1252"/>
      <c r="D61" s="1252"/>
      <c r="E61" s="1255"/>
      <c r="F61" s="1252"/>
      <c r="G61" s="1252"/>
      <c r="H61" s="1252"/>
      <c r="I61" s="1252"/>
      <c r="J61" s="1252"/>
      <c r="K61" s="1252"/>
      <c r="L61" s="1252"/>
      <c r="M61" s="1252"/>
      <c r="N61" s="1252"/>
      <c r="O61" s="1252"/>
      <c r="P61" s="372"/>
      <c r="Q61" s="371" t="s">
        <v>163</v>
      </c>
      <c r="R61" s="77"/>
    </row>
    <row r="62" spans="1:18" ht="12.75" customHeight="1">
      <c r="A62" s="136">
        <v>3</v>
      </c>
      <c r="B62" s="1252"/>
      <c r="C62" s="1252"/>
      <c r="D62" s="1252"/>
      <c r="E62" s="1253"/>
      <c r="F62" s="1253"/>
      <c r="G62" s="1253"/>
      <c r="H62" s="1253"/>
      <c r="I62" s="1253"/>
      <c r="J62" s="1253"/>
      <c r="K62" s="1253"/>
      <c r="L62" s="1253"/>
      <c r="M62" s="1253"/>
      <c r="N62" s="1253"/>
      <c r="O62" s="1254"/>
      <c r="P62" s="372"/>
      <c r="Q62" s="371" t="s">
        <v>163</v>
      </c>
      <c r="R62" s="77"/>
    </row>
    <row r="63" spans="1:18" ht="12.75" customHeight="1">
      <c r="A63" s="136">
        <v>4</v>
      </c>
      <c r="B63" s="1252"/>
      <c r="C63" s="1252"/>
      <c r="D63" s="1252"/>
      <c r="E63" s="1255"/>
      <c r="F63" s="1252"/>
      <c r="G63" s="1252"/>
      <c r="H63" s="1252"/>
      <c r="I63" s="1252"/>
      <c r="J63" s="1252"/>
      <c r="K63" s="1252"/>
      <c r="L63" s="1252"/>
      <c r="M63" s="1252"/>
      <c r="N63" s="1252"/>
      <c r="O63" s="1252"/>
      <c r="P63" s="372"/>
      <c r="Q63" s="371" t="s">
        <v>163</v>
      </c>
      <c r="R63" s="77"/>
    </row>
    <row r="64" spans="1:18" ht="12.75" customHeight="1">
      <c r="A64" s="136">
        <v>5</v>
      </c>
      <c r="B64" s="1252"/>
      <c r="C64" s="1252"/>
      <c r="D64" s="1252"/>
      <c r="E64" s="1253"/>
      <c r="F64" s="1253"/>
      <c r="G64" s="1253"/>
      <c r="H64" s="1253"/>
      <c r="I64" s="1253"/>
      <c r="J64" s="1253"/>
      <c r="K64" s="1253"/>
      <c r="L64" s="1253"/>
      <c r="M64" s="1253"/>
      <c r="N64" s="1253"/>
      <c r="O64" s="1254"/>
      <c r="P64" s="372"/>
      <c r="Q64" s="371" t="s">
        <v>163</v>
      </c>
      <c r="R64" s="77"/>
    </row>
    <row r="65" spans="1:18" ht="12.75" customHeight="1">
      <c r="A65" s="136">
        <v>6</v>
      </c>
      <c r="B65" s="1252"/>
      <c r="C65" s="1252"/>
      <c r="D65" s="1252"/>
      <c r="E65" s="1255"/>
      <c r="F65" s="1252"/>
      <c r="G65" s="1252"/>
      <c r="H65" s="1252"/>
      <c r="I65" s="1252"/>
      <c r="J65" s="1252"/>
      <c r="K65" s="1252"/>
      <c r="L65" s="1252"/>
      <c r="M65" s="1252"/>
      <c r="N65" s="1252"/>
      <c r="O65" s="1252"/>
      <c r="P65" s="372"/>
      <c r="Q65" s="371" t="s">
        <v>163</v>
      </c>
      <c r="R65" s="77"/>
    </row>
    <row r="66" spans="1:18" ht="12.75" customHeight="1">
      <c r="A66" s="136">
        <v>7</v>
      </c>
      <c r="B66" s="1252"/>
      <c r="C66" s="1252"/>
      <c r="D66" s="1252"/>
      <c r="E66" s="1253"/>
      <c r="F66" s="1253"/>
      <c r="G66" s="1253"/>
      <c r="H66" s="1253"/>
      <c r="I66" s="1253"/>
      <c r="J66" s="1253"/>
      <c r="K66" s="1253"/>
      <c r="L66" s="1253"/>
      <c r="M66" s="1253"/>
      <c r="N66" s="1253"/>
      <c r="O66" s="1254"/>
      <c r="P66" s="372"/>
      <c r="Q66" s="371" t="s">
        <v>163</v>
      </c>
      <c r="R66" s="77"/>
    </row>
    <row r="67" spans="1:18" ht="12.75" customHeight="1">
      <c r="A67" s="136">
        <v>8</v>
      </c>
      <c r="B67" s="1252"/>
      <c r="C67" s="1252"/>
      <c r="D67" s="1252"/>
      <c r="E67" s="1255"/>
      <c r="F67" s="1252"/>
      <c r="G67" s="1252"/>
      <c r="H67" s="1252"/>
      <c r="I67" s="1252"/>
      <c r="J67" s="1252"/>
      <c r="K67" s="1252"/>
      <c r="L67" s="1252"/>
      <c r="M67" s="1252"/>
      <c r="N67" s="1252"/>
      <c r="O67" s="1252"/>
      <c r="P67" s="372"/>
      <c r="Q67" s="371" t="s">
        <v>163</v>
      </c>
      <c r="R67" s="77"/>
    </row>
    <row r="68" spans="1:18" ht="12.75" customHeight="1">
      <c r="A68" s="136">
        <v>9</v>
      </c>
      <c r="B68" s="1252"/>
      <c r="C68" s="1252"/>
      <c r="D68" s="1252"/>
      <c r="E68" s="1253"/>
      <c r="F68" s="1253"/>
      <c r="G68" s="1253"/>
      <c r="H68" s="1253"/>
      <c r="I68" s="1253"/>
      <c r="J68" s="1253"/>
      <c r="K68" s="1253"/>
      <c r="L68" s="1253"/>
      <c r="M68" s="1253"/>
      <c r="N68" s="1253"/>
      <c r="O68" s="1254"/>
      <c r="P68" s="372"/>
      <c r="Q68" s="371" t="s">
        <v>163</v>
      </c>
      <c r="R68" s="77"/>
    </row>
    <row r="69" spans="1:18" ht="12.75" customHeight="1">
      <c r="A69" s="136">
        <v>10</v>
      </c>
      <c r="B69" s="1252"/>
      <c r="C69" s="1252"/>
      <c r="D69" s="1252"/>
      <c r="E69" s="1255"/>
      <c r="F69" s="1252"/>
      <c r="G69" s="1252"/>
      <c r="H69" s="1252"/>
      <c r="I69" s="1252"/>
      <c r="J69" s="1252"/>
      <c r="K69" s="1252"/>
      <c r="L69" s="1252"/>
      <c r="M69" s="1252"/>
      <c r="N69" s="1252"/>
      <c r="O69" s="1252"/>
      <c r="P69" s="370"/>
      <c r="Q69" s="250" t="s">
        <v>163</v>
      </c>
      <c r="R69" s="77"/>
    </row>
    <row r="70" spans="1:18">
      <c r="A70" s="134" t="s">
        <v>113</v>
      </c>
      <c r="B70" s="1256" t="s">
        <v>839</v>
      </c>
      <c r="C70" s="1256"/>
      <c r="D70" s="1256"/>
      <c r="E70" s="1256"/>
      <c r="F70" s="1256"/>
      <c r="G70" s="1256"/>
      <c r="H70" s="1256"/>
      <c r="I70" s="1256"/>
      <c r="J70" s="1256"/>
      <c r="K70" s="1256"/>
      <c r="L70" s="1256"/>
      <c r="M70" s="1256"/>
      <c r="N70" s="1256"/>
      <c r="O70" s="1256"/>
      <c r="P70" s="1256"/>
      <c r="Q70" s="373"/>
      <c r="R70" s="77"/>
    </row>
    <row r="71" spans="1:18">
      <c r="R71" s="77"/>
    </row>
    <row r="72" spans="1:18">
      <c r="R72" s="77"/>
    </row>
    <row r="73" spans="1:18">
      <c r="R73" s="77"/>
    </row>
    <row r="74" spans="1:18">
      <c r="R74" s="77"/>
    </row>
    <row r="75" spans="1:18">
      <c r="R75" s="77"/>
    </row>
    <row r="76" spans="1:18">
      <c r="R76" s="77"/>
    </row>
    <row r="77" spans="1:18">
      <c r="R77" s="77"/>
    </row>
    <row r="78" spans="1:18">
      <c r="R78" s="77"/>
    </row>
    <row r="79" spans="1:18">
      <c r="R79" s="77"/>
    </row>
    <row r="80" spans="1:18">
      <c r="R80" s="77"/>
    </row>
    <row r="81" spans="18:18">
      <c r="R81" s="77"/>
    </row>
    <row r="82" spans="18:18">
      <c r="R82" s="77"/>
    </row>
    <row r="83" spans="18:18">
      <c r="R83" s="77"/>
    </row>
    <row r="84" spans="18:18">
      <c r="R84" s="77"/>
    </row>
    <row r="85" spans="18:18">
      <c r="R85" s="77"/>
    </row>
    <row r="86" spans="18:18">
      <c r="R86" s="77"/>
    </row>
    <row r="87" spans="18:18">
      <c r="R87" s="77"/>
    </row>
    <row r="88" spans="18:18">
      <c r="R88" s="77"/>
    </row>
    <row r="89" spans="18:18">
      <c r="R89" s="77"/>
    </row>
    <row r="90" spans="18:18">
      <c r="R90" s="77"/>
    </row>
    <row r="91" spans="18:18">
      <c r="R91" s="77"/>
    </row>
    <row r="92" spans="18:18">
      <c r="R92" s="77"/>
    </row>
    <row r="93" spans="18:18">
      <c r="R93" s="77"/>
    </row>
    <row r="94" spans="18:18">
      <c r="R94" s="77"/>
    </row>
    <row r="95" spans="18:18">
      <c r="R95" s="77"/>
    </row>
    <row r="96" spans="18:18">
      <c r="R96" s="77"/>
    </row>
    <row r="97" spans="18:18">
      <c r="R97" s="77"/>
    </row>
    <row r="98" spans="18:18">
      <c r="R98" s="77"/>
    </row>
    <row r="99" spans="18:18">
      <c r="R99" s="77"/>
    </row>
    <row r="100" spans="18:18">
      <c r="R100" s="77"/>
    </row>
    <row r="101" spans="18:18">
      <c r="R101" s="77"/>
    </row>
    <row r="102" spans="18:18">
      <c r="R102" s="77"/>
    </row>
    <row r="103" spans="18:18">
      <c r="R103" s="77"/>
    </row>
    <row r="104" spans="18:18">
      <c r="R104" s="77"/>
    </row>
    <row r="105" spans="18:18">
      <c r="R105" s="77"/>
    </row>
    <row r="106" spans="18:18">
      <c r="R106" s="77"/>
    </row>
    <row r="107" spans="18:18">
      <c r="R107" s="77"/>
    </row>
    <row r="108" spans="18:18">
      <c r="R108" s="77"/>
    </row>
    <row r="109" spans="18:18">
      <c r="R109" s="77"/>
    </row>
    <row r="110" spans="18:18">
      <c r="R110" s="77"/>
    </row>
    <row r="111" spans="18:18">
      <c r="R111" s="77"/>
    </row>
    <row r="112" spans="18:18">
      <c r="R112" s="189"/>
    </row>
    <row r="113" spans="18:18">
      <c r="R113" s="189"/>
    </row>
  </sheetData>
  <mergeCells count="125">
    <mergeCell ref="B68:D68"/>
    <mergeCell ref="E68:O68"/>
    <mergeCell ref="B69:D69"/>
    <mergeCell ref="E69:O69"/>
    <mergeCell ref="B70:P70"/>
    <mergeCell ref="B65:D65"/>
    <mergeCell ref="E65:O65"/>
    <mergeCell ref="B66:D66"/>
    <mergeCell ref="E66:O66"/>
    <mergeCell ref="B67:D67"/>
    <mergeCell ref="E67:O67"/>
    <mergeCell ref="B62:D62"/>
    <mergeCell ref="E62:O62"/>
    <mergeCell ref="B63:D63"/>
    <mergeCell ref="E63:O63"/>
    <mergeCell ref="B64:D64"/>
    <mergeCell ref="E64:O64"/>
    <mergeCell ref="B59:D59"/>
    <mergeCell ref="E59:O59"/>
    <mergeCell ref="P59:Q59"/>
    <mergeCell ref="B60:D60"/>
    <mergeCell ref="E60:O60"/>
    <mergeCell ref="B61:D61"/>
    <mergeCell ref="E61:O61"/>
    <mergeCell ref="B54:D54"/>
    <mergeCell ref="E54:O54"/>
    <mergeCell ref="B55:D55"/>
    <mergeCell ref="E55:O55"/>
    <mergeCell ref="B56:D56"/>
    <mergeCell ref="E56:O56"/>
    <mergeCell ref="B51:D51"/>
    <mergeCell ref="E51:O51"/>
    <mergeCell ref="B52:D52"/>
    <mergeCell ref="E52:O52"/>
    <mergeCell ref="B53:D53"/>
    <mergeCell ref="E53:O53"/>
    <mergeCell ref="B48:D48"/>
    <mergeCell ref="E48:O48"/>
    <mergeCell ref="B49:D49"/>
    <mergeCell ref="E49:O49"/>
    <mergeCell ref="B50:D50"/>
    <mergeCell ref="E50:O50"/>
    <mergeCell ref="B43:D43"/>
    <mergeCell ref="E43:O43"/>
    <mergeCell ref="B46:D46"/>
    <mergeCell ref="E46:O46"/>
    <mergeCell ref="P46:Q46"/>
    <mergeCell ref="B47:D47"/>
    <mergeCell ref="E47:O47"/>
    <mergeCell ref="B40:D40"/>
    <mergeCell ref="E40:O40"/>
    <mergeCell ref="B41:D41"/>
    <mergeCell ref="E41:O41"/>
    <mergeCell ref="B42:D42"/>
    <mergeCell ref="E42:O42"/>
    <mergeCell ref="B37:D37"/>
    <mergeCell ref="E37:O37"/>
    <mergeCell ref="B38:D38"/>
    <mergeCell ref="E38:O38"/>
    <mergeCell ref="B39:D39"/>
    <mergeCell ref="E39:O39"/>
    <mergeCell ref="P33:Q33"/>
    <mergeCell ref="B34:D34"/>
    <mergeCell ref="E34:O34"/>
    <mergeCell ref="B35:D35"/>
    <mergeCell ref="E35:O35"/>
    <mergeCell ref="B36:D36"/>
    <mergeCell ref="E36:O36"/>
    <mergeCell ref="B29:D29"/>
    <mergeCell ref="E29:O29"/>
    <mergeCell ref="B30:D30"/>
    <mergeCell ref="E30:O30"/>
    <mergeCell ref="B33:D33"/>
    <mergeCell ref="E33:O33"/>
    <mergeCell ref="B26:D26"/>
    <mergeCell ref="E26:O26"/>
    <mergeCell ref="B27:D27"/>
    <mergeCell ref="E27:O27"/>
    <mergeCell ref="B28:D28"/>
    <mergeCell ref="E28:O28"/>
    <mergeCell ref="B23:D23"/>
    <mergeCell ref="E23:O23"/>
    <mergeCell ref="B24:D24"/>
    <mergeCell ref="E24:O24"/>
    <mergeCell ref="B25:D25"/>
    <mergeCell ref="E25:O25"/>
    <mergeCell ref="B20:D20"/>
    <mergeCell ref="E20:O20"/>
    <mergeCell ref="P20:Q20"/>
    <mergeCell ref="B21:D21"/>
    <mergeCell ref="E21:O21"/>
    <mergeCell ref="B22:D22"/>
    <mergeCell ref="E22:O22"/>
    <mergeCell ref="B15:D15"/>
    <mergeCell ref="E15:O15"/>
    <mergeCell ref="B16:D16"/>
    <mergeCell ref="E16:O16"/>
    <mergeCell ref="B17:D17"/>
    <mergeCell ref="E17:O17"/>
    <mergeCell ref="B12:D12"/>
    <mergeCell ref="E12:O12"/>
    <mergeCell ref="B13:D13"/>
    <mergeCell ref="E13:O13"/>
    <mergeCell ref="B14:D14"/>
    <mergeCell ref="E14:O14"/>
    <mergeCell ref="B10:D10"/>
    <mergeCell ref="E10:O10"/>
    <mergeCell ref="B11:D11"/>
    <mergeCell ref="E11:O11"/>
    <mergeCell ref="K6:Q6"/>
    <mergeCell ref="B7:D7"/>
    <mergeCell ref="E7:O7"/>
    <mergeCell ref="P7:Q7"/>
    <mergeCell ref="B8:D8"/>
    <mergeCell ref="E8:O8"/>
    <mergeCell ref="A1:F1"/>
    <mergeCell ref="A2:E2"/>
    <mergeCell ref="F2:G2"/>
    <mergeCell ref="H2:Q2"/>
    <mergeCell ref="A4:C4"/>
    <mergeCell ref="D4:H4"/>
    <mergeCell ref="I4:K4"/>
    <mergeCell ref="L4:Q4"/>
    <mergeCell ref="B9:D9"/>
    <mergeCell ref="E9:O9"/>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
    <tabColor rgb="FFFF66FF"/>
    <pageSetUpPr fitToPage="1"/>
  </sheetPr>
  <dimension ref="A1:T113"/>
  <sheetViews>
    <sheetView view="pageBreakPreview" zoomScaleNormal="100" zoomScaleSheetLayoutView="100" workbookViewId="0">
      <selection activeCell="B7" sqref="B7:D7"/>
    </sheetView>
  </sheetViews>
  <sheetFormatPr defaultColWidth="9" defaultRowHeight="13"/>
  <cols>
    <col min="1" max="1" width="4.36328125" style="3" customWidth="1"/>
    <col min="2" max="4" width="5.7265625" style="3" customWidth="1"/>
    <col min="5" max="15" width="5.6328125" style="3" customWidth="1"/>
    <col min="16" max="17" width="4.36328125" style="3" customWidth="1"/>
    <col min="18" max="18" width="5.08984375" style="3" customWidth="1"/>
    <col min="19" max="16384" width="9" style="3"/>
  </cols>
  <sheetData>
    <row r="1" spans="1:20" ht="12.75" customHeight="1">
      <c r="A1" s="1097" t="str">
        <f>CONCATENATE("（様式-",INDEX(発注者入力シート!$B$28:$G$32,MATCH(発注者入力シート!L6,発注者入力シート!$C$28:$C$32,0),4),"-２）")</f>
        <v>（様式-２-２）</v>
      </c>
      <c r="B1" s="1097"/>
      <c r="C1" s="1097"/>
      <c r="D1" s="1097"/>
      <c r="E1" s="1097"/>
      <c r="F1" s="1097"/>
      <c r="H1" s="3" t="s">
        <v>836</v>
      </c>
      <c r="Q1" s="191" t="s">
        <v>842</v>
      </c>
      <c r="R1" s="191"/>
    </row>
    <row r="2" spans="1:20" ht="12.75" customHeight="1">
      <c r="A2" s="1097" t="str">
        <f>CONCATENATE("評価項目",INDEX(発注者入力シート!$B$28:$G$32,MATCH(発注者入力シート!L6,発注者入力シート!$C$28:$C$32,0),5),"-",INDEX(発注者入力シート!$B$28:$G$32,MATCH(発注者入力シート!L6,発注者入力シート!$C$28:$C$32,0),6))</f>
        <v>評価項目（１）-①</v>
      </c>
      <c r="B2" s="1097"/>
      <c r="C2" s="1097"/>
      <c r="D2" s="1097"/>
      <c r="E2" s="1097"/>
      <c r="F2" s="1156" t="s">
        <v>808</v>
      </c>
      <c r="G2" s="1156"/>
      <c r="H2" s="1257" t="str">
        <f>IF(企業入力シート!C5="","",企業入力シート!C5)</f>
        <v/>
      </c>
      <c r="I2" s="1257"/>
      <c r="J2" s="1257"/>
      <c r="K2" s="1257"/>
      <c r="L2" s="1257"/>
      <c r="M2" s="1257"/>
      <c r="N2" s="1257"/>
      <c r="O2" s="1257"/>
      <c r="P2" s="1257"/>
      <c r="Q2" s="1257"/>
    </row>
    <row r="3" spans="1:20" ht="3.75" customHeight="1">
      <c r="H3" s="6"/>
      <c r="I3" s="6"/>
      <c r="J3" s="6"/>
      <c r="K3" s="2"/>
      <c r="L3" s="2"/>
      <c r="M3" s="2"/>
      <c r="N3" s="2"/>
      <c r="O3" s="2"/>
      <c r="P3" s="2"/>
      <c r="Q3" s="2"/>
      <c r="R3" s="2"/>
    </row>
    <row r="4" spans="1:20" ht="12.75" customHeight="1">
      <c r="A4" s="1166" t="s">
        <v>23</v>
      </c>
      <c r="B4" s="1248"/>
      <c r="C4" s="1167"/>
      <c r="D4" s="1249" t="str">
        <f>IF('企業成績評定点 (JV用) '!D9="","",'企業成績評定点 (JV用) '!D9)</f>
        <v>建築物に係る電気工事</v>
      </c>
      <c r="E4" s="1250"/>
      <c r="F4" s="1250"/>
      <c r="G4" s="1250"/>
      <c r="H4" s="1251"/>
      <c r="I4" s="1166" t="s">
        <v>771</v>
      </c>
      <c r="J4" s="1248"/>
      <c r="K4" s="1167"/>
      <c r="L4" s="1249" t="str">
        <f>IF('企業成績評定点 (JV用) '!D10="","",'企業成績評定点 (JV用) '!D10)</f>
        <v>電気工事、消防施設工事</v>
      </c>
      <c r="M4" s="1250"/>
      <c r="N4" s="1250"/>
      <c r="O4" s="1250"/>
      <c r="P4" s="1250"/>
      <c r="Q4" s="1251"/>
    </row>
    <row r="5" spans="1:20" ht="3.75" customHeight="1">
      <c r="A5" s="238"/>
      <c r="B5" s="77"/>
      <c r="C5" s="77"/>
      <c r="H5" s="77"/>
      <c r="I5" s="77"/>
      <c r="J5" s="77"/>
      <c r="K5" s="2"/>
      <c r="L5" s="2"/>
      <c r="M5" s="2"/>
      <c r="N5" s="2"/>
      <c r="O5" s="2"/>
      <c r="P5" s="2"/>
      <c r="Q5" s="2"/>
    </row>
    <row r="6" spans="1:20" ht="12.75" customHeight="1">
      <c r="A6" s="374" t="s">
        <v>1159</v>
      </c>
      <c r="B6" s="455">
        <f>'評定点一覧(第1G用) '!B6</f>
        <v>3</v>
      </c>
      <c r="C6" s="374" t="s">
        <v>1095</v>
      </c>
      <c r="K6" s="1232" t="str">
        <f>IF(企業入力シート!C77="","",企業入力シート!C77)</f>
        <v>□□建設</v>
      </c>
      <c r="L6" s="1232"/>
      <c r="M6" s="1232"/>
      <c r="N6" s="1232"/>
      <c r="O6" s="1232"/>
      <c r="P6" s="1232"/>
      <c r="Q6" s="1232"/>
      <c r="R6" s="77"/>
      <c r="S6" s="3" t="s">
        <v>400</v>
      </c>
    </row>
    <row r="7" spans="1:20" ht="12.75" customHeight="1">
      <c r="A7" s="136" t="s">
        <v>21</v>
      </c>
      <c r="B7" s="1170" t="s">
        <v>22</v>
      </c>
      <c r="C7" s="1170"/>
      <c r="D7" s="1170"/>
      <c r="E7" s="1167" t="s">
        <v>24</v>
      </c>
      <c r="F7" s="1170"/>
      <c r="G7" s="1170"/>
      <c r="H7" s="1170"/>
      <c r="I7" s="1170"/>
      <c r="J7" s="1170"/>
      <c r="K7" s="1170"/>
      <c r="L7" s="1170"/>
      <c r="M7" s="1170"/>
      <c r="N7" s="1170"/>
      <c r="O7" s="1170"/>
      <c r="P7" s="1170" t="s">
        <v>837</v>
      </c>
      <c r="Q7" s="1170"/>
      <c r="R7" s="77"/>
      <c r="S7" s="3" t="s">
        <v>401</v>
      </c>
    </row>
    <row r="8" spans="1:20" ht="12.75" customHeight="1">
      <c r="A8" s="136">
        <v>1</v>
      </c>
      <c r="B8" s="1252"/>
      <c r="C8" s="1252"/>
      <c r="D8" s="1252"/>
      <c r="E8" s="1253"/>
      <c r="F8" s="1253"/>
      <c r="G8" s="1253"/>
      <c r="H8" s="1253"/>
      <c r="I8" s="1253"/>
      <c r="J8" s="1253"/>
      <c r="K8" s="1253"/>
      <c r="L8" s="1253"/>
      <c r="M8" s="1253"/>
      <c r="N8" s="1253"/>
      <c r="O8" s="1254"/>
      <c r="P8" s="372"/>
      <c r="Q8" s="371" t="s">
        <v>163</v>
      </c>
      <c r="R8" s="77"/>
      <c r="S8" s="103"/>
      <c r="T8" s="3" t="s">
        <v>408</v>
      </c>
    </row>
    <row r="9" spans="1:20" ht="12.75" customHeight="1">
      <c r="A9" s="136">
        <v>2</v>
      </c>
      <c r="B9" s="1252"/>
      <c r="C9" s="1252"/>
      <c r="D9" s="1252"/>
      <c r="E9" s="1255"/>
      <c r="F9" s="1252"/>
      <c r="G9" s="1252"/>
      <c r="H9" s="1252"/>
      <c r="I9" s="1252"/>
      <c r="J9" s="1252"/>
      <c r="K9" s="1252"/>
      <c r="L9" s="1252"/>
      <c r="M9" s="1252"/>
      <c r="N9" s="1252"/>
      <c r="O9" s="1252"/>
      <c r="P9" s="372"/>
      <c r="Q9" s="371" t="s">
        <v>163</v>
      </c>
      <c r="R9" s="77"/>
      <c r="S9" s="98"/>
      <c r="T9" s="3" t="s">
        <v>403</v>
      </c>
    </row>
    <row r="10" spans="1:20" ht="12.75" customHeight="1">
      <c r="A10" s="136">
        <v>3</v>
      </c>
      <c r="B10" s="1252"/>
      <c r="C10" s="1252"/>
      <c r="D10" s="1252"/>
      <c r="E10" s="1253"/>
      <c r="F10" s="1253"/>
      <c r="G10" s="1253"/>
      <c r="H10" s="1253"/>
      <c r="I10" s="1253"/>
      <c r="J10" s="1253"/>
      <c r="K10" s="1253"/>
      <c r="L10" s="1253"/>
      <c r="M10" s="1253"/>
      <c r="N10" s="1253"/>
      <c r="O10" s="1254"/>
      <c r="P10" s="372"/>
      <c r="Q10" s="371" t="s">
        <v>163</v>
      </c>
      <c r="R10" s="77"/>
      <c r="S10" s="3" t="s">
        <v>404</v>
      </c>
    </row>
    <row r="11" spans="1:20" ht="12.75" customHeight="1">
      <c r="A11" s="136">
        <v>4</v>
      </c>
      <c r="B11" s="1252"/>
      <c r="C11" s="1252"/>
      <c r="D11" s="1252"/>
      <c r="E11" s="1255"/>
      <c r="F11" s="1252"/>
      <c r="G11" s="1252"/>
      <c r="H11" s="1252"/>
      <c r="I11" s="1252"/>
      <c r="J11" s="1252"/>
      <c r="K11" s="1252"/>
      <c r="L11" s="1252"/>
      <c r="M11" s="1252"/>
      <c r="N11" s="1252"/>
      <c r="O11" s="1252"/>
      <c r="P11" s="372"/>
      <c r="Q11" s="371" t="s">
        <v>163</v>
      </c>
      <c r="R11" s="77"/>
      <c r="S11" s="100"/>
      <c r="T11" s="3" t="s">
        <v>405</v>
      </c>
    </row>
    <row r="12" spans="1:20" ht="12.75" customHeight="1">
      <c r="A12" s="136">
        <v>5</v>
      </c>
      <c r="B12" s="1252"/>
      <c r="C12" s="1252"/>
      <c r="D12" s="1252"/>
      <c r="E12" s="1253"/>
      <c r="F12" s="1253"/>
      <c r="G12" s="1253"/>
      <c r="H12" s="1253"/>
      <c r="I12" s="1253"/>
      <c r="J12" s="1253"/>
      <c r="K12" s="1253"/>
      <c r="L12" s="1253"/>
      <c r="M12" s="1253"/>
      <c r="N12" s="1253"/>
      <c r="O12" s="1254"/>
      <c r="P12" s="372"/>
      <c r="Q12" s="371" t="s">
        <v>163</v>
      </c>
      <c r="R12" s="77"/>
      <c r="S12" s="101"/>
      <c r="T12" s="3" t="s">
        <v>403</v>
      </c>
    </row>
    <row r="13" spans="1:20" ht="12.75" customHeight="1">
      <c r="A13" s="136">
        <v>6</v>
      </c>
      <c r="B13" s="1252"/>
      <c r="C13" s="1252"/>
      <c r="D13" s="1252"/>
      <c r="E13" s="1255"/>
      <c r="F13" s="1252"/>
      <c r="G13" s="1252"/>
      <c r="H13" s="1252"/>
      <c r="I13" s="1252"/>
      <c r="J13" s="1252"/>
      <c r="K13" s="1252"/>
      <c r="L13" s="1252"/>
      <c r="M13" s="1252"/>
      <c r="N13" s="1252"/>
      <c r="O13" s="1252"/>
      <c r="P13" s="372"/>
      <c r="Q13" s="371" t="s">
        <v>163</v>
      </c>
      <c r="R13" s="77"/>
    </row>
    <row r="14" spans="1:20" ht="12.75" customHeight="1">
      <c r="A14" s="136">
        <v>7</v>
      </c>
      <c r="B14" s="1252"/>
      <c r="C14" s="1252"/>
      <c r="D14" s="1252"/>
      <c r="E14" s="1253"/>
      <c r="F14" s="1253"/>
      <c r="G14" s="1253"/>
      <c r="H14" s="1253"/>
      <c r="I14" s="1253"/>
      <c r="J14" s="1253"/>
      <c r="K14" s="1253"/>
      <c r="L14" s="1253"/>
      <c r="M14" s="1253"/>
      <c r="N14" s="1253"/>
      <c r="O14" s="1254"/>
      <c r="P14" s="372"/>
      <c r="Q14" s="371" t="s">
        <v>163</v>
      </c>
      <c r="R14" s="77"/>
      <c r="S14" s="105" t="s">
        <v>406</v>
      </c>
    </row>
    <row r="15" spans="1:20" ht="12.75" customHeight="1">
      <c r="A15" s="136">
        <v>8</v>
      </c>
      <c r="B15" s="1252"/>
      <c r="C15" s="1252"/>
      <c r="D15" s="1252"/>
      <c r="E15" s="1255"/>
      <c r="F15" s="1252"/>
      <c r="G15" s="1252"/>
      <c r="H15" s="1252"/>
      <c r="I15" s="1252"/>
      <c r="J15" s="1252"/>
      <c r="K15" s="1252"/>
      <c r="L15" s="1252"/>
      <c r="M15" s="1252"/>
      <c r="N15" s="1252"/>
      <c r="O15" s="1252"/>
      <c r="P15" s="372"/>
      <c r="Q15" s="371" t="s">
        <v>163</v>
      </c>
      <c r="R15" s="77"/>
      <c r="S15" s="105" t="s">
        <v>407</v>
      </c>
    </row>
    <row r="16" spans="1:20" ht="12.75" customHeight="1">
      <c r="A16" s="136">
        <v>9</v>
      </c>
      <c r="B16" s="1252"/>
      <c r="C16" s="1252"/>
      <c r="D16" s="1252"/>
      <c r="E16" s="1253"/>
      <c r="F16" s="1253"/>
      <c r="G16" s="1253"/>
      <c r="H16" s="1253"/>
      <c r="I16" s="1253"/>
      <c r="J16" s="1253"/>
      <c r="K16" s="1253"/>
      <c r="L16" s="1253"/>
      <c r="M16" s="1253"/>
      <c r="N16" s="1253"/>
      <c r="O16" s="1254"/>
      <c r="P16" s="372"/>
      <c r="Q16" s="371" t="s">
        <v>163</v>
      </c>
      <c r="R16" s="77"/>
      <c r="S16" s="105" t="s">
        <v>871</v>
      </c>
    </row>
    <row r="17" spans="1:18" ht="12.75" customHeight="1">
      <c r="A17" s="136">
        <v>10</v>
      </c>
      <c r="B17" s="1252"/>
      <c r="C17" s="1252"/>
      <c r="D17" s="1252"/>
      <c r="E17" s="1255"/>
      <c r="F17" s="1252"/>
      <c r="G17" s="1252"/>
      <c r="H17" s="1252"/>
      <c r="I17" s="1252"/>
      <c r="J17" s="1252"/>
      <c r="K17" s="1252"/>
      <c r="L17" s="1252"/>
      <c r="M17" s="1252"/>
      <c r="N17" s="1252"/>
      <c r="O17" s="1252"/>
      <c r="P17" s="370"/>
      <c r="Q17" s="250" t="s">
        <v>163</v>
      </c>
      <c r="R17" s="77"/>
    </row>
    <row r="18" spans="1:18" ht="3.75" customHeight="1">
      <c r="A18" s="77"/>
      <c r="B18" s="77"/>
      <c r="C18" s="77"/>
      <c r="H18" s="77"/>
      <c r="I18" s="77"/>
      <c r="J18" s="77"/>
      <c r="K18" s="2"/>
      <c r="L18" s="2"/>
      <c r="M18" s="2"/>
      <c r="N18" s="2"/>
      <c r="O18" s="2"/>
      <c r="P18" s="2"/>
      <c r="Q18" s="2"/>
    </row>
    <row r="19" spans="1:18" ht="12.75" customHeight="1">
      <c r="A19" s="374" t="s">
        <v>1159</v>
      </c>
      <c r="B19" s="457">
        <f>B6+1</f>
        <v>4</v>
      </c>
      <c r="C19" s="456" t="s">
        <v>1094</v>
      </c>
      <c r="D19" s="188"/>
      <c r="E19" s="375"/>
      <c r="F19" s="375"/>
      <c r="G19" s="375"/>
      <c r="H19" s="375"/>
      <c r="I19" s="375"/>
      <c r="J19" s="375"/>
      <c r="K19" s="375"/>
      <c r="L19" s="375"/>
      <c r="M19" s="375"/>
      <c r="N19" s="375"/>
      <c r="O19" s="375"/>
      <c r="P19" s="240"/>
      <c r="Q19" s="240"/>
      <c r="R19" s="77"/>
    </row>
    <row r="20" spans="1:18" ht="12.75" customHeight="1">
      <c r="A20" s="136" t="s">
        <v>21</v>
      </c>
      <c r="B20" s="1170" t="s">
        <v>22</v>
      </c>
      <c r="C20" s="1170"/>
      <c r="D20" s="1170"/>
      <c r="E20" s="1167" t="s">
        <v>24</v>
      </c>
      <c r="F20" s="1170"/>
      <c r="G20" s="1170"/>
      <c r="H20" s="1170"/>
      <c r="I20" s="1170"/>
      <c r="J20" s="1170"/>
      <c r="K20" s="1170"/>
      <c r="L20" s="1170"/>
      <c r="M20" s="1170"/>
      <c r="N20" s="1170"/>
      <c r="O20" s="1170"/>
      <c r="P20" s="1170" t="s">
        <v>838</v>
      </c>
      <c r="Q20" s="1170"/>
      <c r="R20" s="77"/>
    </row>
    <row r="21" spans="1:18" ht="12.75" customHeight="1">
      <c r="A21" s="136">
        <v>1</v>
      </c>
      <c r="B21" s="1252"/>
      <c r="C21" s="1252"/>
      <c r="D21" s="1252"/>
      <c r="E21" s="1253"/>
      <c r="F21" s="1253"/>
      <c r="G21" s="1253"/>
      <c r="H21" s="1253"/>
      <c r="I21" s="1253"/>
      <c r="J21" s="1253"/>
      <c r="K21" s="1253"/>
      <c r="L21" s="1253"/>
      <c r="M21" s="1253"/>
      <c r="N21" s="1253"/>
      <c r="O21" s="1254"/>
      <c r="P21" s="372"/>
      <c r="Q21" s="371" t="s">
        <v>163</v>
      </c>
      <c r="R21" s="77"/>
    </row>
    <row r="22" spans="1:18" ht="12.75" customHeight="1">
      <c r="A22" s="136">
        <v>2</v>
      </c>
      <c r="B22" s="1252"/>
      <c r="C22" s="1252"/>
      <c r="D22" s="1252"/>
      <c r="E22" s="1255"/>
      <c r="F22" s="1252"/>
      <c r="G22" s="1252"/>
      <c r="H22" s="1252"/>
      <c r="I22" s="1252"/>
      <c r="J22" s="1252"/>
      <c r="K22" s="1252"/>
      <c r="L22" s="1252"/>
      <c r="M22" s="1252"/>
      <c r="N22" s="1252"/>
      <c r="O22" s="1252"/>
      <c r="P22" s="372"/>
      <c r="Q22" s="371" t="s">
        <v>163</v>
      </c>
      <c r="R22" s="77"/>
    </row>
    <row r="23" spans="1:18" ht="12.75" customHeight="1">
      <c r="A23" s="136">
        <v>3</v>
      </c>
      <c r="B23" s="1252"/>
      <c r="C23" s="1252"/>
      <c r="D23" s="1252"/>
      <c r="E23" s="1253"/>
      <c r="F23" s="1253"/>
      <c r="G23" s="1253"/>
      <c r="H23" s="1253"/>
      <c r="I23" s="1253"/>
      <c r="J23" s="1253"/>
      <c r="K23" s="1253"/>
      <c r="L23" s="1253"/>
      <c r="M23" s="1253"/>
      <c r="N23" s="1253"/>
      <c r="O23" s="1254"/>
      <c r="P23" s="372"/>
      <c r="Q23" s="371" t="s">
        <v>163</v>
      </c>
      <c r="R23" s="77"/>
    </row>
    <row r="24" spans="1:18" ht="12.75" customHeight="1">
      <c r="A24" s="136">
        <v>4</v>
      </c>
      <c r="B24" s="1252"/>
      <c r="C24" s="1252"/>
      <c r="D24" s="1252"/>
      <c r="E24" s="1255"/>
      <c r="F24" s="1252"/>
      <c r="G24" s="1252"/>
      <c r="H24" s="1252"/>
      <c r="I24" s="1252"/>
      <c r="J24" s="1252"/>
      <c r="K24" s="1252"/>
      <c r="L24" s="1252"/>
      <c r="M24" s="1252"/>
      <c r="N24" s="1252"/>
      <c r="O24" s="1252"/>
      <c r="P24" s="372"/>
      <c r="Q24" s="371" t="s">
        <v>163</v>
      </c>
      <c r="R24" s="77"/>
    </row>
    <row r="25" spans="1:18" ht="12.75" customHeight="1">
      <c r="A25" s="136">
        <v>5</v>
      </c>
      <c r="B25" s="1252"/>
      <c r="C25" s="1252"/>
      <c r="D25" s="1252"/>
      <c r="E25" s="1253"/>
      <c r="F25" s="1253"/>
      <c r="G25" s="1253"/>
      <c r="H25" s="1253"/>
      <c r="I25" s="1253"/>
      <c r="J25" s="1253"/>
      <c r="K25" s="1253"/>
      <c r="L25" s="1253"/>
      <c r="M25" s="1253"/>
      <c r="N25" s="1253"/>
      <c r="O25" s="1254"/>
      <c r="P25" s="372"/>
      <c r="Q25" s="371" t="s">
        <v>163</v>
      </c>
      <c r="R25" s="77"/>
    </row>
    <row r="26" spans="1:18" ht="12.75" customHeight="1">
      <c r="A26" s="136">
        <v>6</v>
      </c>
      <c r="B26" s="1252"/>
      <c r="C26" s="1252"/>
      <c r="D26" s="1252"/>
      <c r="E26" s="1255"/>
      <c r="F26" s="1252"/>
      <c r="G26" s="1252"/>
      <c r="H26" s="1252"/>
      <c r="I26" s="1252"/>
      <c r="J26" s="1252"/>
      <c r="K26" s="1252"/>
      <c r="L26" s="1252"/>
      <c r="M26" s="1252"/>
      <c r="N26" s="1252"/>
      <c r="O26" s="1252"/>
      <c r="P26" s="372"/>
      <c r="Q26" s="371" t="s">
        <v>163</v>
      </c>
      <c r="R26" s="77"/>
    </row>
    <row r="27" spans="1:18" ht="12.75" customHeight="1">
      <c r="A27" s="136">
        <v>7</v>
      </c>
      <c r="B27" s="1252"/>
      <c r="C27" s="1252"/>
      <c r="D27" s="1252"/>
      <c r="E27" s="1253"/>
      <c r="F27" s="1253"/>
      <c r="G27" s="1253"/>
      <c r="H27" s="1253"/>
      <c r="I27" s="1253"/>
      <c r="J27" s="1253"/>
      <c r="K27" s="1253"/>
      <c r="L27" s="1253"/>
      <c r="M27" s="1253"/>
      <c r="N27" s="1253"/>
      <c r="O27" s="1254"/>
      <c r="P27" s="372"/>
      <c r="Q27" s="371" t="s">
        <v>163</v>
      </c>
      <c r="R27" s="77"/>
    </row>
    <row r="28" spans="1:18" ht="12.75" customHeight="1">
      <c r="A28" s="136">
        <v>8</v>
      </c>
      <c r="B28" s="1252"/>
      <c r="C28" s="1252"/>
      <c r="D28" s="1252"/>
      <c r="E28" s="1255"/>
      <c r="F28" s="1252"/>
      <c r="G28" s="1252"/>
      <c r="H28" s="1252"/>
      <c r="I28" s="1252"/>
      <c r="J28" s="1252"/>
      <c r="K28" s="1252"/>
      <c r="L28" s="1252"/>
      <c r="M28" s="1252"/>
      <c r="N28" s="1252"/>
      <c r="O28" s="1252"/>
      <c r="P28" s="372"/>
      <c r="Q28" s="371" t="s">
        <v>163</v>
      </c>
      <c r="R28" s="77"/>
    </row>
    <row r="29" spans="1:18" ht="12.75" customHeight="1">
      <c r="A29" s="136">
        <v>9</v>
      </c>
      <c r="B29" s="1252"/>
      <c r="C29" s="1252"/>
      <c r="D29" s="1252"/>
      <c r="E29" s="1253"/>
      <c r="F29" s="1253"/>
      <c r="G29" s="1253"/>
      <c r="H29" s="1253"/>
      <c r="I29" s="1253"/>
      <c r="J29" s="1253"/>
      <c r="K29" s="1253"/>
      <c r="L29" s="1253"/>
      <c r="M29" s="1253"/>
      <c r="N29" s="1253"/>
      <c r="O29" s="1254"/>
      <c r="P29" s="372"/>
      <c r="Q29" s="371" t="s">
        <v>163</v>
      </c>
      <c r="R29" s="77"/>
    </row>
    <row r="30" spans="1:18" ht="12.75" customHeight="1">
      <c r="A30" s="136">
        <v>10</v>
      </c>
      <c r="B30" s="1252"/>
      <c r="C30" s="1252"/>
      <c r="D30" s="1252"/>
      <c r="E30" s="1255"/>
      <c r="F30" s="1252"/>
      <c r="G30" s="1252"/>
      <c r="H30" s="1252"/>
      <c r="I30" s="1252"/>
      <c r="J30" s="1252"/>
      <c r="K30" s="1252"/>
      <c r="L30" s="1252"/>
      <c r="M30" s="1252"/>
      <c r="N30" s="1252"/>
      <c r="O30" s="1252"/>
      <c r="P30" s="370"/>
      <c r="Q30" s="250" t="s">
        <v>163</v>
      </c>
      <c r="R30" s="77"/>
    </row>
    <row r="31" spans="1:18" ht="3.75" customHeight="1">
      <c r="A31" s="77"/>
      <c r="B31" s="77"/>
      <c r="C31" s="77"/>
      <c r="H31" s="77"/>
      <c r="I31" s="77"/>
      <c r="J31" s="77"/>
      <c r="K31" s="2"/>
      <c r="L31" s="2"/>
      <c r="M31" s="2"/>
      <c r="N31" s="2"/>
      <c r="O31" s="2"/>
      <c r="P31" s="2"/>
      <c r="Q31" s="2"/>
    </row>
    <row r="32" spans="1:18" ht="12.75" customHeight="1">
      <c r="A32" s="374" t="s">
        <v>1159</v>
      </c>
      <c r="B32" s="457">
        <f>B19+1</f>
        <v>5</v>
      </c>
      <c r="C32" s="456" t="s">
        <v>1094</v>
      </c>
      <c r="D32" s="188"/>
      <c r="E32" s="375"/>
      <c r="F32" s="375"/>
      <c r="G32" s="375"/>
      <c r="H32" s="375"/>
      <c r="I32" s="375"/>
      <c r="J32" s="375"/>
      <c r="K32" s="375"/>
      <c r="L32" s="375"/>
      <c r="M32" s="375"/>
      <c r="N32" s="375"/>
      <c r="O32" s="375"/>
      <c r="P32" s="240"/>
      <c r="Q32" s="240"/>
      <c r="R32" s="77"/>
    </row>
    <row r="33" spans="1:18" ht="12.75" customHeight="1">
      <c r="A33" s="136" t="s">
        <v>21</v>
      </c>
      <c r="B33" s="1170" t="s">
        <v>22</v>
      </c>
      <c r="C33" s="1170"/>
      <c r="D33" s="1170"/>
      <c r="E33" s="1167" t="s">
        <v>24</v>
      </c>
      <c r="F33" s="1170"/>
      <c r="G33" s="1170"/>
      <c r="H33" s="1170"/>
      <c r="I33" s="1170"/>
      <c r="J33" s="1170"/>
      <c r="K33" s="1170"/>
      <c r="L33" s="1170"/>
      <c r="M33" s="1170"/>
      <c r="N33" s="1170"/>
      <c r="O33" s="1170"/>
      <c r="P33" s="1170" t="s">
        <v>838</v>
      </c>
      <c r="Q33" s="1170"/>
      <c r="R33" s="77"/>
    </row>
    <row r="34" spans="1:18" ht="12.75" customHeight="1">
      <c r="A34" s="136">
        <v>1</v>
      </c>
      <c r="B34" s="1252"/>
      <c r="C34" s="1252"/>
      <c r="D34" s="1252"/>
      <c r="E34" s="1253"/>
      <c r="F34" s="1253"/>
      <c r="G34" s="1253"/>
      <c r="H34" s="1253"/>
      <c r="I34" s="1253"/>
      <c r="J34" s="1253"/>
      <c r="K34" s="1253"/>
      <c r="L34" s="1253"/>
      <c r="M34" s="1253"/>
      <c r="N34" s="1253"/>
      <c r="O34" s="1254"/>
      <c r="P34" s="372"/>
      <c r="Q34" s="371" t="s">
        <v>163</v>
      </c>
      <c r="R34" s="77"/>
    </row>
    <row r="35" spans="1:18" ht="12.75" customHeight="1">
      <c r="A35" s="136">
        <v>2</v>
      </c>
      <c r="B35" s="1252"/>
      <c r="C35" s="1252"/>
      <c r="D35" s="1252"/>
      <c r="E35" s="1255"/>
      <c r="F35" s="1252"/>
      <c r="G35" s="1252"/>
      <c r="H35" s="1252"/>
      <c r="I35" s="1252"/>
      <c r="J35" s="1252"/>
      <c r="K35" s="1252"/>
      <c r="L35" s="1252"/>
      <c r="M35" s="1252"/>
      <c r="N35" s="1252"/>
      <c r="O35" s="1252"/>
      <c r="P35" s="372"/>
      <c r="Q35" s="371" t="s">
        <v>163</v>
      </c>
      <c r="R35" s="77"/>
    </row>
    <row r="36" spans="1:18" ht="12.75" customHeight="1">
      <c r="A36" s="136">
        <v>3</v>
      </c>
      <c r="B36" s="1252"/>
      <c r="C36" s="1252"/>
      <c r="D36" s="1252"/>
      <c r="E36" s="1253"/>
      <c r="F36" s="1253"/>
      <c r="G36" s="1253"/>
      <c r="H36" s="1253"/>
      <c r="I36" s="1253"/>
      <c r="J36" s="1253"/>
      <c r="K36" s="1253"/>
      <c r="L36" s="1253"/>
      <c r="M36" s="1253"/>
      <c r="N36" s="1253"/>
      <c r="O36" s="1254"/>
      <c r="P36" s="372"/>
      <c r="Q36" s="371" t="s">
        <v>163</v>
      </c>
      <c r="R36" s="77"/>
    </row>
    <row r="37" spans="1:18" ht="12.75" customHeight="1">
      <c r="A37" s="136">
        <v>4</v>
      </c>
      <c r="B37" s="1252"/>
      <c r="C37" s="1252"/>
      <c r="D37" s="1252"/>
      <c r="E37" s="1255"/>
      <c r="F37" s="1252"/>
      <c r="G37" s="1252"/>
      <c r="H37" s="1252"/>
      <c r="I37" s="1252"/>
      <c r="J37" s="1252"/>
      <c r="K37" s="1252"/>
      <c r="L37" s="1252"/>
      <c r="M37" s="1252"/>
      <c r="N37" s="1252"/>
      <c r="O37" s="1252"/>
      <c r="P37" s="372"/>
      <c r="Q37" s="371" t="s">
        <v>163</v>
      </c>
      <c r="R37" s="77"/>
    </row>
    <row r="38" spans="1:18" ht="12.75" customHeight="1">
      <c r="A38" s="136">
        <v>5</v>
      </c>
      <c r="B38" s="1252"/>
      <c r="C38" s="1252"/>
      <c r="D38" s="1252"/>
      <c r="E38" s="1253"/>
      <c r="F38" s="1253"/>
      <c r="G38" s="1253"/>
      <c r="H38" s="1253"/>
      <c r="I38" s="1253"/>
      <c r="J38" s="1253"/>
      <c r="K38" s="1253"/>
      <c r="L38" s="1253"/>
      <c r="M38" s="1253"/>
      <c r="N38" s="1253"/>
      <c r="O38" s="1254"/>
      <c r="P38" s="372"/>
      <c r="Q38" s="371" t="s">
        <v>163</v>
      </c>
      <c r="R38" s="77"/>
    </row>
    <row r="39" spans="1:18" ht="12.75" customHeight="1">
      <c r="A39" s="136">
        <v>6</v>
      </c>
      <c r="B39" s="1252"/>
      <c r="C39" s="1252"/>
      <c r="D39" s="1252"/>
      <c r="E39" s="1255"/>
      <c r="F39" s="1252"/>
      <c r="G39" s="1252"/>
      <c r="H39" s="1252"/>
      <c r="I39" s="1252"/>
      <c r="J39" s="1252"/>
      <c r="K39" s="1252"/>
      <c r="L39" s="1252"/>
      <c r="M39" s="1252"/>
      <c r="N39" s="1252"/>
      <c r="O39" s="1252"/>
      <c r="P39" s="372"/>
      <c r="Q39" s="371" t="s">
        <v>163</v>
      </c>
      <c r="R39" s="77"/>
    </row>
    <row r="40" spans="1:18" ht="12.75" customHeight="1">
      <c r="A40" s="136">
        <v>7</v>
      </c>
      <c r="B40" s="1252"/>
      <c r="C40" s="1252"/>
      <c r="D40" s="1252"/>
      <c r="E40" s="1253"/>
      <c r="F40" s="1253"/>
      <c r="G40" s="1253"/>
      <c r="H40" s="1253"/>
      <c r="I40" s="1253"/>
      <c r="J40" s="1253"/>
      <c r="K40" s="1253"/>
      <c r="L40" s="1253"/>
      <c r="M40" s="1253"/>
      <c r="N40" s="1253"/>
      <c r="O40" s="1254"/>
      <c r="P40" s="372"/>
      <c r="Q40" s="371" t="s">
        <v>163</v>
      </c>
      <c r="R40" s="77"/>
    </row>
    <row r="41" spans="1:18" ht="12.75" customHeight="1">
      <c r="A41" s="136">
        <v>8</v>
      </c>
      <c r="B41" s="1252"/>
      <c r="C41" s="1252"/>
      <c r="D41" s="1252"/>
      <c r="E41" s="1255"/>
      <c r="F41" s="1252"/>
      <c r="G41" s="1252"/>
      <c r="H41" s="1252"/>
      <c r="I41" s="1252"/>
      <c r="J41" s="1252"/>
      <c r="K41" s="1252"/>
      <c r="L41" s="1252"/>
      <c r="M41" s="1252"/>
      <c r="N41" s="1252"/>
      <c r="O41" s="1252"/>
      <c r="P41" s="372"/>
      <c r="Q41" s="371" t="s">
        <v>163</v>
      </c>
      <c r="R41" s="77"/>
    </row>
    <row r="42" spans="1:18" ht="12.75" customHeight="1">
      <c r="A42" s="136">
        <v>9</v>
      </c>
      <c r="B42" s="1252"/>
      <c r="C42" s="1252"/>
      <c r="D42" s="1252"/>
      <c r="E42" s="1253"/>
      <c r="F42" s="1253"/>
      <c r="G42" s="1253"/>
      <c r="H42" s="1253"/>
      <c r="I42" s="1253"/>
      <c r="J42" s="1253"/>
      <c r="K42" s="1253"/>
      <c r="L42" s="1253"/>
      <c r="M42" s="1253"/>
      <c r="N42" s="1253"/>
      <c r="O42" s="1254"/>
      <c r="P42" s="372"/>
      <c r="Q42" s="371" t="s">
        <v>163</v>
      </c>
      <c r="R42" s="77"/>
    </row>
    <row r="43" spans="1:18" ht="12.75" customHeight="1">
      <c r="A43" s="136">
        <v>10</v>
      </c>
      <c r="B43" s="1252"/>
      <c r="C43" s="1252"/>
      <c r="D43" s="1252"/>
      <c r="E43" s="1255"/>
      <c r="F43" s="1252"/>
      <c r="G43" s="1252"/>
      <c r="H43" s="1252"/>
      <c r="I43" s="1252"/>
      <c r="J43" s="1252"/>
      <c r="K43" s="1252"/>
      <c r="L43" s="1252"/>
      <c r="M43" s="1252"/>
      <c r="N43" s="1252"/>
      <c r="O43" s="1252"/>
      <c r="P43" s="372"/>
      <c r="Q43" s="371" t="s">
        <v>163</v>
      </c>
      <c r="R43" s="77"/>
    </row>
    <row r="44" spans="1:18" ht="3.75" customHeight="1">
      <c r="A44" s="77"/>
      <c r="B44" s="188"/>
      <c r="C44" s="188"/>
      <c r="D44" s="188"/>
      <c r="E44" s="376"/>
      <c r="F44" s="376"/>
      <c r="G44" s="376"/>
      <c r="H44" s="376"/>
      <c r="I44" s="376"/>
      <c r="J44" s="376"/>
      <c r="K44" s="376"/>
      <c r="L44" s="376"/>
      <c r="M44" s="376"/>
      <c r="N44" s="376"/>
      <c r="O44" s="376"/>
      <c r="P44" s="238"/>
      <c r="Q44" s="238"/>
      <c r="R44" s="77"/>
    </row>
    <row r="45" spans="1:18" ht="12.75" customHeight="1">
      <c r="A45" s="374" t="s">
        <v>1159</v>
      </c>
      <c r="B45" s="457">
        <f>B32+1</f>
        <v>6</v>
      </c>
      <c r="C45" s="456" t="s">
        <v>1094</v>
      </c>
      <c r="D45" s="188"/>
      <c r="E45" s="375"/>
      <c r="F45" s="375"/>
      <c r="G45" s="375"/>
      <c r="H45" s="375"/>
      <c r="I45" s="375"/>
      <c r="J45" s="375"/>
      <c r="K45" s="375"/>
      <c r="L45" s="375"/>
      <c r="M45" s="375"/>
      <c r="N45" s="375"/>
      <c r="O45" s="375"/>
      <c r="P45" s="240"/>
      <c r="Q45" s="240"/>
      <c r="R45" s="77"/>
    </row>
    <row r="46" spans="1:18" ht="12.75" customHeight="1">
      <c r="A46" s="136" t="s">
        <v>21</v>
      </c>
      <c r="B46" s="1170" t="s">
        <v>22</v>
      </c>
      <c r="C46" s="1170"/>
      <c r="D46" s="1170"/>
      <c r="E46" s="1167" t="s">
        <v>24</v>
      </c>
      <c r="F46" s="1170"/>
      <c r="G46" s="1170"/>
      <c r="H46" s="1170"/>
      <c r="I46" s="1170"/>
      <c r="J46" s="1170"/>
      <c r="K46" s="1170"/>
      <c r="L46" s="1170"/>
      <c r="M46" s="1170"/>
      <c r="N46" s="1170"/>
      <c r="O46" s="1170"/>
      <c r="P46" s="1170" t="s">
        <v>838</v>
      </c>
      <c r="Q46" s="1170"/>
      <c r="R46" s="77"/>
    </row>
    <row r="47" spans="1:18" ht="12.75" customHeight="1">
      <c r="A47" s="136">
        <v>1</v>
      </c>
      <c r="B47" s="1252"/>
      <c r="C47" s="1252"/>
      <c r="D47" s="1252"/>
      <c r="E47" s="1253"/>
      <c r="F47" s="1253"/>
      <c r="G47" s="1253"/>
      <c r="H47" s="1253"/>
      <c r="I47" s="1253"/>
      <c r="J47" s="1253"/>
      <c r="K47" s="1253"/>
      <c r="L47" s="1253"/>
      <c r="M47" s="1253"/>
      <c r="N47" s="1253"/>
      <c r="O47" s="1254"/>
      <c r="P47" s="372"/>
      <c r="Q47" s="371" t="s">
        <v>163</v>
      </c>
      <c r="R47" s="77"/>
    </row>
    <row r="48" spans="1:18" ht="12.75" customHeight="1">
      <c r="A48" s="136">
        <v>2</v>
      </c>
      <c r="B48" s="1252"/>
      <c r="C48" s="1252"/>
      <c r="D48" s="1252"/>
      <c r="E48" s="1255"/>
      <c r="F48" s="1252"/>
      <c r="G48" s="1252"/>
      <c r="H48" s="1252"/>
      <c r="I48" s="1252"/>
      <c r="J48" s="1252"/>
      <c r="K48" s="1252"/>
      <c r="L48" s="1252"/>
      <c r="M48" s="1252"/>
      <c r="N48" s="1252"/>
      <c r="O48" s="1252"/>
      <c r="P48" s="372"/>
      <c r="Q48" s="371" t="s">
        <v>163</v>
      </c>
      <c r="R48" s="77"/>
    </row>
    <row r="49" spans="1:18" ht="12.75" customHeight="1">
      <c r="A49" s="136">
        <v>3</v>
      </c>
      <c r="B49" s="1252"/>
      <c r="C49" s="1252"/>
      <c r="D49" s="1252"/>
      <c r="E49" s="1253"/>
      <c r="F49" s="1253"/>
      <c r="G49" s="1253"/>
      <c r="H49" s="1253"/>
      <c r="I49" s="1253"/>
      <c r="J49" s="1253"/>
      <c r="K49" s="1253"/>
      <c r="L49" s="1253"/>
      <c r="M49" s="1253"/>
      <c r="N49" s="1253"/>
      <c r="O49" s="1254"/>
      <c r="P49" s="372"/>
      <c r="Q49" s="371" t="s">
        <v>163</v>
      </c>
      <c r="R49" s="77"/>
    </row>
    <row r="50" spans="1:18" ht="12.75" customHeight="1">
      <c r="A50" s="136">
        <v>4</v>
      </c>
      <c r="B50" s="1252"/>
      <c r="C50" s="1252"/>
      <c r="D50" s="1252"/>
      <c r="E50" s="1255"/>
      <c r="F50" s="1252"/>
      <c r="G50" s="1252"/>
      <c r="H50" s="1252"/>
      <c r="I50" s="1252"/>
      <c r="J50" s="1252"/>
      <c r="K50" s="1252"/>
      <c r="L50" s="1252"/>
      <c r="M50" s="1252"/>
      <c r="N50" s="1252"/>
      <c r="O50" s="1252"/>
      <c r="P50" s="372"/>
      <c r="Q50" s="371" t="s">
        <v>163</v>
      </c>
      <c r="R50" s="77"/>
    </row>
    <row r="51" spans="1:18" ht="12.75" customHeight="1">
      <c r="A51" s="136">
        <v>5</v>
      </c>
      <c r="B51" s="1252"/>
      <c r="C51" s="1252"/>
      <c r="D51" s="1252"/>
      <c r="E51" s="1253"/>
      <c r="F51" s="1253"/>
      <c r="G51" s="1253"/>
      <c r="H51" s="1253"/>
      <c r="I51" s="1253"/>
      <c r="J51" s="1253"/>
      <c r="K51" s="1253"/>
      <c r="L51" s="1253"/>
      <c r="M51" s="1253"/>
      <c r="N51" s="1253"/>
      <c r="O51" s="1254"/>
      <c r="P51" s="372"/>
      <c r="Q51" s="371" t="s">
        <v>163</v>
      </c>
      <c r="R51" s="77"/>
    </row>
    <row r="52" spans="1:18" ht="12.75" customHeight="1">
      <c r="A52" s="136">
        <v>6</v>
      </c>
      <c r="B52" s="1252"/>
      <c r="C52" s="1252"/>
      <c r="D52" s="1252"/>
      <c r="E52" s="1255"/>
      <c r="F52" s="1252"/>
      <c r="G52" s="1252"/>
      <c r="H52" s="1252"/>
      <c r="I52" s="1252"/>
      <c r="J52" s="1252"/>
      <c r="K52" s="1252"/>
      <c r="L52" s="1252"/>
      <c r="M52" s="1252"/>
      <c r="N52" s="1252"/>
      <c r="O52" s="1252"/>
      <c r="P52" s="372"/>
      <c r="Q52" s="371" t="s">
        <v>163</v>
      </c>
      <c r="R52" s="77"/>
    </row>
    <row r="53" spans="1:18" ht="12.75" customHeight="1">
      <c r="A53" s="136">
        <v>7</v>
      </c>
      <c r="B53" s="1252"/>
      <c r="C53" s="1252"/>
      <c r="D53" s="1252"/>
      <c r="E53" s="1253"/>
      <c r="F53" s="1253"/>
      <c r="G53" s="1253"/>
      <c r="H53" s="1253"/>
      <c r="I53" s="1253"/>
      <c r="J53" s="1253"/>
      <c r="K53" s="1253"/>
      <c r="L53" s="1253"/>
      <c r="M53" s="1253"/>
      <c r="N53" s="1253"/>
      <c r="O53" s="1254"/>
      <c r="P53" s="372"/>
      <c r="Q53" s="371" t="s">
        <v>163</v>
      </c>
      <c r="R53" s="77"/>
    </row>
    <row r="54" spans="1:18" ht="12.75" customHeight="1">
      <c r="A54" s="136">
        <v>8</v>
      </c>
      <c r="B54" s="1252"/>
      <c r="C54" s="1252"/>
      <c r="D54" s="1252"/>
      <c r="E54" s="1255"/>
      <c r="F54" s="1252"/>
      <c r="G54" s="1252"/>
      <c r="H54" s="1252"/>
      <c r="I54" s="1252"/>
      <c r="J54" s="1252"/>
      <c r="K54" s="1252"/>
      <c r="L54" s="1252"/>
      <c r="M54" s="1252"/>
      <c r="N54" s="1252"/>
      <c r="O54" s="1252"/>
      <c r="P54" s="372"/>
      <c r="Q54" s="371" t="s">
        <v>163</v>
      </c>
      <c r="R54" s="77"/>
    </row>
    <row r="55" spans="1:18" ht="12.75" customHeight="1">
      <c r="A55" s="136">
        <v>9</v>
      </c>
      <c r="B55" s="1252"/>
      <c r="C55" s="1252"/>
      <c r="D55" s="1252"/>
      <c r="E55" s="1253"/>
      <c r="F55" s="1253"/>
      <c r="G55" s="1253"/>
      <c r="H55" s="1253"/>
      <c r="I55" s="1253"/>
      <c r="J55" s="1253"/>
      <c r="K55" s="1253"/>
      <c r="L55" s="1253"/>
      <c r="M55" s="1253"/>
      <c r="N55" s="1253"/>
      <c r="O55" s="1254"/>
      <c r="P55" s="372"/>
      <c r="Q55" s="371" t="s">
        <v>163</v>
      </c>
      <c r="R55" s="77"/>
    </row>
    <row r="56" spans="1:18" ht="12.75" customHeight="1">
      <c r="A56" s="136">
        <v>10</v>
      </c>
      <c r="B56" s="1252"/>
      <c r="C56" s="1252"/>
      <c r="D56" s="1252"/>
      <c r="E56" s="1255"/>
      <c r="F56" s="1252"/>
      <c r="G56" s="1252"/>
      <c r="H56" s="1252"/>
      <c r="I56" s="1252"/>
      <c r="J56" s="1252"/>
      <c r="K56" s="1252"/>
      <c r="L56" s="1252"/>
      <c r="M56" s="1252"/>
      <c r="N56" s="1252"/>
      <c r="O56" s="1252"/>
      <c r="P56" s="372"/>
      <c r="Q56" s="371" t="s">
        <v>163</v>
      </c>
      <c r="R56" s="77"/>
    </row>
    <row r="57" spans="1:18" ht="3.75" customHeight="1">
      <c r="A57" s="77"/>
      <c r="B57" s="188"/>
      <c r="C57" s="188"/>
      <c r="D57" s="188"/>
      <c r="E57" s="376"/>
      <c r="F57" s="376"/>
      <c r="G57" s="376"/>
      <c r="H57" s="376"/>
      <c r="I57" s="376"/>
      <c r="J57" s="376"/>
      <c r="K57" s="376"/>
      <c r="L57" s="376"/>
      <c r="M57" s="376"/>
      <c r="N57" s="376"/>
      <c r="O57" s="376"/>
      <c r="P57" s="238"/>
      <c r="Q57" s="238"/>
      <c r="R57" s="77"/>
    </row>
    <row r="58" spans="1:18" ht="12.75" customHeight="1">
      <c r="A58" s="374" t="s">
        <v>1159</v>
      </c>
      <c r="B58" s="457">
        <f>B45+1</f>
        <v>7</v>
      </c>
      <c r="C58" s="456" t="s">
        <v>1094</v>
      </c>
      <c r="D58" s="188"/>
      <c r="E58" s="375"/>
      <c r="F58" s="375"/>
      <c r="G58" s="375"/>
      <c r="H58" s="375"/>
      <c r="I58" s="375"/>
      <c r="J58" s="375"/>
      <c r="K58" s="375"/>
      <c r="L58" s="375"/>
      <c r="M58" s="375"/>
      <c r="N58" s="375"/>
      <c r="O58" s="375"/>
      <c r="P58" s="240"/>
      <c r="Q58" s="240"/>
      <c r="R58" s="77"/>
    </row>
    <row r="59" spans="1:18" ht="12.75" customHeight="1">
      <c r="A59" s="136" t="s">
        <v>21</v>
      </c>
      <c r="B59" s="1170" t="s">
        <v>22</v>
      </c>
      <c r="C59" s="1170"/>
      <c r="D59" s="1170"/>
      <c r="E59" s="1167" t="s">
        <v>24</v>
      </c>
      <c r="F59" s="1170"/>
      <c r="G59" s="1170"/>
      <c r="H59" s="1170"/>
      <c r="I59" s="1170"/>
      <c r="J59" s="1170"/>
      <c r="K59" s="1170"/>
      <c r="L59" s="1170"/>
      <c r="M59" s="1170"/>
      <c r="N59" s="1170"/>
      <c r="O59" s="1170"/>
      <c r="P59" s="1170" t="s">
        <v>838</v>
      </c>
      <c r="Q59" s="1170"/>
      <c r="R59" s="77"/>
    </row>
    <row r="60" spans="1:18" ht="12.75" customHeight="1">
      <c r="A60" s="136">
        <v>1</v>
      </c>
      <c r="B60" s="1252"/>
      <c r="C60" s="1252"/>
      <c r="D60" s="1252"/>
      <c r="E60" s="1253"/>
      <c r="F60" s="1253"/>
      <c r="G60" s="1253"/>
      <c r="H60" s="1253"/>
      <c r="I60" s="1253"/>
      <c r="J60" s="1253"/>
      <c r="K60" s="1253"/>
      <c r="L60" s="1253"/>
      <c r="M60" s="1253"/>
      <c r="N60" s="1253"/>
      <c r="O60" s="1254"/>
      <c r="P60" s="372"/>
      <c r="Q60" s="371" t="s">
        <v>163</v>
      </c>
      <c r="R60" s="77"/>
    </row>
    <row r="61" spans="1:18" ht="12.75" customHeight="1">
      <c r="A61" s="136">
        <v>2</v>
      </c>
      <c r="B61" s="1252"/>
      <c r="C61" s="1252"/>
      <c r="D61" s="1252"/>
      <c r="E61" s="1255"/>
      <c r="F61" s="1252"/>
      <c r="G61" s="1252"/>
      <c r="H61" s="1252"/>
      <c r="I61" s="1252"/>
      <c r="J61" s="1252"/>
      <c r="K61" s="1252"/>
      <c r="L61" s="1252"/>
      <c r="M61" s="1252"/>
      <c r="N61" s="1252"/>
      <c r="O61" s="1252"/>
      <c r="P61" s="372"/>
      <c r="Q61" s="371" t="s">
        <v>163</v>
      </c>
      <c r="R61" s="77"/>
    </row>
    <row r="62" spans="1:18" ht="12.75" customHeight="1">
      <c r="A62" s="136">
        <v>3</v>
      </c>
      <c r="B62" s="1252"/>
      <c r="C62" s="1252"/>
      <c r="D62" s="1252"/>
      <c r="E62" s="1253"/>
      <c r="F62" s="1253"/>
      <c r="G62" s="1253"/>
      <c r="H62" s="1253"/>
      <c r="I62" s="1253"/>
      <c r="J62" s="1253"/>
      <c r="K62" s="1253"/>
      <c r="L62" s="1253"/>
      <c r="M62" s="1253"/>
      <c r="N62" s="1253"/>
      <c r="O62" s="1254"/>
      <c r="P62" s="372"/>
      <c r="Q62" s="371" t="s">
        <v>163</v>
      </c>
      <c r="R62" s="77"/>
    </row>
    <row r="63" spans="1:18" ht="12.75" customHeight="1">
      <c r="A63" s="136">
        <v>4</v>
      </c>
      <c r="B63" s="1252"/>
      <c r="C63" s="1252"/>
      <c r="D63" s="1252"/>
      <c r="E63" s="1255"/>
      <c r="F63" s="1252"/>
      <c r="G63" s="1252"/>
      <c r="H63" s="1252"/>
      <c r="I63" s="1252"/>
      <c r="J63" s="1252"/>
      <c r="K63" s="1252"/>
      <c r="L63" s="1252"/>
      <c r="M63" s="1252"/>
      <c r="N63" s="1252"/>
      <c r="O63" s="1252"/>
      <c r="P63" s="372"/>
      <c r="Q63" s="371" t="s">
        <v>163</v>
      </c>
      <c r="R63" s="77"/>
    </row>
    <row r="64" spans="1:18" ht="12.75" customHeight="1">
      <c r="A64" s="136">
        <v>5</v>
      </c>
      <c r="B64" s="1252"/>
      <c r="C64" s="1252"/>
      <c r="D64" s="1252"/>
      <c r="E64" s="1253"/>
      <c r="F64" s="1253"/>
      <c r="G64" s="1253"/>
      <c r="H64" s="1253"/>
      <c r="I64" s="1253"/>
      <c r="J64" s="1253"/>
      <c r="K64" s="1253"/>
      <c r="L64" s="1253"/>
      <c r="M64" s="1253"/>
      <c r="N64" s="1253"/>
      <c r="O64" s="1254"/>
      <c r="P64" s="372"/>
      <c r="Q64" s="371" t="s">
        <v>163</v>
      </c>
      <c r="R64" s="77"/>
    </row>
    <row r="65" spans="1:18" ht="12.75" customHeight="1">
      <c r="A65" s="136">
        <v>6</v>
      </c>
      <c r="B65" s="1252"/>
      <c r="C65" s="1252"/>
      <c r="D65" s="1252"/>
      <c r="E65" s="1255"/>
      <c r="F65" s="1252"/>
      <c r="G65" s="1252"/>
      <c r="H65" s="1252"/>
      <c r="I65" s="1252"/>
      <c r="J65" s="1252"/>
      <c r="K65" s="1252"/>
      <c r="L65" s="1252"/>
      <c r="M65" s="1252"/>
      <c r="N65" s="1252"/>
      <c r="O65" s="1252"/>
      <c r="P65" s="372"/>
      <c r="Q65" s="371" t="s">
        <v>163</v>
      </c>
      <c r="R65" s="77"/>
    </row>
    <row r="66" spans="1:18" ht="12.75" customHeight="1">
      <c r="A66" s="136">
        <v>7</v>
      </c>
      <c r="B66" s="1252"/>
      <c r="C66" s="1252"/>
      <c r="D66" s="1252"/>
      <c r="E66" s="1253"/>
      <c r="F66" s="1253"/>
      <c r="G66" s="1253"/>
      <c r="H66" s="1253"/>
      <c r="I66" s="1253"/>
      <c r="J66" s="1253"/>
      <c r="K66" s="1253"/>
      <c r="L66" s="1253"/>
      <c r="M66" s="1253"/>
      <c r="N66" s="1253"/>
      <c r="O66" s="1254"/>
      <c r="P66" s="372"/>
      <c r="Q66" s="371" t="s">
        <v>163</v>
      </c>
      <c r="R66" s="77"/>
    </row>
    <row r="67" spans="1:18" ht="12.75" customHeight="1">
      <c r="A67" s="136">
        <v>8</v>
      </c>
      <c r="B67" s="1252"/>
      <c r="C67" s="1252"/>
      <c r="D67" s="1252"/>
      <c r="E67" s="1255"/>
      <c r="F67" s="1252"/>
      <c r="G67" s="1252"/>
      <c r="H67" s="1252"/>
      <c r="I67" s="1252"/>
      <c r="J67" s="1252"/>
      <c r="K67" s="1252"/>
      <c r="L67" s="1252"/>
      <c r="M67" s="1252"/>
      <c r="N67" s="1252"/>
      <c r="O67" s="1252"/>
      <c r="P67" s="372"/>
      <c r="Q67" s="371" t="s">
        <v>163</v>
      </c>
      <c r="R67" s="77"/>
    </row>
    <row r="68" spans="1:18" ht="12.75" customHeight="1">
      <c r="A68" s="136">
        <v>9</v>
      </c>
      <c r="B68" s="1252"/>
      <c r="C68" s="1252"/>
      <c r="D68" s="1252"/>
      <c r="E68" s="1253"/>
      <c r="F68" s="1253"/>
      <c r="G68" s="1253"/>
      <c r="H68" s="1253"/>
      <c r="I68" s="1253"/>
      <c r="J68" s="1253"/>
      <c r="K68" s="1253"/>
      <c r="L68" s="1253"/>
      <c r="M68" s="1253"/>
      <c r="N68" s="1253"/>
      <c r="O68" s="1254"/>
      <c r="P68" s="372"/>
      <c r="Q68" s="371" t="s">
        <v>163</v>
      </c>
      <c r="R68" s="77"/>
    </row>
    <row r="69" spans="1:18" ht="12.75" customHeight="1">
      <c r="A69" s="136">
        <v>10</v>
      </c>
      <c r="B69" s="1252"/>
      <c r="C69" s="1252"/>
      <c r="D69" s="1252"/>
      <c r="E69" s="1255"/>
      <c r="F69" s="1252"/>
      <c r="G69" s="1252"/>
      <c r="H69" s="1252"/>
      <c r="I69" s="1252"/>
      <c r="J69" s="1252"/>
      <c r="K69" s="1252"/>
      <c r="L69" s="1252"/>
      <c r="M69" s="1252"/>
      <c r="N69" s="1252"/>
      <c r="O69" s="1252"/>
      <c r="P69" s="370"/>
      <c r="Q69" s="250" t="s">
        <v>163</v>
      </c>
      <c r="R69" s="77"/>
    </row>
    <row r="70" spans="1:18">
      <c r="A70" s="134" t="s">
        <v>113</v>
      </c>
      <c r="B70" s="1256" t="s">
        <v>839</v>
      </c>
      <c r="C70" s="1256"/>
      <c r="D70" s="1256"/>
      <c r="E70" s="1256"/>
      <c r="F70" s="1256"/>
      <c r="G70" s="1256"/>
      <c r="H70" s="1256"/>
      <c r="I70" s="1256"/>
      <c r="J70" s="1256"/>
      <c r="K70" s="1256"/>
      <c r="L70" s="1256"/>
      <c r="M70" s="1256"/>
      <c r="N70" s="1256"/>
      <c r="O70" s="1256"/>
      <c r="P70" s="1256"/>
      <c r="Q70" s="373"/>
      <c r="R70" s="77"/>
    </row>
    <row r="71" spans="1:18">
      <c r="R71" s="77"/>
    </row>
    <row r="72" spans="1:18">
      <c r="R72" s="77"/>
    </row>
    <row r="73" spans="1:18">
      <c r="R73" s="77"/>
    </row>
    <row r="74" spans="1:18">
      <c r="R74" s="77"/>
    </row>
    <row r="75" spans="1:18">
      <c r="R75" s="77"/>
    </row>
    <row r="76" spans="1:18">
      <c r="R76" s="77"/>
    </row>
    <row r="77" spans="1:18">
      <c r="R77" s="77"/>
    </row>
    <row r="78" spans="1:18">
      <c r="R78" s="77"/>
    </row>
    <row r="79" spans="1:18">
      <c r="R79" s="77"/>
    </row>
    <row r="80" spans="1:18">
      <c r="R80" s="77"/>
    </row>
    <row r="81" spans="18:18">
      <c r="R81" s="77"/>
    </row>
    <row r="82" spans="18:18">
      <c r="R82" s="77"/>
    </row>
    <row r="83" spans="18:18">
      <c r="R83" s="77"/>
    </row>
    <row r="84" spans="18:18">
      <c r="R84" s="77"/>
    </row>
    <row r="85" spans="18:18">
      <c r="R85" s="77"/>
    </row>
    <row r="86" spans="18:18">
      <c r="R86" s="77"/>
    </row>
    <row r="87" spans="18:18">
      <c r="R87" s="77"/>
    </row>
    <row r="88" spans="18:18">
      <c r="R88" s="77"/>
    </row>
    <row r="89" spans="18:18">
      <c r="R89" s="77"/>
    </row>
    <row r="90" spans="18:18">
      <c r="R90" s="77"/>
    </row>
    <row r="91" spans="18:18">
      <c r="R91" s="77"/>
    </row>
    <row r="92" spans="18:18">
      <c r="R92" s="77"/>
    </row>
    <row r="93" spans="18:18">
      <c r="R93" s="77"/>
    </row>
    <row r="94" spans="18:18">
      <c r="R94" s="77"/>
    </row>
    <row r="95" spans="18:18">
      <c r="R95" s="77"/>
    </row>
    <row r="96" spans="18:18">
      <c r="R96" s="77"/>
    </row>
    <row r="97" spans="18:18">
      <c r="R97" s="77"/>
    </row>
    <row r="98" spans="18:18">
      <c r="R98" s="77"/>
    </row>
    <row r="99" spans="18:18">
      <c r="R99" s="77"/>
    </row>
    <row r="100" spans="18:18">
      <c r="R100" s="77"/>
    </row>
    <row r="101" spans="18:18">
      <c r="R101" s="77"/>
    </row>
    <row r="102" spans="18:18">
      <c r="R102" s="77"/>
    </row>
    <row r="103" spans="18:18">
      <c r="R103" s="77"/>
    </row>
    <row r="104" spans="18:18">
      <c r="R104" s="77"/>
    </row>
    <row r="105" spans="18:18">
      <c r="R105" s="77"/>
    </row>
    <row r="106" spans="18:18">
      <c r="R106" s="77"/>
    </row>
    <row r="107" spans="18:18">
      <c r="R107" s="77"/>
    </row>
    <row r="108" spans="18:18">
      <c r="R108" s="77"/>
    </row>
    <row r="109" spans="18:18">
      <c r="R109" s="77"/>
    </row>
    <row r="110" spans="18:18">
      <c r="R110" s="77"/>
    </row>
    <row r="111" spans="18:18">
      <c r="R111" s="77"/>
    </row>
    <row r="112" spans="18:18">
      <c r="R112" s="189"/>
    </row>
    <row r="113" spans="18:18">
      <c r="R113" s="189"/>
    </row>
  </sheetData>
  <mergeCells count="125">
    <mergeCell ref="B68:D68"/>
    <mergeCell ref="E68:O68"/>
    <mergeCell ref="B69:D69"/>
    <mergeCell ref="E69:O69"/>
    <mergeCell ref="B70:P70"/>
    <mergeCell ref="B65:D65"/>
    <mergeCell ref="E65:O65"/>
    <mergeCell ref="B66:D66"/>
    <mergeCell ref="E66:O66"/>
    <mergeCell ref="B67:D67"/>
    <mergeCell ref="E67:O67"/>
    <mergeCell ref="B62:D62"/>
    <mergeCell ref="E62:O62"/>
    <mergeCell ref="B63:D63"/>
    <mergeCell ref="E63:O63"/>
    <mergeCell ref="B64:D64"/>
    <mergeCell ref="E64:O64"/>
    <mergeCell ref="B59:D59"/>
    <mergeCell ref="E59:O59"/>
    <mergeCell ref="P59:Q59"/>
    <mergeCell ref="B60:D60"/>
    <mergeCell ref="E60:O60"/>
    <mergeCell ref="B61:D61"/>
    <mergeCell ref="E61:O61"/>
    <mergeCell ref="B54:D54"/>
    <mergeCell ref="E54:O54"/>
    <mergeCell ref="B55:D55"/>
    <mergeCell ref="E55:O55"/>
    <mergeCell ref="B56:D56"/>
    <mergeCell ref="E56:O56"/>
    <mergeCell ref="B51:D51"/>
    <mergeCell ref="E51:O51"/>
    <mergeCell ref="B52:D52"/>
    <mergeCell ref="E52:O52"/>
    <mergeCell ref="B53:D53"/>
    <mergeCell ref="E53:O53"/>
    <mergeCell ref="B48:D48"/>
    <mergeCell ref="E48:O48"/>
    <mergeCell ref="B49:D49"/>
    <mergeCell ref="E49:O49"/>
    <mergeCell ref="B50:D50"/>
    <mergeCell ref="E50:O50"/>
    <mergeCell ref="B43:D43"/>
    <mergeCell ref="E43:O43"/>
    <mergeCell ref="B46:D46"/>
    <mergeCell ref="E46:O46"/>
    <mergeCell ref="P46:Q46"/>
    <mergeCell ref="B47:D47"/>
    <mergeCell ref="E47:O47"/>
    <mergeCell ref="B40:D40"/>
    <mergeCell ref="E40:O40"/>
    <mergeCell ref="B41:D41"/>
    <mergeCell ref="E41:O41"/>
    <mergeCell ref="B42:D42"/>
    <mergeCell ref="E42:O42"/>
    <mergeCell ref="B37:D37"/>
    <mergeCell ref="E37:O37"/>
    <mergeCell ref="B38:D38"/>
    <mergeCell ref="E38:O38"/>
    <mergeCell ref="B39:D39"/>
    <mergeCell ref="E39:O39"/>
    <mergeCell ref="P33:Q33"/>
    <mergeCell ref="B34:D34"/>
    <mergeCell ref="E34:O34"/>
    <mergeCell ref="B35:D35"/>
    <mergeCell ref="E35:O35"/>
    <mergeCell ref="B36:D36"/>
    <mergeCell ref="E36:O36"/>
    <mergeCell ref="B29:D29"/>
    <mergeCell ref="E29:O29"/>
    <mergeCell ref="B30:D30"/>
    <mergeCell ref="E30:O30"/>
    <mergeCell ref="B33:D33"/>
    <mergeCell ref="E33:O33"/>
    <mergeCell ref="B26:D26"/>
    <mergeCell ref="E26:O26"/>
    <mergeCell ref="B27:D27"/>
    <mergeCell ref="E27:O27"/>
    <mergeCell ref="B28:D28"/>
    <mergeCell ref="E28:O28"/>
    <mergeCell ref="B23:D23"/>
    <mergeCell ref="E23:O23"/>
    <mergeCell ref="B24:D24"/>
    <mergeCell ref="E24:O24"/>
    <mergeCell ref="B25:D25"/>
    <mergeCell ref="E25:O25"/>
    <mergeCell ref="B20:D20"/>
    <mergeCell ref="E20:O20"/>
    <mergeCell ref="P20:Q20"/>
    <mergeCell ref="B21:D21"/>
    <mergeCell ref="E21:O21"/>
    <mergeCell ref="B22:D22"/>
    <mergeCell ref="E22:O22"/>
    <mergeCell ref="B15:D15"/>
    <mergeCell ref="E15:O15"/>
    <mergeCell ref="B16:D16"/>
    <mergeCell ref="E16:O16"/>
    <mergeCell ref="B17:D17"/>
    <mergeCell ref="E17:O17"/>
    <mergeCell ref="B12:D12"/>
    <mergeCell ref="E12:O12"/>
    <mergeCell ref="B13:D13"/>
    <mergeCell ref="E13:O13"/>
    <mergeCell ref="B14:D14"/>
    <mergeCell ref="E14:O14"/>
    <mergeCell ref="B10:D10"/>
    <mergeCell ref="E10:O10"/>
    <mergeCell ref="B11:D11"/>
    <mergeCell ref="E11:O11"/>
    <mergeCell ref="K6:Q6"/>
    <mergeCell ref="B7:D7"/>
    <mergeCell ref="E7:O7"/>
    <mergeCell ref="P7:Q7"/>
    <mergeCell ref="B8:D8"/>
    <mergeCell ref="E8:O8"/>
    <mergeCell ref="A1:F1"/>
    <mergeCell ref="A2:E2"/>
    <mergeCell ref="F2:G2"/>
    <mergeCell ref="H2:Q2"/>
    <mergeCell ref="A4:C4"/>
    <mergeCell ref="D4:H4"/>
    <mergeCell ref="I4:K4"/>
    <mergeCell ref="L4:Q4"/>
    <mergeCell ref="B9:D9"/>
    <mergeCell ref="E9:O9"/>
  </mergeCells>
  <phoneticPr fontId="2"/>
  <printOptions horizontalCentered="1"/>
  <pageMargins left="0.70866141732283472" right="0.70866141732283472" top="0.74803149606299213" bottom="0.55118110236220474" header="0.31496062992125984" footer="0.31496062992125984"/>
  <pageSetup paperSize="9" scale="94" orientation="portrait" blackAndWhite="1"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66FF"/>
  </sheetPr>
  <dimension ref="A1:AA113"/>
  <sheetViews>
    <sheetView view="pageBreakPreview" topLeftCell="A101" zoomScaleNormal="100" zoomScaleSheetLayoutView="100" workbookViewId="0">
      <selection activeCell="AC125" sqref="AC125"/>
    </sheetView>
  </sheetViews>
  <sheetFormatPr defaultColWidth="9" defaultRowHeight="13"/>
  <cols>
    <col min="1" max="5" width="5.08984375" style="3" customWidth="1"/>
    <col min="6" max="20" width="4.453125" style="3" customWidth="1"/>
    <col min="21" max="21" width="3.26953125" style="3" customWidth="1"/>
    <col min="22" max="22" width="11.7265625" style="3" customWidth="1"/>
    <col min="23" max="16384" width="9" style="3"/>
  </cols>
  <sheetData>
    <row r="1" spans="1:23" ht="15.75" customHeight="1">
      <c r="A1" s="1097" t="str">
        <f>CONCATENATE("（様式-",INDEX(発注者入力シート!$B$28:$G$32,MATCH(発注者入力シート!L7,発注者入力シート!$C$28:$C$32,0),4),"）")</f>
        <v>（様式-３）</v>
      </c>
      <c r="B1" s="1097"/>
      <c r="C1" s="1097"/>
      <c r="D1" s="1097"/>
      <c r="E1" s="1097"/>
      <c r="F1" s="1097"/>
      <c r="Q1" s="1097" t="str">
        <f>IF(INDEX(発注者入力シート!$B$24:$G$48,MATCH(発注者入力シート!L7,発注者入力シート!$C$24:$C$48,0),3)="","",INDEX(発注者入力シート!$B$24:$G$48,MATCH(発注者入力シート!L7,発注者入力シート!$C$24:$C$48,0),3))</f>
        <v/>
      </c>
      <c r="R1" s="1097"/>
      <c r="S1" s="1097"/>
      <c r="T1" s="1097"/>
      <c r="V1" s="3" t="s">
        <v>400</v>
      </c>
    </row>
    <row r="2" spans="1:23" ht="15.75" customHeight="1">
      <c r="A2" s="1097" t="str">
        <f>CONCATENATE("評価項目",INDEX(発注者入力シート!$B$28:$G$32,MATCH(発注者入力シート!L7,発注者入力シート!$C$28:$C$32,0),5),"-",INDEX(発注者入力シート!$B$28:$G$32,MATCH(発注者入力シート!L7,発注者入力シート!$C$28:$C$32,0),6))</f>
        <v>評価項目（１）-②</v>
      </c>
      <c r="B2" s="1097"/>
      <c r="C2" s="1097"/>
      <c r="D2" s="1097"/>
      <c r="E2" s="1097"/>
      <c r="V2" s="3" t="s">
        <v>401</v>
      </c>
    </row>
    <row r="3" spans="1:23" ht="15.75" customHeight="1">
      <c r="A3" s="1149" t="s">
        <v>26</v>
      </c>
      <c r="B3" s="1149"/>
      <c r="C3" s="1149"/>
      <c r="D3" s="1149"/>
      <c r="E3" s="1149"/>
      <c r="F3" s="1149"/>
      <c r="G3" s="1149"/>
      <c r="H3" s="1149"/>
      <c r="I3" s="1149"/>
      <c r="J3" s="1149"/>
      <c r="K3" s="1149"/>
      <c r="L3" s="1149"/>
      <c r="M3" s="1149"/>
      <c r="N3" s="1149"/>
      <c r="O3" s="1149"/>
      <c r="P3" s="1149"/>
      <c r="Q3" s="1149"/>
      <c r="R3" s="1149"/>
      <c r="S3" s="1149"/>
      <c r="T3" s="1149"/>
      <c r="V3" s="103"/>
      <c r="W3" s="3" t="s">
        <v>408</v>
      </c>
    </row>
    <row r="4" spans="1:23" ht="15.75" customHeight="1">
      <c r="A4" s="128"/>
      <c r="B4" s="128"/>
      <c r="C4" s="128"/>
      <c r="D4" s="128"/>
      <c r="E4" s="128"/>
      <c r="J4" s="128"/>
      <c r="K4" s="128"/>
      <c r="S4" s="128"/>
      <c r="V4" s="98"/>
      <c r="W4" s="3" t="s">
        <v>519</v>
      </c>
    </row>
    <row r="5" spans="1:23" ht="15.75" customHeight="1">
      <c r="D5" s="1156" t="s">
        <v>808</v>
      </c>
      <c r="E5" s="1156"/>
      <c r="F5" s="1155" t="str">
        <f>IF(企業入力シート!C5="","",企業入力シート!C5)</f>
        <v/>
      </c>
      <c r="G5" s="1155"/>
      <c r="H5" s="1155"/>
      <c r="I5" s="1155"/>
      <c r="J5" s="1155"/>
      <c r="K5" s="1155"/>
      <c r="L5" s="1155"/>
      <c r="M5" s="1155"/>
      <c r="N5" s="1155"/>
      <c r="O5" s="1155"/>
      <c r="P5" s="1155"/>
      <c r="Q5" s="1155"/>
      <c r="R5" s="1155"/>
      <c r="S5" s="1155"/>
      <c r="T5" s="1155"/>
    </row>
    <row r="6" spans="1:23" ht="15.75" customHeight="1">
      <c r="V6" s="3" t="s">
        <v>404</v>
      </c>
    </row>
    <row r="7" spans="1:23" ht="15.75" customHeight="1">
      <c r="A7" s="1260" t="s">
        <v>226</v>
      </c>
      <c r="B7" s="1263" t="s">
        <v>1204</v>
      </c>
      <c r="C7" s="1264"/>
      <c r="D7" s="1264"/>
      <c r="E7" s="1265"/>
      <c r="F7" s="1259" t="s">
        <v>1365</v>
      </c>
      <c r="G7" s="1259"/>
      <c r="H7" s="1259"/>
      <c r="I7" s="1259"/>
      <c r="J7" s="1259"/>
      <c r="K7" s="1259"/>
      <c r="L7" s="1259"/>
      <c r="M7" s="1259"/>
      <c r="N7" s="1259"/>
      <c r="O7" s="1259"/>
      <c r="P7" s="1259"/>
      <c r="Q7" s="1259"/>
      <c r="R7" s="1259"/>
      <c r="S7" s="1259"/>
      <c r="T7" s="1259"/>
      <c r="V7" s="100"/>
      <c r="W7" s="3" t="s">
        <v>405</v>
      </c>
    </row>
    <row r="8" spans="1:23" ht="15.75" customHeight="1">
      <c r="A8" s="1261"/>
      <c r="B8" s="1266"/>
      <c r="C8" s="1267"/>
      <c r="D8" s="1267"/>
      <c r="E8" s="1268"/>
      <c r="F8" s="1259"/>
      <c r="G8" s="1259"/>
      <c r="H8" s="1259"/>
      <c r="I8" s="1259"/>
      <c r="J8" s="1259"/>
      <c r="K8" s="1259"/>
      <c r="L8" s="1259"/>
      <c r="M8" s="1259"/>
      <c r="N8" s="1259"/>
      <c r="O8" s="1259"/>
      <c r="P8" s="1259"/>
      <c r="Q8" s="1259"/>
      <c r="R8" s="1259"/>
      <c r="S8" s="1259"/>
      <c r="T8" s="1259"/>
      <c r="V8" s="101"/>
      <c r="W8" s="3" t="s">
        <v>403</v>
      </c>
    </row>
    <row r="9" spans="1:23" ht="15.75" customHeight="1">
      <c r="A9" s="1261"/>
      <c r="B9" s="1269" t="s">
        <v>154</v>
      </c>
      <c r="C9" s="1270"/>
      <c r="D9" s="1270"/>
      <c r="E9" s="1271"/>
      <c r="F9" s="1258" t="str">
        <f>INDEX(発注者入力シート!$AX$3:$BC$31,MATCH(発注者入力シート!$AY$2,発注者入力シート!$AZ$3:$AZ$31,0),4)</f>
        <v>建築物に係る電気工事</v>
      </c>
      <c r="G9" s="1258"/>
      <c r="H9" s="1258"/>
      <c r="I9" s="1258"/>
      <c r="J9" s="1258"/>
      <c r="K9" s="1258"/>
      <c r="L9" s="1258"/>
      <c r="M9" s="1258"/>
      <c r="N9" s="1258"/>
      <c r="O9" s="1258"/>
      <c r="P9" s="1258"/>
      <c r="Q9" s="1258"/>
      <c r="R9" s="1258"/>
      <c r="S9" s="1258"/>
      <c r="T9" s="1258"/>
      <c r="V9" s="101"/>
    </row>
    <row r="10" spans="1:23" ht="15.75" customHeight="1">
      <c r="A10" s="1261"/>
      <c r="B10" s="1269" t="s">
        <v>208</v>
      </c>
      <c r="C10" s="1270"/>
      <c r="D10" s="1270"/>
      <c r="E10" s="1271"/>
      <c r="F10" s="1258" t="str">
        <f>INDEX(発注者入力シート!$AX$3:$BC$31,MATCH(発注者入力シート!$AY$2,発注者入力シート!$AZ$3:$AZ$31,0),5)</f>
        <v>電気工事、消防施設工事</v>
      </c>
      <c r="G10" s="1258"/>
      <c r="H10" s="1258"/>
      <c r="I10" s="1258"/>
      <c r="J10" s="1258"/>
      <c r="K10" s="1258"/>
      <c r="L10" s="1258"/>
      <c r="M10" s="1258"/>
      <c r="N10" s="1258"/>
      <c r="O10" s="1258"/>
      <c r="P10" s="1258"/>
      <c r="Q10" s="1258"/>
      <c r="R10" s="1258"/>
      <c r="S10" s="1258"/>
      <c r="T10" s="1258"/>
      <c r="V10" s="101"/>
    </row>
    <row r="11" spans="1:23" ht="15.75" customHeight="1">
      <c r="A11" s="1261"/>
      <c r="B11" s="1099" t="s">
        <v>1205</v>
      </c>
      <c r="C11" s="1159"/>
      <c r="D11" s="1159"/>
      <c r="E11" s="1100"/>
      <c r="F11" s="1259" t="s">
        <v>1402</v>
      </c>
      <c r="G11" s="1259"/>
      <c r="H11" s="1259"/>
      <c r="I11" s="1259"/>
      <c r="J11" s="1259"/>
      <c r="K11" s="1259"/>
      <c r="L11" s="1259"/>
      <c r="M11" s="1259"/>
      <c r="N11" s="1259"/>
      <c r="O11" s="1259"/>
      <c r="P11" s="1259"/>
      <c r="Q11" s="1259"/>
      <c r="R11" s="1259"/>
      <c r="S11" s="1259"/>
      <c r="T11" s="1259"/>
    </row>
    <row r="12" spans="1:23" ht="15.75" customHeight="1">
      <c r="A12" s="1262"/>
      <c r="B12" s="1176"/>
      <c r="C12" s="1177"/>
      <c r="D12" s="1177"/>
      <c r="E12" s="1178"/>
      <c r="F12" s="1259"/>
      <c r="G12" s="1259"/>
      <c r="H12" s="1259"/>
      <c r="I12" s="1259"/>
      <c r="J12" s="1259"/>
      <c r="K12" s="1259"/>
      <c r="L12" s="1259"/>
      <c r="M12" s="1259"/>
      <c r="N12" s="1259"/>
      <c r="O12" s="1259"/>
      <c r="P12" s="1259"/>
      <c r="Q12" s="1259"/>
      <c r="R12" s="1259"/>
      <c r="S12" s="1259"/>
      <c r="T12" s="1259"/>
    </row>
    <row r="13" spans="1:23">
      <c r="A13" s="1166" t="s">
        <v>901</v>
      </c>
      <c r="B13" s="1248"/>
      <c r="C13" s="1248"/>
      <c r="D13" s="1248"/>
      <c r="E13" s="1167"/>
      <c r="F13" s="1166" t="s">
        <v>902</v>
      </c>
      <c r="G13" s="1248"/>
      <c r="H13" s="1248"/>
      <c r="I13" s="1248"/>
      <c r="J13" s="1248"/>
      <c r="K13" s="1248"/>
      <c r="L13" s="1248"/>
      <c r="M13" s="1170" t="s">
        <v>903</v>
      </c>
      <c r="N13" s="1170"/>
      <c r="O13" s="1170"/>
      <c r="P13" s="1170"/>
      <c r="Q13" s="1170"/>
      <c r="R13" s="1170"/>
      <c r="S13" s="1170"/>
      <c r="V13" s="105" t="s">
        <v>406</v>
      </c>
    </row>
    <row r="14" spans="1:23" ht="15.75" customHeight="1">
      <c r="A14" s="1286" t="s">
        <v>27</v>
      </c>
      <c r="B14" s="1099" t="s">
        <v>28</v>
      </c>
      <c r="C14" s="1159"/>
      <c r="D14" s="1159"/>
      <c r="E14" s="1100"/>
      <c r="F14" s="1113"/>
      <c r="G14" s="1114"/>
      <c r="H14" s="1114"/>
      <c r="I14" s="1114"/>
      <c r="J14" s="1114"/>
      <c r="K14" s="1114"/>
      <c r="L14" s="1115"/>
      <c r="M14" s="1113"/>
      <c r="N14" s="1114"/>
      <c r="O14" s="1114"/>
      <c r="P14" s="1114"/>
      <c r="Q14" s="1114"/>
      <c r="R14" s="1114"/>
      <c r="S14" s="1115"/>
      <c r="V14" s="105" t="s">
        <v>407</v>
      </c>
    </row>
    <row r="15" spans="1:23" ht="15.75" customHeight="1">
      <c r="A15" s="1287"/>
      <c r="B15" s="1160"/>
      <c r="C15" s="1092"/>
      <c r="D15" s="1092"/>
      <c r="E15" s="1161"/>
      <c r="F15" s="1116"/>
      <c r="G15" s="1117"/>
      <c r="H15" s="1117"/>
      <c r="I15" s="1117"/>
      <c r="J15" s="1117"/>
      <c r="K15" s="1117"/>
      <c r="L15" s="1118"/>
      <c r="M15" s="1116"/>
      <c r="N15" s="1117"/>
      <c r="O15" s="1117"/>
      <c r="P15" s="1117"/>
      <c r="Q15" s="1117"/>
      <c r="R15" s="1117"/>
      <c r="S15" s="1118"/>
      <c r="V15" s="105" t="s">
        <v>871</v>
      </c>
    </row>
    <row r="16" spans="1:23" ht="15.75" customHeight="1">
      <c r="A16" s="1287"/>
      <c r="B16" s="1160"/>
      <c r="C16" s="1092"/>
      <c r="D16" s="1092"/>
      <c r="E16" s="1161"/>
      <c r="F16" s="1116"/>
      <c r="G16" s="1117"/>
      <c r="H16" s="1117"/>
      <c r="I16" s="1117"/>
      <c r="J16" s="1117"/>
      <c r="K16" s="1117"/>
      <c r="L16" s="1118"/>
      <c r="M16" s="1116"/>
      <c r="N16" s="1117"/>
      <c r="O16" s="1117"/>
      <c r="P16" s="1117"/>
      <c r="Q16" s="1117"/>
      <c r="R16" s="1117"/>
      <c r="S16" s="1118"/>
    </row>
    <row r="17" spans="1:27" ht="15.75" customHeight="1">
      <c r="A17" s="1287"/>
      <c r="B17" s="1160"/>
      <c r="C17" s="1092"/>
      <c r="D17" s="1092"/>
      <c r="E17" s="1161"/>
      <c r="F17" s="1119"/>
      <c r="G17" s="1120"/>
      <c r="H17" s="1120"/>
      <c r="I17" s="1120"/>
      <c r="J17" s="1120"/>
      <c r="K17" s="1120"/>
      <c r="L17" s="1121"/>
      <c r="M17" s="1119"/>
      <c r="N17" s="1120"/>
      <c r="O17" s="1120"/>
      <c r="P17" s="1120"/>
      <c r="Q17" s="1120"/>
      <c r="R17" s="1120"/>
      <c r="S17" s="1121"/>
    </row>
    <row r="18" spans="1:27" ht="19.5" customHeight="1">
      <c r="A18" s="1287"/>
      <c r="B18" s="1290" t="s">
        <v>525</v>
      </c>
      <c r="C18" s="1291"/>
      <c r="D18" s="1291"/>
      <c r="E18" s="1292"/>
      <c r="F18" s="1313"/>
      <c r="G18" s="1314"/>
      <c r="H18" s="1314"/>
      <c r="I18" s="1314"/>
      <c r="J18" s="1314"/>
      <c r="K18" s="1314"/>
      <c r="L18" s="1315"/>
      <c r="M18" s="1313"/>
      <c r="N18" s="1314"/>
      <c r="O18" s="1314"/>
      <c r="P18" s="1314"/>
      <c r="Q18" s="1314"/>
      <c r="R18" s="1314"/>
      <c r="S18" s="1315"/>
      <c r="U18" s="105"/>
      <c r="V18" s="105"/>
    </row>
    <row r="19" spans="1:27" ht="19.5" customHeight="1">
      <c r="A19" s="1287"/>
      <c r="B19" s="1166" t="s">
        <v>22</v>
      </c>
      <c r="C19" s="1248"/>
      <c r="D19" s="1248"/>
      <c r="E19" s="1167"/>
      <c r="F19" s="1283"/>
      <c r="G19" s="1284"/>
      <c r="H19" s="1284"/>
      <c r="I19" s="1284"/>
      <c r="J19" s="1284"/>
      <c r="K19" s="1284"/>
      <c r="L19" s="1285"/>
      <c r="M19" s="1283"/>
      <c r="N19" s="1284"/>
      <c r="O19" s="1284"/>
      <c r="P19" s="1284"/>
      <c r="Q19" s="1284"/>
      <c r="R19" s="1284"/>
      <c r="S19" s="1285"/>
      <c r="U19" s="3" t="s">
        <v>1156</v>
      </c>
      <c r="V19" s="3" t="s">
        <v>1158</v>
      </c>
    </row>
    <row r="20" spans="1:27" ht="19.5" customHeight="1">
      <c r="A20" s="1287"/>
      <c r="B20" s="1293" t="s">
        <v>154</v>
      </c>
      <c r="C20" s="1294"/>
      <c r="D20" s="1294"/>
      <c r="E20" s="1295"/>
      <c r="F20" s="1296"/>
      <c r="G20" s="1297"/>
      <c r="H20" s="1297"/>
      <c r="I20" s="1297"/>
      <c r="J20" s="1297"/>
      <c r="K20" s="1297"/>
      <c r="L20" s="1298"/>
      <c r="M20" s="1296"/>
      <c r="N20" s="1297"/>
      <c r="O20" s="1297"/>
      <c r="P20" s="1297"/>
      <c r="Q20" s="1297"/>
      <c r="R20" s="1297"/>
      <c r="S20" s="1298"/>
    </row>
    <row r="21" spans="1:27" ht="19.5" customHeight="1">
      <c r="A21" s="1287"/>
      <c r="B21" s="1293" t="s">
        <v>208</v>
      </c>
      <c r="C21" s="1294"/>
      <c r="D21" s="1294"/>
      <c r="E21" s="1295"/>
      <c r="F21" s="1296"/>
      <c r="G21" s="1297"/>
      <c r="H21" s="1297"/>
      <c r="I21" s="1297"/>
      <c r="J21" s="1297"/>
      <c r="K21" s="1297"/>
      <c r="L21" s="1298"/>
      <c r="M21" s="1296"/>
      <c r="N21" s="1297"/>
      <c r="O21" s="1297"/>
      <c r="P21" s="1297"/>
      <c r="Q21" s="1297"/>
      <c r="R21" s="1297"/>
      <c r="S21" s="1298"/>
    </row>
    <row r="22" spans="1:27" ht="15.75" customHeight="1">
      <c r="A22" s="1287"/>
      <c r="B22" s="1160" t="s">
        <v>30</v>
      </c>
      <c r="C22" s="1092"/>
      <c r="D22" s="1092"/>
      <c r="E22" s="1161"/>
      <c r="F22" s="1288"/>
      <c r="G22" s="1289"/>
      <c r="H22" s="1289"/>
      <c r="I22" s="1289"/>
      <c r="J22" s="1289"/>
      <c r="K22" s="1289"/>
      <c r="L22" s="1289"/>
      <c r="M22" s="1288"/>
      <c r="N22" s="1289"/>
      <c r="O22" s="1289"/>
      <c r="P22" s="1289"/>
      <c r="Q22" s="1289"/>
      <c r="R22" s="1289"/>
      <c r="S22" s="1309"/>
    </row>
    <row r="23" spans="1:27" ht="15.75" customHeight="1">
      <c r="A23" s="1287"/>
      <c r="B23" s="1160"/>
      <c r="C23" s="1092"/>
      <c r="D23" s="1092"/>
      <c r="E23" s="1161"/>
      <c r="F23" s="1288"/>
      <c r="G23" s="1289"/>
      <c r="H23" s="1289"/>
      <c r="I23" s="1289"/>
      <c r="J23" s="1289"/>
      <c r="K23" s="1289"/>
      <c r="L23" s="1289"/>
      <c r="M23" s="1310"/>
      <c r="N23" s="1311"/>
      <c r="O23" s="1311"/>
      <c r="P23" s="1311"/>
      <c r="Q23" s="1311"/>
      <c r="R23" s="1311"/>
      <c r="S23" s="1312"/>
      <c r="V23" s="435" t="s">
        <v>1047</v>
      </c>
    </row>
    <row r="24" spans="1:27" ht="15.75" customHeight="1">
      <c r="A24" s="1287"/>
      <c r="B24" s="1166" t="s">
        <v>925</v>
      </c>
      <c r="C24" s="1248"/>
      <c r="D24" s="1248"/>
      <c r="E24" s="1167"/>
      <c r="F24" s="1303"/>
      <c r="G24" s="1304"/>
      <c r="H24" s="1304"/>
      <c r="I24" s="1304"/>
      <c r="J24" s="1304"/>
      <c r="K24" s="1304"/>
      <c r="L24" s="415" t="s">
        <v>164</v>
      </c>
      <c r="M24" s="1303"/>
      <c r="N24" s="1304"/>
      <c r="O24" s="1304"/>
      <c r="P24" s="1304"/>
      <c r="Q24" s="1304"/>
      <c r="R24" s="1304"/>
      <c r="S24" s="415" t="s">
        <v>164</v>
      </c>
      <c r="V24" s="3" t="s">
        <v>1048</v>
      </c>
    </row>
    <row r="25" spans="1:27" ht="19.5" customHeight="1">
      <c r="A25" s="1287"/>
      <c r="B25" s="1305" t="s">
        <v>1192</v>
      </c>
      <c r="C25" s="1306"/>
      <c r="D25" s="1306"/>
      <c r="E25" s="132" t="s">
        <v>239</v>
      </c>
      <c r="F25" s="724"/>
      <c r="G25" s="281"/>
      <c r="H25" s="283" t="s">
        <v>510</v>
      </c>
      <c r="I25" s="281"/>
      <c r="J25" s="285" t="s">
        <v>513</v>
      </c>
      <c r="K25" s="281"/>
      <c r="L25" s="286" t="s">
        <v>511</v>
      </c>
      <c r="M25" s="724"/>
      <c r="N25" s="281"/>
      <c r="O25" s="283" t="s">
        <v>510</v>
      </c>
      <c r="P25" s="281"/>
      <c r="Q25" s="285" t="s">
        <v>513</v>
      </c>
      <c r="R25" s="281"/>
      <c r="S25" s="286" t="s">
        <v>511</v>
      </c>
      <c r="V25" s="436">
        <v>46235</v>
      </c>
      <c r="W25" s="437" t="s">
        <v>1049</v>
      </c>
      <c r="AA25" s="3" t="s">
        <v>509</v>
      </c>
    </row>
    <row r="26" spans="1:27" ht="19.5" customHeight="1">
      <c r="A26" s="1287"/>
      <c r="B26" s="1307"/>
      <c r="C26" s="1308"/>
      <c r="D26" s="1308"/>
      <c r="E26" s="133" t="s">
        <v>240</v>
      </c>
      <c r="F26" s="726"/>
      <c r="G26" s="282"/>
      <c r="H26" s="284" t="s">
        <v>510</v>
      </c>
      <c r="I26" s="282"/>
      <c r="J26" s="284" t="s">
        <v>514</v>
      </c>
      <c r="K26" s="282"/>
      <c r="L26" s="287" t="s">
        <v>511</v>
      </c>
      <c r="M26" s="726"/>
      <c r="N26" s="282"/>
      <c r="O26" s="284" t="s">
        <v>510</v>
      </c>
      <c r="P26" s="282"/>
      <c r="Q26" s="284" t="s">
        <v>514</v>
      </c>
      <c r="R26" s="282"/>
      <c r="S26" s="287" t="s">
        <v>511</v>
      </c>
      <c r="V26" s="3" t="s">
        <v>1050</v>
      </c>
      <c r="AA26" s="3" t="s">
        <v>1159</v>
      </c>
    </row>
    <row r="27" spans="1:27" ht="19.5" customHeight="1">
      <c r="A27" s="1287"/>
      <c r="B27" s="1099" t="s">
        <v>522</v>
      </c>
      <c r="C27" s="1159"/>
      <c r="D27" s="1159"/>
      <c r="E27" s="1100"/>
      <c r="F27" s="1316"/>
      <c r="G27" s="1317"/>
      <c r="H27" s="1317"/>
      <c r="I27" s="1317"/>
      <c r="J27" s="1317"/>
      <c r="K27" s="1317"/>
      <c r="L27" s="1318"/>
      <c r="M27" s="1316"/>
      <c r="N27" s="1317"/>
      <c r="O27" s="1317"/>
      <c r="P27" s="1317"/>
      <c r="Q27" s="1317"/>
      <c r="R27" s="1317"/>
      <c r="S27" s="1318"/>
      <c r="V27" s="438">
        <f>V25</f>
        <v>46235</v>
      </c>
    </row>
    <row r="28" spans="1:27" ht="19.5" customHeight="1">
      <c r="A28" s="1287"/>
      <c r="B28" s="1272" t="s">
        <v>739</v>
      </c>
      <c r="C28" s="1273"/>
      <c r="D28" s="1273"/>
      <c r="E28" s="1274"/>
      <c r="F28" s="1313"/>
      <c r="G28" s="1314"/>
      <c r="H28" s="1314"/>
      <c r="I28" s="1314"/>
      <c r="J28" s="1314"/>
      <c r="K28" s="1314"/>
      <c r="L28" s="1315"/>
      <c r="M28" s="1319"/>
      <c r="N28" s="1314"/>
      <c r="O28" s="1314"/>
      <c r="P28" s="1314"/>
      <c r="Q28" s="1314"/>
      <c r="R28" s="1314"/>
      <c r="S28" s="1315"/>
    </row>
    <row r="29" spans="1:27" ht="15.75" customHeight="1">
      <c r="A29" s="1299" t="s">
        <v>852</v>
      </c>
      <c r="B29" s="1159"/>
      <c r="C29" s="1159"/>
      <c r="D29" s="1159"/>
      <c r="E29" s="1100"/>
      <c r="F29" s="1300"/>
      <c r="G29" s="1301"/>
      <c r="H29" s="1301"/>
      <c r="I29" s="1301"/>
      <c r="J29" s="1301"/>
      <c r="K29" s="1301"/>
      <c r="L29" s="1100" t="s">
        <v>163</v>
      </c>
      <c r="M29" s="1300"/>
      <c r="N29" s="1301"/>
      <c r="O29" s="1301"/>
      <c r="P29" s="1301"/>
      <c r="Q29" s="1301"/>
      <c r="R29" s="1301"/>
      <c r="S29" s="1100" t="s">
        <v>163</v>
      </c>
    </row>
    <row r="30" spans="1:27" ht="15.75" customHeight="1">
      <c r="A30" s="1176"/>
      <c r="B30" s="1177"/>
      <c r="C30" s="1177"/>
      <c r="D30" s="1177"/>
      <c r="E30" s="1178"/>
      <c r="F30" s="1109"/>
      <c r="G30" s="1110"/>
      <c r="H30" s="1110"/>
      <c r="I30" s="1110"/>
      <c r="J30" s="1110"/>
      <c r="K30" s="1110"/>
      <c r="L30" s="1178"/>
      <c r="M30" s="1109"/>
      <c r="N30" s="1110"/>
      <c r="O30" s="1110"/>
      <c r="P30" s="1110"/>
      <c r="Q30" s="1110"/>
      <c r="R30" s="1110"/>
      <c r="S30" s="1178"/>
    </row>
    <row r="31" spans="1:27" ht="15.75" customHeight="1">
      <c r="A31" s="1260" t="s">
        <v>32</v>
      </c>
      <c r="B31" s="1138" t="s">
        <v>1403</v>
      </c>
      <c r="C31" s="1281"/>
      <c r="D31" s="1281"/>
      <c r="E31" s="1139"/>
      <c r="F31" s="1275"/>
      <c r="G31" s="1276"/>
      <c r="H31" s="1276"/>
      <c r="I31" s="1276"/>
      <c r="J31" s="1276"/>
      <c r="K31" s="1276"/>
      <c r="L31" s="1277"/>
      <c r="M31" s="1275"/>
      <c r="N31" s="1276"/>
      <c r="O31" s="1276"/>
      <c r="P31" s="1276"/>
      <c r="Q31" s="1276"/>
      <c r="R31" s="1276"/>
      <c r="S31" s="1277"/>
    </row>
    <row r="32" spans="1:27" ht="15.75" customHeight="1">
      <c r="A32" s="1261"/>
      <c r="B32" s="1144"/>
      <c r="C32" s="1282"/>
      <c r="D32" s="1282"/>
      <c r="E32" s="1145"/>
      <c r="F32" s="1278"/>
      <c r="G32" s="1279"/>
      <c r="H32" s="1279"/>
      <c r="I32" s="1279"/>
      <c r="J32" s="1279"/>
      <c r="K32" s="1279"/>
      <c r="L32" s="1280"/>
      <c r="M32" s="1278"/>
      <c r="N32" s="1279"/>
      <c r="O32" s="1279"/>
      <c r="P32" s="1279"/>
      <c r="Q32" s="1279"/>
      <c r="R32" s="1279"/>
      <c r="S32" s="1280"/>
    </row>
    <row r="33" spans="1:27" ht="15.75" customHeight="1">
      <c r="A33" s="1261"/>
      <c r="B33" s="1099"/>
      <c r="C33" s="1159"/>
      <c r="D33" s="1159"/>
      <c r="E33" s="1100"/>
      <c r="F33" s="1275"/>
      <c r="G33" s="1276"/>
      <c r="H33" s="1276"/>
      <c r="I33" s="1276"/>
      <c r="J33" s="1276"/>
      <c r="K33" s="1276"/>
      <c r="L33" s="1277"/>
      <c r="M33" s="1275"/>
      <c r="N33" s="1276"/>
      <c r="O33" s="1276"/>
      <c r="P33" s="1276"/>
      <c r="Q33" s="1276"/>
      <c r="R33" s="1276"/>
      <c r="S33" s="1277"/>
    </row>
    <row r="34" spans="1:27" ht="15.75" customHeight="1">
      <c r="A34" s="1261"/>
      <c r="B34" s="1176"/>
      <c r="C34" s="1177"/>
      <c r="D34" s="1177"/>
      <c r="E34" s="1178"/>
      <c r="F34" s="1278"/>
      <c r="G34" s="1279"/>
      <c r="H34" s="1279"/>
      <c r="I34" s="1279"/>
      <c r="J34" s="1279"/>
      <c r="K34" s="1279"/>
      <c r="L34" s="1280"/>
      <c r="M34" s="1278"/>
      <c r="N34" s="1279"/>
      <c r="O34" s="1279"/>
      <c r="P34" s="1279"/>
      <c r="Q34" s="1279"/>
      <c r="R34" s="1279"/>
      <c r="S34" s="1280"/>
    </row>
    <row r="35" spans="1:27" ht="15.75" hidden="1" customHeight="1">
      <c r="A35" s="1261"/>
      <c r="B35" s="1099"/>
      <c r="C35" s="1159"/>
      <c r="D35" s="1159"/>
      <c r="E35" s="1100"/>
      <c r="F35" s="1275"/>
      <c r="G35" s="1276"/>
      <c r="H35" s="1276"/>
      <c r="I35" s="1276"/>
      <c r="J35" s="1276"/>
      <c r="K35" s="1276"/>
      <c r="L35" s="1277"/>
      <c r="M35" s="1275"/>
      <c r="N35" s="1276"/>
      <c r="O35" s="1276"/>
      <c r="P35" s="1276"/>
      <c r="Q35" s="1276"/>
      <c r="R35" s="1276"/>
      <c r="S35" s="1277"/>
    </row>
    <row r="36" spans="1:27" ht="15.75" hidden="1" customHeight="1">
      <c r="A36" s="1261"/>
      <c r="B36" s="1176"/>
      <c r="C36" s="1177"/>
      <c r="D36" s="1177"/>
      <c r="E36" s="1178"/>
      <c r="F36" s="1278"/>
      <c r="G36" s="1279"/>
      <c r="H36" s="1279"/>
      <c r="I36" s="1279"/>
      <c r="J36" s="1279"/>
      <c r="K36" s="1279"/>
      <c r="L36" s="1280"/>
      <c r="M36" s="1278"/>
      <c r="N36" s="1279"/>
      <c r="O36" s="1279"/>
      <c r="P36" s="1279"/>
      <c r="Q36" s="1279"/>
      <c r="R36" s="1279"/>
      <c r="S36" s="1280"/>
    </row>
    <row r="37" spans="1:27" ht="15.75" hidden="1" customHeight="1">
      <c r="A37" s="1261"/>
      <c r="B37" s="1099"/>
      <c r="C37" s="1159"/>
      <c r="D37" s="1159"/>
      <c r="E37" s="1100"/>
      <c r="F37" s="1275"/>
      <c r="G37" s="1276"/>
      <c r="H37" s="1276"/>
      <c r="I37" s="1276"/>
      <c r="J37" s="1276"/>
      <c r="K37" s="1276"/>
      <c r="L37" s="1277"/>
      <c r="M37" s="1275"/>
      <c r="N37" s="1276"/>
      <c r="O37" s="1276"/>
      <c r="P37" s="1276"/>
      <c r="Q37" s="1276"/>
      <c r="R37" s="1276"/>
      <c r="S37" s="1277"/>
    </row>
    <row r="38" spans="1:27" ht="15.75" hidden="1" customHeight="1">
      <c r="A38" s="1261"/>
      <c r="B38" s="1176"/>
      <c r="C38" s="1177"/>
      <c r="D38" s="1177"/>
      <c r="E38" s="1178"/>
      <c r="F38" s="1278"/>
      <c r="G38" s="1279"/>
      <c r="H38" s="1279"/>
      <c r="I38" s="1279"/>
      <c r="J38" s="1279"/>
      <c r="K38" s="1279"/>
      <c r="L38" s="1280"/>
      <c r="M38" s="1278"/>
      <c r="N38" s="1279"/>
      <c r="O38" s="1279"/>
      <c r="P38" s="1279"/>
      <c r="Q38" s="1279"/>
      <c r="R38" s="1279"/>
      <c r="S38" s="1280"/>
    </row>
    <row r="39" spans="1:27" ht="15.75" customHeight="1">
      <c r="A39" s="1261"/>
      <c r="B39" s="1099"/>
      <c r="C39" s="1159"/>
      <c r="D39" s="1159"/>
      <c r="E39" s="1100"/>
      <c r="F39" s="1275"/>
      <c r="G39" s="1276"/>
      <c r="H39" s="1276"/>
      <c r="I39" s="1276"/>
      <c r="J39" s="1276"/>
      <c r="K39" s="1276"/>
      <c r="L39" s="1277"/>
      <c r="M39" s="1275"/>
      <c r="N39" s="1276"/>
      <c r="O39" s="1276"/>
      <c r="P39" s="1276"/>
      <c r="Q39" s="1276"/>
      <c r="R39" s="1276"/>
      <c r="S39" s="1277"/>
    </row>
    <row r="40" spans="1:27" ht="15.75" customHeight="1">
      <c r="A40" s="1262"/>
      <c r="B40" s="1176"/>
      <c r="C40" s="1177"/>
      <c r="D40" s="1177"/>
      <c r="E40" s="1178"/>
      <c r="F40" s="1278"/>
      <c r="G40" s="1279"/>
      <c r="H40" s="1279"/>
      <c r="I40" s="1279"/>
      <c r="J40" s="1279"/>
      <c r="K40" s="1279"/>
      <c r="L40" s="1280"/>
      <c r="M40" s="1278"/>
      <c r="N40" s="1279"/>
      <c r="O40" s="1279"/>
      <c r="P40" s="1279"/>
      <c r="Q40" s="1279"/>
      <c r="R40" s="1279"/>
      <c r="S40" s="1280"/>
    </row>
    <row r="41" spans="1:27" ht="13.5" customHeight="1">
      <c r="A41" s="134" t="s">
        <v>653</v>
      </c>
      <c r="B41" s="1302" t="s">
        <v>926</v>
      </c>
      <c r="C41" s="1302"/>
      <c r="D41" s="1302"/>
      <c r="E41" s="1302"/>
      <c r="F41" s="1302"/>
      <c r="G41" s="1302"/>
      <c r="H41" s="1302"/>
      <c r="I41" s="1302"/>
      <c r="J41" s="1302"/>
      <c r="K41" s="1302"/>
      <c r="L41" s="1302"/>
      <c r="M41" s="1302"/>
      <c r="N41" s="1302"/>
      <c r="O41" s="1302"/>
      <c r="P41" s="1302"/>
      <c r="Q41" s="1302"/>
      <c r="R41" s="1302"/>
      <c r="S41" s="1302"/>
      <c r="T41" s="1302"/>
    </row>
    <row r="42" spans="1:27">
      <c r="A42" s="134"/>
      <c r="B42" s="418" t="s">
        <v>927</v>
      </c>
      <c r="C42" s="158"/>
      <c r="D42" s="158"/>
      <c r="E42" s="158"/>
      <c r="F42" s="158"/>
      <c r="G42" s="158"/>
      <c r="H42" s="158"/>
      <c r="I42" s="158"/>
      <c r="J42" s="158"/>
      <c r="K42" s="158"/>
      <c r="L42" s="158"/>
      <c r="M42" s="158"/>
      <c r="N42" s="158"/>
      <c r="O42" s="158"/>
      <c r="P42" s="158"/>
      <c r="Q42" s="158"/>
      <c r="R42" s="158"/>
      <c r="S42" s="158"/>
      <c r="T42" s="158"/>
    </row>
    <row r="43" spans="1:27">
      <c r="A43" s="134"/>
      <c r="B43" s="274" t="s">
        <v>928</v>
      </c>
      <c r="C43" s="1302" t="s">
        <v>1174</v>
      </c>
      <c r="D43" s="1302"/>
      <c r="E43" s="1302"/>
      <c r="F43" s="1302"/>
      <c r="G43" s="1302"/>
      <c r="H43" s="1302"/>
      <c r="I43" s="1302"/>
      <c r="J43" s="1302"/>
      <c r="K43" s="1302"/>
      <c r="L43" s="1302"/>
      <c r="M43" s="1302"/>
      <c r="N43" s="1302"/>
      <c r="O43" s="1302"/>
      <c r="P43" s="1302"/>
      <c r="Q43" s="1302"/>
      <c r="R43" s="1302"/>
      <c r="S43" s="1302"/>
      <c r="T43" s="1302"/>
    </row>
    <row r="44" spans="1:27" ht="13.5" customHeight="1">
      <c r="A44" s="135"/>
      <c r="C44" s="1302"/>
      <c r="D44" s="1302"/>
      <c r="E44" s="1302"/>
      <c r="F44" s="1302"/>
      <c r="G44" s="1302"/>
      <c r="H44" s="1302"/>
      <c r="I44" s="1302"/>
      <c r="J44" s="1302"/>
      <c r="K44" s="1302"/>
      <c r="L44" s="1302"/>
      <c r="M44" s="1302"/>
      <c r="N44" s="1302"/>
      <c r="O44" s="1302"/>
      <c r="P44" s="1302"/>
      <c r="Q44" s="1302"/>
      <c r="R44" s="1302"/>
      <c r="S44" s="1302"/>
      <c r="T44" s="1302"/>
    </row>
    <row r="45" spans="1:27">
      <c r="A45" s="135"/>
      <c r="B45" s="274"/>
      <c r="C45" s="1302"/>
      <c r="D45" s="1302"/>
      <c r="E45" s="1302"/>
      <c r="F45" s="1302"/>
      <c r="G45" s="1302"/>
      <c r="H45" s="1302"/>
      <c r="I45" s="1302"/>
      <c r="J45" s="1302"/>
      <c r="K45" s="1302"/>
      <c r="L45" s="1302"/>
      <c r="M45" s="1302"/>
      <c r="N45" s="1302"/>
      <c r="O45" s="1302"/>
      <c r="P45" s="1302"/>
      <c r="Q45" s="1302"/>
      <c r="R45" s="1302"/>
      <c r="S45" s="1302"/>
      <c r="T45" s="1302"/>
    </row>
    <row r="46" spans="1:27">
      <c r="A46" s="135"/>
      <c r="B46" s="274"/>
      <c r="C46" s="1302"/>
      <c r="D46" s="1302"/>
      <c r="E46" s="1302"/>
      <c r="F46" s="1302"/>
      <c r="G46" s="1302"/>
      <c r="H46" s="1302"/>
      <c r="I46" s="1302"/>
      <c r="J46" s="1302"/>
      <c r="K46" s="1302"/>
      <c r="L46" s="1302"/>
      <c r="M46" s="1302"/>
      <c r="N46" s="1302"/>
      <c r="O46" s="1302"/>
      <c r="P46" s="1302"/>
      <c r="Q46" s="1302"/>
      <c r="R46" s="1302"/>
      <c r="S46" s="1302"/>
      <c r="T46" s="1302"/>
      <c r="V46" s="142"/>
      <c r="W46" s="142"/>
      <c r="X46" s="142"/>
      <c r="Y46" s="142"/>
      <c r="Z46" s="142"/>
      <c r="AA46" s="142"/>
    </row>
    <row r="47" spans="1:27">
      <c r="A47" s="135"/>
      <c r="B47" s="274" t="s">
        <v>929</v>
      </c>
      <c r="C47" s="1157" t="s">
        <v>930</v>
      </c>
      <c r="D47" s="1157"/>
      <c r="E47" s="1157"/>
      <c r="F47" s="1157"/>
      <c r="G47" s="1157"/>
      <c r="H47" s="1157"/>
      <c r="I47" s="1157"/>
      <c r="J47" s="1157"/>
      <c r="K47" s="1157"/>
      <c r="L47" s="1157"/>
      <c r="M47" s="1157"/>
      <c r="N47" s="1157"/>
      <c r="O47" s="1157"/>
      <c r="P47" s="1157"/>
      <c r="Q47" s="1157"/>
      <c r="R47" s="1157"/>
      <c r="S47" s="1157"/>
      <c r="T47" s="1157"/>
      <c r="V47" s="142"/>
      <c r="W47" s="142"/>
      <c r="X47" s="142"/>
      <c r="Y47" s="142"/>
      <c r="Z47" s="142"/>
      <c r="AA47" s="142"/>
    </row>
    <row r="48" spans="1:27">
      <c r="A48" s="135"/>
      <c r="B48" s="274"/>
      <c r="C48" s="1157"/>
      <c r="D48" s="1157"/>
      <c r="E48" s="1157"/>
      <c r="F48" s="1157"/>
      <c r="G48" s="1157"/>
      <c r="H48" s="1157"/>
      <c r="I48" s="1157"/>
      <c r="J48" s="1157"/>
      <c r="K48" s="1157"/>
      <c r="L48" s="1157"/>
      <c r="M48" s="1157"/>
      <c r="N48" s="1157"/>
      <c r="O48" s="1157"/>
      <c r="P48" s="1157"/>
      <c r="Q48" s="1157"/>
      <c r="R48" s="1157"/>
      <c r="S48" s="1157"/>
      <c r="T48" s="1157"/>
      <c r="V48" s="142"/>
      <c r="W48" s="142"/>
      <c r="X48" s="142"/>
      <c r="Y48" s="142"/>
      <c r="Z48" s="142"/>
      <c r="AA48" s="142"/>
    </row>
    <row r="49" spans="1:27">
      <c r="A49" s="135"/>
      <c r="B49" s="274"/>
      <c r="C49" s="1157"/>
      <c r="D49" s="1157"/>
      <c r="E49" s="1157"/>
      <c r="F49" s="1157"/>
      <c r="G49" s="1157"/>
      <c r="H49" s="1157"/>
      <c r="I49" s="1157"/>
      <c r="J49" s="1157"/>
      <c r="K49" s="1157"/>
      <c r="L49" s="1157"/>
      <c r="M49" s="1157"/>
      <c r="N49" s="1157"/>
      <c r="O49" s="1157"/>
      <c r="P49" s="1157"/>
      <c r="Q49" s="1157"/>
      <c r="R49" s="1157"/>
      <c r="S49" s="1157"/>
      <c r="T49" s="1157"/>
      <c r="V49" s="142"/>
      <c r="W49" s="142"/>
      <c r="X49" s="142"/>
      <c r="Y49" s="142"/>
      <c r="Z49" s="142"/>
      <c r="AA49" s="142"/>
    </row>
    <row r="50" spans="1:27">
      <c r="A50" s="135"/>
      <c r="B50" s="274" t="s">
        <v>931</v>
      </c>
      <c r="C50" s="1325" t="s">
        <v>932</v>
      </c>
      <c r="D50" s="1325"/>
      <c r="E50" s="1325"/>
      <c r="F50" s="1325"/>
      <c r="G50" s="1325"/>
      <c r="H50" s="1325"/>
      <c r="I50" s="1325"/>
      <c r="J50" s="1325"/>
      <c r="K50" s="1325"/>
      <c r="L50" s="1325"/>
      <c r="M50" s="1325"/>
      <c r="N50" s="1325"/>
      <c r="O50" s="1325"/>
      <c r="P50" s="1325"/>
      <c r="Q50" s="1325"/>
      <c r="R50" s="1325"/>
      <c r="S50" s="1325"/>
      <c r="T50" s="1325"/>
    </row>
    <row r="51" spans="1:27">
      <c r="A51" s="135"/>
      <c r="B51" s="274" t="s">
        <v>933</v>
      </c>
      <c r="C51" s="138" t="s">
        <v>934</v>
      </c>
      <c r="D51" s="138"/>
      <c r="E51" s="138"/>
      <c r="F51" s="138"/>
      <c r="G51" s="138"/>
      <c r="H51" s="138"/>
      <c r="I51" s="138"/>
      <c r="J51" s="138"/>
      <c r="K51" s="138"/>
      <c r="L51" s="138"/>
      <c r="M51" s="138"/>
      <c r="N51" s="138"/>
      <c r="O51" s="138"/>
      <c r="P51" s="138"/>
      <c r="Q51" s="138"/>
      <c r="R51" s="138"/>
      <c r="S51" s="138"/>
      <c r="T51" s="138"/>
    </row>
    <row r="52" spans="1:27">
      <c r="A52" s="135"/>
      <c r="B52" s="274" t="s">
        <v>935</v>
      </c>
      <c r="C52" s="1326" t="s">
        <v>936</v>
      </c>
      <c r="D52" s="1326"/>
      <c r="E52" s="1326"/>
      <c r="F52" s="1326"/>
      <c r="G52" s="1326"/>
      <c r="H52" s="1326"/>
      <c r="I52" s="1326"/>
      <c r="J52" s="1326"/>
      <c r="K52" s="1326"/>
      <c r="L52" s="1326"/>
      <c r="M52" s="1326"/>
      <c r="N52" s="1326"/>
      <c r="O52" s="1326"/>
      <c r="P52" s="1326"/>
      <c r="Q52" s="1326"/>
      <c r="R52" s="1326"/>
      <c r="S52" s="1326"/>
      <c r="T52" s="1326"/>
    </row>
    <row r="53" spans="1:27">
      <c r="A53" s="135"/>
      <c r="B53" s="274" t="s">
        <v>937</v>
      </c>
      <c r="C53" s="1157" t="s">
        <v>938</v>
      </c>
      <c r="D53" s="1157"/>
      <c r="E53" s="1157"/>
      <c r="F53" s="1157"/>
      <c r="G53" s="1157"/>
      <c r="H53" s="1157"/>
      <c r="I53" s="1157"/>
      <c r="J53" s="1157"/>
      <c r="K53" s="1157"/>
      <c r="L53" s="1157"/>
      <c r="M53" s="1157"/>
      <c r="N53" s="1157"/>
      <c r="O53" s="1157"/>
      <c r="P53" s="1157"/>
      <c r="Q53" s="1157"/>
      <c r="R53" s="1157"/>
      <c r="S53" s="1157"/>
      <c r="T53" s="1157"/>
    </row>
    <row r="54" spans="1:27">
      <c r="A54" s="135"/>
      <c r="B54" s="274" t="s">
        <v>939</v>
      </c>
      <c r="C54" s="1157" t="s">
        <v>940</v>
      </c>
      <c r="D54" s="1157"/>
      <c r="E54" s="1157"/>
      <c r="F54" s="1157"/>
      <c r="G54" s="1157"/>
      <c r="H54" s="1157"/>
      <c r="I54" s="1157"/>
      <c r="J54" s="1157"/>
      <c r="K54" s="1157"/>
      <c r="L54" s="1157"/>
      <c r="M54" s="1157"/>
      <c r="N54" s="1157"/>
      <c r="O54" s="1157"/>
      <c r="P54" s="1157"/>
      <c r="Q54" s="1157"/>
      <c r="R54" s="1157"/>
      <c r="S54" s="1157"/>
      <c r="T54" s="1157"/>
    </row>
    <row r="55" spans="1:27">
      <c r="A55" s="135"/>
      <c r="B55" s="274"/>
      <c r="C55" s="1157"/>
      <c r="D55" s="1157"/>
      <c r="E55" s="1157"/>
      <c r="F55" s="1157"/>
      <c r="G55" s="1157"/>
      <c r="H55" s="1157"/>
      <c r="I55" s="1157"/>
      <c r="J55" s="1157"/>
      <c r="K55" s="1157"/>
      <c r="L55" s="1157"/>
      <c r="M55" s="1157"/>
      <c r="N55" s="1157"/>
      <c r="O55" s="1157"/>
      <c r="P55" s="1157"/>
      <c r="Q55" s="1157"/>
      <c r="R55" s="1157"/>
      <c r="S55" s="1157"/>
      <c r="T55" s="1157"/>
    </row>
    <row r="56" spans="1:27">
      <c r="A56" s="135"/>
      <c r="B56" s="274"/>
      <c r="C56" s="1157"/>
      <c r="D56" s="1157"/>
      <c r="E56" s="1157"/>
      <c r="F56" s="1157"/>
      <c r="G56" s="1157"/>
      <c r="H56" s="1157"/>
      <c r="I56" s="1157"/>
      <c r="J56" s="1157"/>
      <c r="K56" s="1157"/>
      <c r="L56" s="1157"/>
      <c r="M56" s="1157"/>
      <c r="N56" s="1157"/>
      <c r="O56" s="1157"/>
      <c r="P56" s="1157"/>
      <c r="Q56" s="1157"/>
      <c r="R56" s="1157"/>
      <c r="S56" s="1157"/>
      <c r="T56" s="1157"/>
    </row>
    <row r="57" spans="1:27">
      <c r="A57" s="135"/>
      <c r="B57" s="274" t="s">
        <v>941</v>
      </c>
      <c r="C57" s="1157" t="s">
        <v>942</v>
      </c>
      <c r="D57" s="1157"/>
      <c r="E57" s="1157"/>
      <c r="F57" s="1157"/>
      <c r="G57" s="1157"/>
      <c r="H57" s="1157"/>
      <c r="I57" s="1157"/>
      <c r="J57" s="1157"/>
      <c r="K57" s="1157"/>
      <c r="L57" s="1157"/>
      <c r="M57" s="1157"/>
      <c r="N57" s="1157"/>
      <c r="O57" s="1157"/>
      <c r="P57" s="1157"/>
      <c r="Q57" s="1157"/>
      <c r="R57" s="1157"/>
      <c r="S57" s="1157"/>
      <c r="T57" s="1157"/>
    </row>
    <row r="58" spans="1:27">
      <c r="A58" s="135"/>
      <c r="B58" s="274"/>
      <c r="C58" s="1157"/>
      <c r="D58" s="1157"/>
      <c r="E58" s="1157"/>
      <c r="F58" s="1157"/>
      <c r="G58" s="1157"/>
      <c r="H58" s="1157"/>
      <c r="I58" s="1157"/>
      <c r="J58" s="1157"/>
      <c r="K58" s="1157"/>
      <c r="L58" s="1157"/>
      <c r="M58" s="1157"/>
      <c r="N58" s="1157"/>
      <c r="O58" s="1157"/>
      <c r="P58" s="1157"/>
      <c r="Q58" s="1157"/>
      <c r="R58" s="1157"/>
      <c r="S58" s="1157"/>
      <c r="T58" s="1157"/>
    </row>
    <row r="59" spans="1:27">
      <c r="A59" s="704"/>
      <c r="B59" s="833" t="s">
        <v>379</v>
      </c>
      <c r="C59" s="834" t="s">
        <v>1404</v>
      </c>
      <c r="D59" s="828"/>
      <c r="E59" s="828"/>
      <c r="F59" s="828"/>
      <c r="G59" s="828"/>
      <c r="H59" s="828"/>
      <c r="I59" s="828"/>
      <c r="J59" s="828"/>
      <c r="K59" s="828"/>
      <c r="L59" s="828"/>
      <c r="M59" s="828"/>
      <c r="N59" s="828"/>
      <c r="O59" s="828"/>
      <c r="P59" s="828"/>
      <c r="Q59" s="828"/>
      <c r="R59" s="828"/>
      <c r="S59" s="460"/>
      <c r="T59" s="460"/>
    </row>
    <row r="60" spans="1:27">
      <c r="A60" s="135"/>
      <c r="B60" s="138"/>
      <c r="C60" s="185"/>
      <c r="D60" s="185"/>
      <c r="E60" s="185"/>
      <c r="F60" s="185"/>
      <c r="G60" s="185"/>
      <c r="H60" s="185"/>
      <c r="I60" s="185"/>
      <c r="J60" s="185"/>
      <c r="K60" s="185"/>
      <c r="L60" s="185"/>
      <c r="M60" s="185"/>
      <c r="N60" s="185"/>
      <c r="O60" s="185"/>
      <c r="P60" s="185"/>
      <c r="Q60" s="185"/>
      <c r="R60" s="185"/>
      <c r="S60" s="185"/>
      <c r="T60" s="185"/>
    </row>
    <row r="61" spans="1:27">
      <c r="A61" s="706" t="s">
        <v>1116</v>
      </c>
      <c r="B61" s="698"/>
      <c r="C61" s="698"/>
      <c r="D61" s="698"/>
      <c r="E61" s="698"/>
      <c r="F61" s="698"/>
      <c r="G61" s="698"/>
      <c r="H61" s="698"/>
      <c r="I61" s="698"/>
      <c r="J61" s="698"/>
      <c r="K61" s="698"/>
      <c r="L61" s="698"/>
      <c r="M61" s="698"/>
      <c r="N61" s="698"/>
      <c r="O61" s="698"/>
      <c r="P61" s="698"/>
      <c r="Q61" s="698"/>
      <c r="R61" s="698"/>
      <c r="S61" s="698"/>
      <c r="T61" s="707"/>
    </row>
    <row r="62" spans="1:27">
      <c r="A62" s="1324" t="s">
        <v>231</v>
      </c>
      <c r="B62" s="1324"/>
      <c r="C62" s="1324"/>
      <c r="D62" s="1324"/>
      <c r="E62" s="1324"/>
      <c r="F62" s="1324"/>
      <c r="G62" s="1324"/>
      <c r="H62" s="1293" t="s">
        <v>943</v>
      </c>
      <c r="I62" s="1294"/>
      <c r="J62" s="1294"/>
      <c r="K62" s="1294"/>
      <c r="L62" s="1294"/>
      <c r="M62" s="1294"/>
      <c r="N62" s="1294"/>
      <c r="O62" s="1294"/>
      <c r="P62" s="1295"/>
      <c r="Q62" s="1327" t="s">
        <v>944</v>
      </c>
      <c r="R62" s="1328"/>
      <c r="S62" s="1328"/>
      <c r="T62" s="1329"/>
    </row>
    <row r="63" spans="1:27">
      <c r="A63" s="1324"/>
      <c r="B63" s="1324"/>
      <c r="C63" s="1324"/>
      <c r="D63" s="1324"/>
      <c r="E63" s="1324"/>
      <c r="F63" s="1324"/>
      <c r="G63" s="1324"/>
      <c r="H63" s="719" t="s">
        <v>1178</v>
      </c>
      <c r="I63" s="719" t="s">
        <v>1179</v>
      </c>
      <c r="J63" s="719" t="s">
        <v>1180</v>
      </c>
      <c r="K63" s="719" t="s">
        <v>1181</v>
      </c>
      <c r="L63" s="719" t="s">
        <v>1182</v>
      </c>
      <c r="M63" s="719" t="s">
        <v>1183</v>
      </c>
      <c r="N63" s="719" t="s">
        <v>1184</v>
      </c>
      <c r="O63" s="717" t="s">
        <v>1185</v>
      </c>
      <c r="P63" s="716" t="s">
        <v>1186</v>
      </c>
      <c r="Q63" s="1330"/>
      <c r="R63" s="1331"/>
      <c r="S63" s="1331"/>
      <c r="T63" s="1332"/>
    </row>
    <row r="64" spans="1:27" ht="13.5" customHeight="1">
      <c r="A64" s="1342" t="s">
        <v>945</v>
      </c>
      <c r="B64" s="1320" t="s">
        <v>144</v>
      </c>
      <c r="C64" s="1321"/>
      <c r="D64" s="1321"/>
      <c r="E64" s="1321"/>
      <c r="F64" s="1321"/>
      <c r="G64" s="1321"/>
      <c r="H64" s="713" t="s">
        <v>1187</v>
      </c>
      <c r="I64" s="713" t="s">
        <v>946</v>
      </c>
      <c r="J64" s="713" t="s">
        <v>1187</v>
      </c>
      <c r="K64" s="713" t="s">
        <v>946</v>
      </c>
      <c r="L64" s="713" t="s">
        <v>1188</v>
      </c>
      <c r="M64" s="713" t="s">
        <v>1187</v>
      </c>
      <c r="N64" s="713" t="s">
        <v>1187</v>
      </c>
      <c r="O64" s="721" t="s">
        <v>1188</v>
      </c>
      <c r="P64" s="713" t="s">
        <v>946</v>
      </c>
      <c r="Q64" s="1337"/>
      <c r="R64" s="1338"/>
      <c r="S64" s="1338"/>
      <c r="T64" s="1339"/>
    </row>
    <row r="65" spans="1:20">
      <c r="A65" s="1343"/>
      <c r="B65" s="1320" t="s">
        <v>947</v>
      </c>
      <c r="C65" s="1321"/>
      <c r="D65" s="1321"/>
      <c r="E65" s="1321"/>
      <c r="F65" s="1321"/>
      <c r="G65" s="1321"/>
      <c r="H65" s="713" t="s">
        <v>1187</v>
      </c>
      <c r="I65" s="713"/>
      <c r="J65" s="713"/>
      <c r="K65" s="713"/>
      <c r="L65" s="713"/>
      <c r="M65" s="713"/>
      <c r="N65" s="713"/>
      <c r="O65" s="720"/>
      <c r="P65" s="713"/>
      <c r="Q65" s="1337"/>
      <c r="R65" s="1338"/>
      <c r="S65" s="1338"/>
      <c r="T65" s="1339"/>
    </row>
    <row r="66" spans="1:20">
      <c r="A66" s="1343"/>
      <c r="B66" s="1320" t="s">
        <v>948</v>
      </c>
      <c r="C66" s="1321"/>
      <c r="D66" s="1321"/>
      <c r="E66" s="1321"/>
      <c r="F66" s="1321"/>
      <c r="G66" s="1321"/>
      <c r="H66" s="713" t="s">
        <v>1188</v>
      </c>
      <c r="I66" s="713" t="s">
        <v>1187</v>
      </c>
      <c r="J66" s="713" t="s">
        <v>1187</v>
      </c>
      <c r="K66" s="713" t="s">
        <v>1187</v>
      </c>
      <c r="L66" s="713" t="s">
        <v>1187</v>
      </c>
      <c r="M66" s="713"/>
      <c r="N66" s="713"/>
      <c r="O66" s="721" t="s">
        <v>1187</v>
      </c>
      <c r="P66" s="713" t="s">
        <v>946</v>
      </c>
      <c r="Q66" s="1337"/>
      <c r="R66" s="1338"/>
      <c r="S66" s="1338"/>
      <c r="T66" s="1339"/>
    </row>
    <row r="67" spans="1:20">
      <c r="A67" s="1343"/>
      <c r="B67" s="1322" t="s">
        <v>1189</v>
      </c>
      <c r="C67" s="1322"/>
      <c r="D67" s="1322"/>
      <c r="E67" s="1322"/>
      <c r="F67" s="1322"/>
      <c r="G67" s="1323"/>
      <c r="H67" s="718" t="s">
        <v>1188</v>
      </c>
      <c r="I67" s="718"/>
      <c r="J67" s="718"/>
      <c r="K67" s="718"/>
      <c r="L67" s="718"/>
      <c r="M67" s="718"/>
      <c r="N67" s="718"/>
      <c r="O67" s="727" t="s">
        <v>1187</v>
      </c>
      <c r="P67" s="718" t="s">
        <v>1188</v>
      </c>
      <c r="Q67" s="1337"/>
      <c r="R67" s="1338"/>
      <c r="S67" s="1338"/>
      <c r="T67" s="1339"/>
    </row>
    <row r="68" spans="1:20" ht="13.5" customHeight="1">
      <c r="A68" s="1343"/>
      <c r="B68" s="1320" t="s">
        <v>156</v>
      </c>
      <c r="C68" s="1321"/>
      <c r="D68" s="1321"/>
      <c r="E68" s="1321"/>
      <c r="F68" s="1321"/>
      <c r="G68" s="1321"/>
      <c r="H68" s="713" t="s">
        <v>1188</v>
      </c>
      <c r="I68" s="713" t="s">
        <v>1187</v>
      </c>
      <c r="J68" s="713"/>
      <c r="K68" s="713" t="s">
        <v>1187</v>
      </c>
      <c r="L68" s="713"/>
      <c r="M68" s="713"/>
      <c r="N68" s="713"/>
      <c r="O68" s="721" t="s">
        <v>1187</v>
      </c>
      <c r="P68" s="713" t="s">
        <v>1188</v>
      </c>
      <c r="Q68" s="1337"/>
      <c r="R68" s="1338"/>
      <c r="S68" s="1338"/>
      <c r="T68" s="1339"/>
    </row>
    <row r="69" spans="1:20">
      <c r="A69" s="1343"/>
      <c r="B69" s="1345" t="s">
        <v>949</v>
      </c>
      <c r="C69" s="1345"/>
      <c r="D69" s="1345"/>
      <c r="E69" s="1345"/>
      <c r="F69" s="1345"/>
      <c r="G69" s="1346"/>
      <c r="H69" s="1351" t="s">
        <v>1190</v>
      </c>
      <c r="I69" s="1351" t="s">
        <v>1190</v>
      </c>
      <c r="J69" s="1351" t="s">
        <v>1190</v>
      </c>
      <c r="K69" s="1351" t="s">
        <v>1191</v>
      </c>
      <c r="L69" s="1351"/>
      <c r="M69" s="1356"/>
      <c r="N69" s="1356" t="s">
        <v>1187</v>
      </c>
      <c r="O69" s="1351" t="s">
        <v>1187</v>
      </c>
      <c r="P69" s="1351"/>
      <c r="Q69" s="1380"/>
      <c r="R69" s="1381"/>
      <c r="S69" s="1381"/>
      <c r="T69" s="1382"/>
    </row>
    <row r="70" spans="1:20">
      <c r="A70" s="1343"/>
      <c r="B70" s="1347"/>
      <c r="C70" s="1347"/>
      <c r="D70" s="1347"/>
      <c r="E70" s="1347"/>
      <c r="F70" s="1347"/>
      <c r="G70" s="1348"/>
      <c r="H70" s="1352"/>
      <c r="I70" s="1352"/>
      <c r="J70" s="1352"/>
      <c r="K70" s="1352"/>
      <c r="L70" s="1354"/>
      <c r="M70" s="1354"/>
      <c r="N70" s="1354"/>
      <c r="O70" s="1378"/>
      <c r="P70" s="1352"/>
      <c r="Q70" s="1383"/>
      <c r="R70" s="1384"/>
      <c r="S70" s="1384"/>
      <c r="T70" s="1385"/>
    </row>
    <row r="71" spans="1:20">
      <c r="A71" s="1343"/>
      <c r="B71" s="1349"/>
      <c r="C71" s="1349"/>
      <c r="D71" s="1349"/>
      <c r="E71" s="1349"/>
      <c r="F71" s="1349"/>
      <c r="G71" s="1350"/>
      <c r="H71" s="1353"/>
      <c r="I71" s="1353"/>
      <c r="J71" s="1353"/>
      <c r="K71" s="1353"/>
      <c r="L71" s="1355"/>
      <c r="M71" s="1355"/>
      <c r="N71" s="1355"/>
      <c r="O71" s="1379"/>
      <c r="P71" s="1353"/>
      <c r="Q71" s="1386"/>
      <c r="R71" s="1387"/>
      <c r="S71" s="1387"/>
      <c r="T71" s="1388"/>
    </row>
    <row r="72" spans="1:20">
      <c r="A72" s="1343"/>
      <c r="B72" s="1320" t="s">
        <v>1192</v>
      </c>
      <c r="C72" s="1321"/>
      <c r="D72" s="1321"/>
      <c r="E72" s="1321"/>
      <c r="F72" s="1321"/>
      <c r="G72" s="1321"/>
      <c r="H72" s="713" t="s">
        <v>1188</v>
      </c>
      <c r="I72" s="713" t="s">
        <v>1187</v>
      </c>
      <c r="J72" s="713" t="s">
        <v>1188</v>
      </c>
      <c r="K72" s="713" t="s">
        <v>1187</v>
      </c>
      <c r="L72" s="713" t="s">
        <v>1187</v>
      </c>
      <c r="M72" s="713"/>
      <c r="N72" s="713"/>
      <c r="O72" s="721" t="s">
        <v>1188</v>
      </c>
      <c r="P72" s="712"/>
      <c r="Q72" s="1337"/>
      <c r="R72" s="1338"/>
      <c r="S72" s="1338"/>
      <c r="T72" s="1339"/>
    </row>
    <row r="73" spans="1:20" ht="13.5" customHeight="1">
      <c r="A73" s="1343"/>
      <c r="B73" s="1320" t="s">
        <v>950</v>
      </c>
      <c r="C73" s="1321"/>
      <c r="D73" s="1321"/>
      <c r="E73" s="1321"/>
      <c r="F73" s="1321"/>
      <c r="G73" s="1321"/>
      <c r="H73" s="713" t="s">
        <v>1188</v>
      </c>
      <c r="I73" s="713" t="s">
        <v>1187</v>
      </c>
      <c r="J73" s="713" t="s">
        <v>1187</v>
      </c>
      <c r="K73" s="713" t="s">
        <v>1187</v>
      </c>
      <c r="L73" s="713" t="s">
        <v>1187</v>
      </c>
      <c r="M73" s="713"/>
      <c r="N73" s="713"/>
      <c r="O73" s="721" t="s">
        <v>1187</v>
      </c>
      <c r="P73" s="712"/>
      <c r="Q73" s="1337"/>
      <c r="R73" s="1338"/>
      <c r="S73" s="1338"/>
      <c r="T73" s="1339"/>
    </row>
    <row r="74" spans="1:20" ht="13.5" customHeight="1">
      <c r="A74" s="1344"/>
      <c r="B74" s="1340" t="s">
        <v>951</v>
      </c>
      <c r="C74" s="1341"/>
      <c r="D74" s="1341"/>
      <c r="E74" s="1341"/>
      <c r="F74" s="1341"/>
      <c r="G74" s="1341"/>
      <c r="H74" s="713" t="s">
        <v>1187</v>
      </c>
      <c r="I74" s="713"/>
      <c r="J74" s="713"/>
      <c r="K74" s="713"/>
      <c r="L74" s="713"/>
      <c r="M74" s="713"/>
      <c r="N74" s="713"/>
      <c r="O74" s="721" t="s">
        <v>1187</v>
      </c>
      <c r="P74" s="712"/>
      <c r="Q74" s="1337" t="s">
        <v>1193</v>
      </c>
      <c r="R74" s="1338"/>
      <c r="S74" s="1338"/>
      <c r="T74" s="1339"/>
    </row>
    <row r="75" spans="1:20">
      <c r="A75" s="1324" t="s">
        <v>25</v>
      </c>
      <c r="B75" s="1324"/>
      <c r="C75" s="1324"/>
      <c r="D75" s="1324"/>
      <c r="E75" s="1324"/>
      <c r="F75" s="1324"/>
      <c r="G75" s="1324"/>
      <c r="H75" s="713"/>
      <c r="I75" s="713"/>
      <c r="J75" s="713" t="s">
        <v>1187</v>
      </c>
      <c r="K75" s="713"/>
      <c r="L75" s="713" t="s">
        <v>1187</v>
      </c>
      <c r="M75" s="713"/>
      <c r="N75" s="713"/>
      <c r="O75" s="721" t="s">
        <v>1188</v>
      </c>
      <c r="P75" s="712"/>
      <c r="Q75" s="1337" t="s">
        <v>1194</v>
      </c>
      <c r="R75" s="1338"/>
      <c r="S75" s="1338"/>
      <c r="T75" s="1339"/>
    </row>
    <row r="76" spans="1:20">
      <c r="A76" s="1389" t="s">
        <v>952</v>
      </c>
      <c r="B76" s="1390"/>
      <c r="C76" s="1390"/>
      <c r="D76" s="1390"/>
      <c r="E76" s="1390"/>
      <c r="F76" s="1390"/>
      <c r="G76" s="1391"/>
      <c r="H76" s="1351" t="s">
        <v>1190</v>
      </c>
      <c r="I76" s="1351"/>
      <c r="J76" s="1356"/>
      <c r="K76" s="1356"/>
      <c r="L76" s="1356"/>
      <c r="M76" s="1351" t="s">
        <v>1191</v>
      </c>
      <c r="N76" s="1351"/>
      <c r="O76" s="1351" t="s">
        <v>1187</v>
      </c>
      <c r="P76" s="1356"/>
      <c r="Q76" s="1380"/>
      <c r="R76" s="1381"/>
      <c r="S76" s="1381"/>
      <c r="T76" s="1382"/>
    </row>
    <row r="77" spans="1:20" ht="13.5" customHeight="1">
      <c r="A77" s="1392"/>
      <c r="B77" s="1393"/>
      <c r="C77" s="1393"/>
      <c r="D77" s="1393"/>
      <c r="E77" s="1393"/>
      <c r="F77" s="1393"/>
      <c r="G77" s="1394"/>
      <c r="H77" s="1352"/>
      <c r="I77" s="1352"/>
      <c r="J77" s="1354"/>
      <c r="K77" s="1354"/>
      <c r="L77" s="1354"/>
      <c r="M77" s="1354"/>
      <c r="N77" s="1354"/>
      <c r="O77" s="1378"/>
      <c r="P77" s="1354"/>
      <c r="Q77" s="1383"/>
      <c r="R77" s="1384"/>
      <c r="S77" s="1384"/>
      <c r="T77" s="1385"/>
    </row>
    <row r="78" spans="1:20">
      <c r="A78" s="1395"/>
      <c r="B78" s="1396"/>
      <c r="C78" s="1396"/>
      <c r="D78" s="1396"/>
      <c r="E78" s="1396"/>
      <c r="F78" s="1396"/>
      <c r="G78" s="1397"/>
      <c r="H78" s="1353"/>
      <c r="I78" s="1353"/>
      <c r="J78" s="1355"/>
      <c r="K78" s="1355"/>
      <c r="L78" s="1355"/>
      <c r="M78" s="1355"/>
      <c r="N78" s="1355"/>
      <c r="O78" s="1379"/>
      <c r="P78" s="1355"/>
      <c r="Q78" s="1386"/>
      <c r="R78" s="1387"/>
      <c r="S78" s="1387"/>
      <c r="T78" s="1388"/>
    </row>
    <row r="79" spans="1:20">
      <c r="A79" s="3" t="s">
        <v>953</v>
      </c>
    </row>
    <row r="80" spans="1:20">
      <c r="A80" s="3" t="s">
        <v>954</v>
      </c>
    </row>
    <row r="82" spans="1:20">
      <c r="A82" s="419" t="s">
        <v>955</v>
      </c>
    </row>
    <row r="83" spans="1:20">
      <c r="A83" s="1333" t="s">
        <v>956</v>
      </c>
      <c r="B83" s="1334"/>
      <c r="C83" s="1166" t="s">
        <v>957</v>
      </c>
      <c r="D83" s="1335"/>
      <c r="E83" s="1335"/>
      <c r="F83" s="1335"/>
      <c r="G83" s="1336"/>
      <c r="H83" s="1248" t="s">
        <v>958</v>
      </c>
      <c r="I83" s="1335"/>
      <c r="J83" s="1335"/>
      <c r="K83" s="1335"/>
      <c r="L83" s="1335"/>
      <c r="M83" s="1335"/>
      <c r="N83" s="1335"/>
      <c r="O83" s="1336"/>
      <c r="P83" s="1170" t="s">
        <v>959</v>
      </c>
      <c r="Q83" s="1170"/>
      <c r="R83" s="1170"/>
      <c r="S83" s="1170"/>
      <c r="T83" s="1170"/>
    </row>
    <row r="84" spans="1:20" ht="13.5" customHeight="1">
      <c r="A84" s="1170" t="s">
        <v>960</v>
      </c>
      <c r="B84" s="1170"/>
      <c r="C84" s="1357" t="s">
        <v>1175</v>
      </c>
      <c r="D84" s="1358"/>
      <c r="E84" s="1358"/>
      <c r="F84" s="1358"/>
      <c r="G84" s="1359"/>
      <c r="H84" s="1366" t="s">
        <v>962</v>
      </c>
      <c r="I84" s="1367"/>
      <c r="J84" s="1367"/>
      <c r="K84" s="1367"/>
      <c r="L84" s="1367"/>
      <c r="M84" s="1367"/>
      <c r="N84" s="1367"/>
      <c r="O84" s="1368"/>
      <c r="P84" s="1233" t="s">
        <v>963</v>
      </c>
      <c r="Q84" s="1233"/>
      <c r="R84" s="1233"/>
      <c r="S84" s="1233"/>
      <c r="T84" s="1233"/>
    </row>
    <row r="85" spans="1:20">
      <c r="A85" s="1170"/>
      <c r="B85" s="1170"/>
      <c r="C85" s="1360"/>
      <c r="D85" s="1361"/>
      <c r="E85" s="1361"/>
      <c r="F85" s="1361"/>
      <c r="G85" s="1362"/>
      <c r="H85" s="1369"/>
      <c r="I85" s="1367"/>
      <c r="J85" s="1367"/>
      <c r="K85" s="1367"/>
      <c r="L85" s="1367"/>
      <c r="M85" s="1367"/>
      <c r="N85" s="1367"/>
      <c r="O85" s="1368"/>
      <c r="P85" s="1370" t="s">
        <v>964</v>
      </c>
      <c r="Q85" s="1370"/>
      <c r="R85" s="1370"/>
      <c r="S85" s="1370"/>
      <c r="T85" s="1370"/>
    </row>
    <row r="86" spans="1:20">
      <c r="A86" s="1170" t="s">
        <v>965</v>
      </c>
      <c r="B86" s="1170"/>
      <c r="C86" s="1360"/>
      <c r="D86" s="1361"/>
      <c r="E86" s="1361"/>
      <c r="F86" s="1361"/>
      <c r="G86" s="1362"/>
      <c r="H86" s="1366" t="s">
        <v>966</v>
      </c>
      <c r="I86" s="1367"/>
      <c r="J86" s="1367"/>
      <c r="K86" s="1367"/>
      <c r="L86" s="1367"/>
      <c r="M86" s="1367"/>
      <c r="N86" s="1367"/>
      <c r="O86" s="1368"/>
      <c r="P86" s="1233" t="s">
        <v>967</v>
      </c>
      <c r="Q86" s="1233"/>
      <c r="R86" s="1233"/>
      <c r="S86" s="1233"/>
      <c r="T86" s="1233"/>
    </row>
    <row r="87" spans="1:20">
      <c r="A87" s="1170"/>
      <c r="B87" s="1170"/>
      <c r="C87" s="1363"/>
      <c r="D87" s="1364"/>
      <c r="E87" s="1364"/>
      <c r="F87" s="1364"/>
      <c r="G87" s="1365"/>
      <c r="H87" s="1369"/>
      <c r="I87" s="1367"/>
      <c r="J87" s="1367"/>
      <c r="K87" s="1367"/>
      <c r="L87" s="1367"/>
      <c r="M87" s="1367"/>
      <c r="N87" s="1367"/>
      <c r="O87" s="1368"/>
      <c r="P87" s="1237" t="s">
        <v>968</v>
      </c>
      <c r="Q87" s="1237"/>
      <c r="R87" s="1237"/>
      <c r="S87" s="1237"/>
      <c r="T87" s="1237"/>
    </row>
    <row r="88" spans="1:20" ht="13.5" customHeight="1">
      <c r="A88" s="1170" t="s">
        <v>969</v>
      </c>
      <c r="B88" s="1170"/>
      <c r="C88" s="1357" t="s">
        <v>1176</v>
      </c>
      <c r="D88" s="1358"/>
      <c r="E88" s="1358"/>
      <c r="F88" s="1358"/>
      <c r="G88" s="1359"/>
      <c r="H88" s="1150" t="s">
        <v>971</v>
      </c>
      <c r="I88" s="1374"/>
      <c r="J88" s="1374"/>
      <c r="K88" s="1374"/>
      <c r="L88" s="1374"/>
      <c r="M88" s="1374"/>
      <c r="N88" s="1374"/>
      <c r="O88" s="1062"/>
      <c r="P88" s="1233" t="s">
        <v>972</v>
      </c>
      <c r="Q88" s="1233"/>
      <c r="R88" s="1233"/>
      <c r="S88" s="1233"/>
      <c r="T88" s="1233"/>
    </row>
    <row r="89" spans="1:20">
      <c r="A89" s="1170"/>
      <c r="B89" s="1170"/>
      <c r="C89" s="1360"/>
      <c r="D89" s="1361"/>
      <c r="E89" s="1361"/>
      <c r="F89" s="1361"/>
      <c r="G89" s="1362"/>
      <c r="H89" s="1375"/>
      <c r="I89" s="1374"/>
      <c r="J89" s="1374"/>
      <c r="K89" s="1374"/>
      <c r="L89" s="1374"/>
      <c r="M89" s="1374"/>
      <c r="N89" s="1374"/>
      <c r="O89" s="1062"/>
      <c r="P89" s="1370" t="s">
        <v>973</v>
      </c>
      <c r="Q89" s="1370"/>
      <c r="R89" s="1370"/>
      <c r="S89" s="1370"/>
      <c r="T89" s="1370"/>
    </row>
    <row r="90" spans="1:20">
      <c r="A90" s="1170" t="s">
        <v>974</v>
      </c>
      <c r="B90" s="1170"/>
      <c r="C90" s="1360"/>
      <c r="D90" s="1361"/>
      <c r="E90" s="1361"/>
      <c r="F90" s="1361"/>
      <c r="G90" s="1362"/>
      <c r="H90" s="1150" t="s">
        <v>975</v>
      </c>
      <c r="I90" s="1374"/>
      <c r="J90" s="1374"/>
      <c r="K90" s="1374"/>
      <c r="L90" s="1374"/>
      <c r="M90" s="1374"/>
      <c r="N90" s="1374"/>
      <c r="O90" s="1062"/>
      <c r="P90" s="1233" t="s">
        <v>976</v>
      </c>
      <c r="Q90" s="1233"/>
      <c r="R90" s="1233"/>
      <c r="S90" s="1233"/>
      <c r="T90" s="1233"/>
    </row>
    <row r="91" spans="1:20">
      <c r="A91" s="1170"/>
      <c r="B91" s="1170"/>
      <c r="C91" s="1363"/>
      <c r="D91" s="1364"/>
      <c r="E91" s="1364"/>
      <c r="F91" s="1364"/>
      <c r="G91" s="1365"/>
      <c r="H91" s="1375"/>
      <c r="I91" s="1374"/>
      <c r="J91" s="1374"/>
      <c r="K91" s="1374"/>
      <c r="L91" s="1374"/>
      <c r="M91" s="1374"/>
      <c r="N91" s="1374"/>
      <c r="O91" s="1062"/>
      <c r="P91" s="1370"/>
      <c r="Q91" s="1370"/>
      <c r="R91" s="1370"/>
      <c r="S91" s="1370"/>
      <c r="T91" s="1370"/>
    </row>
    <row r="92" spans="1:20">
      <c r="A92" s="1371" t="s">
        <v>977</v>
      </c>
      <c r="B92" s="1372"/>
      <c r="C92" s="1372"/>
      <c r="D92" s="1372"/>
      <c r="E92" s="1372"/>
      <c r="F92" s="1372"/>
      <c r="G92" s="1372"/>
      <c r="H92" s="1372"/>
      <c r="I92" s="1372"/>
      <c r="J92" s="1372"/>
      <c r="K92" s="1372"/>
      <c r="L92" s="1372"/>
      <c r="M92" s="1372"/>
      <c r="N92" s="1372"/>
      <c r="O92" s="1372"/>
      <c r="P92" s="1372"/>
      <c r="Q92" s="1372"/>
      <c r="R92" s="1372"/>
      <c r="S92" s="1372"/>
      <c r="T92" s="1372"/>
    </row>
    <row r="93" spans="1:20">
      <c r="A93" s="1373"/>
      <c r="B93" s="1373"/>
      <c r="C93" s="1373"/>
      <c r="D93" s="1373"/>
      <c r="E93" s="1373"/>
      <c r="F93" s="1373"/>
      <c r="G93" s="1373"/>
      <c r="H93" s="1373"/>
      <c r="I93" s="1373"/>
      <c r="J93" s="1373"/>
      <c r="K93" s="1373"/>
      <c r="L93" s="1373"/>
      <c r="M93" s="1373"/>
      <c r="N93" s="1373"/>
      <c r="O93" s="1373"/>
      <c r="P93" s="1373"/>
      <c r="Q93" s="1373"/>
      <c r="R93" s="1373"/>
      <c r="S93" s="1373"/>
      <c r="T93" s="1373"/>
    </row>
    <row r="94" spans="1:20">
      <c r="A94" s="419"/>
    </row>
    <row r="95" spans="1:20">
      <c r="A95" s="135"/>
      <c r="B95" s="418" t="s">
        <v>978</v>
      </c>
      <c r="C95" s="185"/>
      <c r="D95" s="185"/>
      <c r="E95" s="185"/>
      <c r="F95" s="185"/>
      <c r="G95" s="185"/>
      <c r="H95" s="185"/>
      <c r="I95" s="185"/>
      <c r="J95" s="185"/>
      <c r="K95" s="185"/>
      <c r="L95" s="185"/>
      <c r="M95" s="185"/>
      <c r="N95" s="185"/>
      <c r="O95" s="185"/>
      <c r="P95" s="185"/>
      <c r="Q95" s="185"/>
      <c r="R95" s="185"/>
      <c r="S95" s="185"/>
      <c r="T95" s="185"/>
    </row>
    <row r="96" spans="1:20">
      <c r="A96" s="135"/>
      <c r="B96" s="274" t="s">
        <v>979</v>
      </c>
      <c r="C96" s="138" t="s">
        <v>980</v>
      </c>
      <c r="D96" s="185"/>
      <c r="E96" s="185"/>
      <c r="F96" s="185"/>
      <c r="G96" s="185"/>
      <c r="H96" s="185"/>
      <c r="I96" s="185"/>
      <c r="J96" s="185"/>
      <c r="K96" s="185"/>
      <c r="L96" s="185"/>
      <c r="M96" s="185"/>
      <c r="N96" s="185"/>
      <c r="O96" s="185"/>
      <c r="P96" s="185"/>
      <c r="Q96" s="185"/>
      <c r="R96" s="185"/>
      <c r="S96" s="185"/>
      <c r="T96" s="185"/>
    </row>
    <row r="97" spans="1:20">
      <c r="A97" s="135"/>
      <c r="B97" s="274" t="s">
        <v>981</v>
      </c>
      <c r="C97" s="1157" t="s">
        <v>938</v>
      </c>
      <c r="D97" s="1157"/>
      <c r="E97" s="1157"/>
      <c r="F97" s="1157"/>
      <c r="G97" s="1157"/>
      <c r="H97" s="1157"/>
      <c r="I97" s="1157"/>
      <c r="J97" s="1157"/>
      <c r="K97" s="1157"/>
      <c r="L97" s="1157"/>
      <c r="M97" s="1157"/>
      <c r="N97" s="1157"/>
      <c r="O97" s="1157"/>
      <c r="P97" s="1157"/>
      <c r="Q97" s="1157"/>
      <c r="R97" s="1157"/>
      <c r="S97" s="1157"/>
      <c r="T97" s="1157"/>
    </row>
    <row r="98" spans="1:20">
      <c r="A98" s="135"/>
      <c r="B98" s="274" t="s">
        <v>982</v>
      </c>
      <c r="C98" s="1157" t="s">
        <v>983</v>
      </c>
      <c r="D98" s="1157"/>
      <c r="E98" s="1157"/>
      <c r="F98" s="1157"/>
      <c r="G98" s="1157"/>
      <c r="H98" s="1157"/>
      <c r="I98" s="1157"/>
      <c r="J98" s="1157"/>
      <c r="K98" s="1157"/>
      <c r="L98" s="1157"/>
      <c r="M98" s="1157"/>
      <c r="N98" s="1157"/>
      <c r="O98" s="1157"/>
      <c r="P98" s="1157"/>
      <c r="Q98" s="1157"/>
      <c r="R98" s="1157"/>
      <c r="S98" s="1157"/>
      <c r="T98" s="1157"/>
    </row>
    <row r="99" spans="1:20">
      <c r="A99" s="135"/>
      <c r="B99" s="274"/>
      <c r="C99" s="1157"/>
      <c r="D99" s="1157"/>
      <c r="E99" s="1157"/>
      <c r="F99" s="1157"/>
      <c r="G99" s="1157"/>
      <c r="H99" s="1157"/>
      <c r="I99" s="1157"/>
      <c r="J99" s="1157"/>
      <c r="K99" s="1157"/>
      <c r="L99" s="1157"/>
      <c r="M99" s="1157"/>
      <c r="N99" s="1157"/>
      <c r="O99" s="1157"/>
      <c r="P99" s="1157"/>
      <c r="Q99" s="1157"/>
      <c r="R99" s="1157"/>
      <c r="S99" s="1157"/>
      <c r="T99" s="1157"/>
    </row>
    <row r="100" spans="1:20">
      <c r="A100" s="135"/>
      <c r="B100" s="138"/>
      <c r="C100" s="1157"/>
      <c r="D100" s="1157"/>
      <c r="E100" s="1157"/>
      <c r="F100" s="1157"/>
      <c r="G100" s="1157"/>
      <c r="H100" s="1157"/>
      <c r="I100" s="1157"/>
      <c r="J100" s="1157"/>
      <c r="K100" s="1157"/>
      <c r="L100" s="1157"/>
      <c r="M100" s="1157"/>
      <c r="N100" s="1157"/>
      <c r="O100" s="1157"/>
      <c r="P100" s="1157"/>
      <c r="Q100" s="1157"/>
      <c r="R100" s="1157"/>
      <c r="S100" s="1157"/>
      <c r="T100" s="1157"/>
    </row>
    <row r="101" spans="1:20">
      <c r="A101" s="135"/>
      <c r="B101" s="138"/>
      <c r="C101" s="185"/>
      <c r="D101" s="185"/>
      <c r="E101" s="185"/>
      <c r="F101" s="185"/>
      <c r="G101" s="185"/>
      <c r="H101" s="185"/>
      <c r="I101" s="185"/>
      <c r="J101" s="185"/>
      <c r="K101" s="185"/>
      <c r="L101" s="185"/>
      <c r="M101" s="185"/>
      <c r="N101" s="185"/>
      <c r="O101" s="185"/>
      <c r="P101" s="185"/>
      <c r="Q101" s="185"/>
      <c r="R101" s="185"/>
      <c r="S101" s="185"/>
      <c r="T101" s="185"/>
    </row>
    <row r="102" spans="1:20">
      <c r="A102" s="419" t="s">
        <v>984</v>
      </c>
    </row>
    <row r="103" spans="1:20">
      <c r="A103" s="1166" t="s">
        <v>956</v>
      </c>
      <c r="B103" s="1167"/>
      <c r="C103" s="1170" t="s">
        <v>957</v>
      </c>
      <c r="D103" s="1170"/>
      <c r="E103" s="1170"/>
      <c r="F103" s="1170"/>
      <c r="G103" s="1166" t="s">
        <v>958</v>
      </c>
      <c r="H103" s="1248"/>
      <c r="I103" s="1248"/>
      <c r="J103" s="1248"/>
      <c r="K103" s="1248"/>
      <c r="L103" s="1248"/>
      <c r="M103" s="1248"/>
      <c r="N103" s="1248"/>
      <c r="O103" s="1167"/>
      <c r="P103" s="1170" t="s">
        <v>959</v>
      </c>
      <c r="Q103" s="1170"/>
      <c r="R103" s="1170"/>
      <c r="S103" s="1170"/>
      <c r="T103" s="1170"/>
    </row>
    <row r="104" spans="1:20">
      <c r="A104" s="1166" t="s">
        <v>960</v>
      </c>
      <c r="B104" s="1336"/>
      <c r="C104" s="1376" t="s">
        <v>985</v>
      </c>
      <c r="D104" s="1376"/>
      <c r="E104" s="1376"/>
      <c r="F104" s="1376"/>
      <c r="G104" s="1377" t="s">
        <v>986</v>
      </c>
      <c r="H104" s="1377"/>
      <c r="I104" s="1377"/>
      <c r="J104" s="1377"/>
      <c r="K104" s="1377"/>
      <c r="L104" s="1377"/>
      <c r="M104" s="1377"/>
      <c r="N104" s="1377"/>
      <c r="O104" s="1377"/>
      <c r="P104" s="1233" t="s">
        <v>987</v>
      </c>
      <c r="Q104" s="1233"/>
      <c r="R104" s="1233"/>
      <c r="S104" s="1233"/>
      <c r="T104" s="1233"/>
    </row>
    <row r="105" spans="1:20">
      <c r="A105" s="1166" t="s">
        <v>988</v>
      </c>
      <c r="B105" s="1336"/>
      <c r="C105" s="1376"/>
      <c r="D105" s="1376"/>
      <c r="E105" s="1376"/>
      <c r="F105" s="1376"/>
      <c r="G105" s="1377" t="s">
        <v>989</v>
      </c>
      <c r="H105" s="1377"/>
      <c r="I105" s="1377"/>
      <c r="J105" s="1377"/>
      <c r="K105" s="1377"/>
      <c r="L105" s="1377"/>
      <c r="M105" s="1377"/>
      <c r="N105" s="1377"/>
      <c r="O105" s="1377"/>
      <c r="P105" s="1218" t="s">
        <v>990</v>
      </c>
      <c r="Q105" s="1218"/>
      <c r="R105" s="1218"/>
      <c r="S105" s="1218"/>
      <c r="T105" s="1218"/>
    </row>
    <row r="106" spans="1:20">
      <c r="A106" s="1170" t="s">
        <v>969</v>
      </c>
      <c r="B106" s="1170"/>
      <c r="C106" s="1376" t="s">
        <v>991</v>
      </c>
      <c r="D106" s="1376"/>
      <c r="E106" s="1376"/>
      <c r="F106" s="1376"/>
      <c r="G106" s="1209"/>
      <c r="H106" s="1210"/>
      <c r="I106" s="1210"/>
      <c r="J106" s="1210"/>
      <c r="K106" s="1210"/>
      <c r="L106" s="1210"/>
      <c r="M106" s="1210"/>
      <c r="N106" s="1210"/>
      <c r="O106" s="1211"/>
      <c r="P106" s="1233" t="s">
        <v>987</v>
      </c>
      <c r="Q106" s="1233"/>
      <c r="R106" s="1233"/>
      <c r="S106" s="1233"/>
      <c r="T106" s="1233"/>
    </row>
    <row r="107" spans="1:20">
      <c r="A107" s="1170"/>
      <c r="B107" s="1170"/>
      <c r="C107" s="1376"/>
      <c r="D107" s="1376"/>
      <c r="E107" s="1376"/>
      <c r="F107" s="1376"/>
      <c r="G107" s="1215"/>
      <c r="H107" s="1216"/>
      <c r="I107" s="1216"/>
      <c r="J107" s="1216"/>
      <c r="K107" s="1216"/>
      <c r="L107" s="1216"/>
      <c r="M107" s="1216"/>
      <c r="N107" s="1216"/>
      <c r="O107" s="1217"/>
      <c r="P107" s="1370"/>
      <c r="Q107" s="1370"/>
      <c r="R107" s="1370"/>
      <c r="S107" s="1370"/>
      <c r="T107" s="1370"/>
    </row>
    <row r="109" spans="1:20">
      <c r="A109" s="134" t="s">
        <v>992</v>
      </c>
      <c r="B109" s="3" t="s">
        <v>993</v>
      </c>
    </row>
    <row r="110" spans="1:20">
      <c r="A110" s="134" t="s">
        <v>994</v>
      </c>
      <c r="B110" s="1325" t="s">
        <v>995</v>
      </c>
      <c r="C110" s="1325"/>
      <c r="D110" s="1325"/>
      <c r="E110" s="1325"/>
      <c r="F110" s="1325"/>
      <c r="G110" s="1325"/>
      <c r="H110" s="1325"/>
      <c r="I110" s="1325"/>
      <c r="J110" s="1325"/>
      <c r="K110" s="1325"/>
      <c r="L110" s="1325"/>
      <c r="M110" s="1325"/>
      <c r="N110" s="1325"/>
      <c r="O110" s="1325"/>
      <c r="P110" s="1325"/>
      <c r="Q110" s="1325"/>
      <c r="R110" s="1325"/>
      <c r="S110" s="1325"/>
      <c r="T110" s="1325"/>
    </row>
    <row r="111" spans="1:20">
      <c r="A111" s="134" t="s">
        <v>996</v>
      </c>
      <c r="B111" s="1157" t="s">
        <v>740</v>
      </c>
      <c r="C111" s="1157"/>
      <c r="D111" s="1157"/>
      <c r="E111" s="1157"/>
      <c r="F111" s="1157"/>
      <c r="G111" s="1157"/>
      <c r="H111" s="1157"/>
      <c r="I111" s="1157"/>
      <c r="J111" s="1157"/>
      <c r="K111" s="1157"/>
      <c r="L111" s="1157"/>
      <c r="M111" s="1157"/>
      <c r="N111" s="1157"/>
      <c r="O111" s="1157"/>
      <c r="P111" s="1157"/>
      <c r="Q111" s="1157"/>
      <c r="R111" s="1157"/>
      <c r="S111" s="1157"/>
      <c r="T111" s="1157"/>
    </row>
    <row r="112" spans="1:20">
      <c r="A112" s="134" t="s">
        <v>997</v>
      </c>
      <c r="B112" s="135" t="s">
        <v>121</v>
      </c>
      <c r="C112" s="135"/>
      <c r="D112" s="135"/>
      <c r="E112" s="135"/>
      <c r="F112" s="135"/>
      <c r="G112" s="135"/>
      <c r="H112" s="135"/>
      <c r="I112" s="135"/>
      <c r="J112" s="135"/>
      <c r="K112" s="135"/>
      <c r="L112" s="135"/>
      <c r="M112" s="135"/>
      <c r="N112" s="135"/>
      <c r="O112" s="135"/>
      <c r="P112" s="135"/>
      <c r="Q112" s="135"/>
      <c r="R112" s="135"/>
      <c r="S112" s="135"/>
      <c r="T112" s="135"/>
    </row>
    <row r="113" spans="1:20">
      <c r="A113" s="134"/>
      <c r="B113" s="135"/>
      <c r="C113" s="135"/>
      <c r="D113" s="135"/>
      <c r="E113" s="135"/>
      <c r="F113" s="135"/>
      <c r="G113" s="135"/>
      <c r="H113" s="135"/>
      <c r="I113" s="135"/>
      <c r="J113" s="135"/>
      <c r="K113" s="135"/>
      <c r="L113" s="135"/>
      <c r="M113" s="135"/>
      <c r="N113" s="135"/>
      <c r="O113" s="135"/>
      <c r="P113" s="135"/>
      <c r="Q113" s="135"/>
      <c r="R113" s="135"/>
      <c r="S113" s="135"/>
      <c r="T113" s="135"/>
    </row>
  </sheetData>
  <mergeCells count="163">
    <mergeCell ref="N69:N71"/>
    <mergeCell ref="O69:O71"/>
    <mergeCell ref="P69:P71"/>
    <mergeCell ref="Q69:T71"/>
    <mergeCell ref="A75:G75"/>
    <mergeCell ref="Q75:T75"/>
    <mergeCell ref="A76:G78"/>
    <mergeCell ref="H76:H78"/>
    <mergeCell ref="I76:I78"/>
    <mergeCell ref="J76:J78"/>
    <mergeCell ref="K76:K78"/>
    <mergeCell ref="L76:L78"/>
    <mergeCell ref="M76:M78"/>
    <mergeCell ref="N76:N78"/>
    <mergeCell ref="O76:O78"/>
    <mergeCell ref="P76:P78"/>
    <mergeCell ref="Q76:T78"/>
    <mergeCell ref="B110:T110"/>
    <mergeCell ref="B111:T111"/>
    <mergeCell ref="A106:B107"/>
    <mergeCell ref="C106:F107"/>
    <mergeCell ref="G106:O107"/>
    <mergeCell ref="P106:T106"/>
    <mergeCell ref="P107:T107"/>
    <mergeCell ref="A104:B104"/>
    <mergeCell ref="C104:F105"/>
    <mergeCell ref="G104:O104"/>
    <mergeCell ref="P104:T104"/>
    <mergeCell ref="A105:B105"/>
    <mergeCell ref="G105:O105"/>
    <mergeCell ref="P105:T105"/>
    <mergeCell ref="A92:T93"/>
    <mergeCell ref="C97:T97"/>
    <mergeCell ref="C98:T100"/>
    <mergeCell ref="A103:B103"/>
    <mergeCell ref="C103:F103"/>
    <mergeCell ref="G103:O103"/>
    <mergeCell ref="P103:T103"/>
    <mergeCell ref="A88:B89"/>
    <mergeCell ref="C88:G91"/>
    <mergeCell ref="H88:O89"/>
    <mergeCell ref="P88:T88"/>
    <mergeCell ref="P89:T89"/>
    <mergeCell ref="A90:B91"/>
    <mergeCell ref="H90:O91"/>
    <mergeCell ref="P90:T90"/>
    <mergeCell ref="P91:T91"/>
    <mergeCell ref="A84:B85"/>
    <mergeCell ref="C84:G87"/>
    <mergeCell ref="H84:O85"/>
    <mergeCell ref="P84:T84"/>
    <mergeCell ref="P85:T85"/>
    <mergeCell ref="A86:B87"/>
    <mergeCell ref="H86:O87"/>
    <mergeCell ref="P86:T86"/>
    <mergeCell ref="P87:T87"/>
    <mergeCell ref="A83:B83"/>
    <mergeCell ref="C83:G83"/>
    <mergeCell ref="H83:O83"/>
    <mergeCell ref="P83:T83"/>
    <mergeCell ref="B72:G72"/>
    <mergeCell ref="B73:G73"/>
    <mergeCell ref="Q72:T72"/>
    <mergeCell ref="Q73:T73"/>
    <mergeCell ref="B74:G74"/>
    <mergeCell ref="Q74:T74"/>
    <mergeCell ref="A64:A74"/>
    <mergeCell ref="Q64:T64"/>
    <mergeCell ref="Q65:T65"/>
    <mergeCell ref="Q66:T66"/>
    <mergeCell ref="Q67:T67"/>
    <mergeCell ref="B68:G68"/>
    <mergeCell ref="Q68:T68"/>
    <mergeCell ref="B69:G71"/>
    <mergeCell ref="H69:H71"/>
    <mergeCell ref="I69:I71"/>
    <mergeCell ref="J69:J71"/>
    <mergeCell ref="K69:K71"/>
    <mergeCell ref="L69:L71"/>
    <mergeCell ref="M69:M71"/>
    <mergeCell ref="B64:G64"/>
    <mergeCell ref="B65:G65"/>
    <mergeCell ref="B66:G66"/>
    <mergeCell ref="B67:G67"/>
    <mergeCell ref="C53:T53"/>
    <mergeCell ref="C54:T56"/>
    <mergeCell ref="C57:T58"/>
    <mergeCell ref="A62:G63"/>
    <mergeCell ref="C47:T49"/>
    <mergeCell ref="C50:T50"/>
    <mergeCell ref="C52:T52"/>
    <mergeCell ref="H62:P62"/>
    <mergeCell ref="Q62:T63"/>
    <mergeCell ref="B41:T41"/>
    <mergeCell ref="C43:T46"/>
    <mergeCell ref="Q1:T1"/>
    <mergeCell ref="A3:T3"/>
    <mergeCell ref="F5:T5"/>
    <mergeCell ref="M24:R24"/>
    <mergeCell ref="B25:D26"/>
    <mergeCell ref="B27:E27"/>
    <mergeCell ref="B24:E24"/>
    <mergeCell ref="F24:K24"/>
    <mergeCell ref="D5:E5"/>
    <mergeCell ref="M22:S23"/>
    <mergeCell ref="F14:L17"/>
    <mergeCell ref="F18:L18"/>
    <mergeCell ref="M14:S17"/>
    <mergeCell ref="M18:S18"/>
    <mergeCell ref="A13:E13"/>
    <mergeCell ref="B39:E40"/>
    <mergeCell ref="L29:L30"/>
    <mergeCell ref="F29:K30"/>
    <mergeCell ref="F27:L27"/>
    <mergeCell ref="M27:S27"/>
    <mergeCell ref="F28:L28"/>
    <mergeCell ref="M28:S28"/>
    <mergeCell ref="A31:A40"/>
    <mergeCell ref="M37:S38"/>
    <mergeCell ref="M39:S40"/>
    <mergeCell ref="M19:S19"/>
    <mergeCell ref="A14:A28"/>
    <mergeCell ref="F22:L23"/>
    <mergeCell ref="B18:E18"/>
    <mergeCell ref="F7:T8"/>
    <mergeCell ref="F19:L19"/>
    <mergeCell ref="F13:L13"/>
    <mergeCell ref="B20:E20"/>
    <mergeCell ref="B21:E21"/>
    <mergeCell ref="F9:T9"/>
    <mergeCell ref="F20:L20"/>
    <mergeCell ref="M20:S20"/>
    <mergeCell ref="F21:L21"/>
    <mergeCell ref="M21:S21"/>
    <mergeCell ref="F37:L38"/>
    <mergeCell ref="F39:L40"/>
    <mergeCell ref="A29:E30"/>
    <mergeCell ref="M29:R30"/>
    <mergeCell ref="S29:S30"/>
    <mergeCell ref="B37:E38"/>
    <mergeCell ref="B22:E23"/>
    <mergeCell ref="B14:E17"/>
    <mergeCell ref="B19:E19"/>
    <mergeCell ref="B35:E36"/>
    <mergeCell ref="M13:S13"/>
    <mergeCell ref="B28:E28"/>
    <mergeCell ref="M31:S32"/>
    <mergeCell ref="M33:S34"/>
    <mergeCell ref="F35:L36"/>
    <mergeCell ref="B33:E34"/>
    <mergeCell ref="F31:L32"/>
    <mergeCell ref="F33:L34"/>
    <mergeCell ref="M35:S36"/>
    <mergeCell ref="B31:E32"/>
    <mergeCell ref="F10:T10"/>
    <mergeCell ref="F11:T12"/>
    <mergeCell ref="A7:A12"/>
    <mergeCell ref="B7:E8"/>
    <mergeCell ref="B9:E9"/>
    <mergeCell ref="B10:E10"/>
    <mergeCell ref="B11:E12"/>
    <mergeCell ref="A1:F1"/>
    <mergeCell ref="A2:E2"/>
  </mergeCells>
  <phoneticPr fontId="2"/>
  <dataValidations count="3">
    <dataValidation type="list" allowBlank="1" showInputMessage="1" showErrorMessage="1" sqref="F20:S20" xr:uid="{00000000-0002-0000-1400-000000000000}">
      <formula1>工事種別</formula1>
    </dataValidation>
    <dataValidation type="list" allowBlank="1" showInputMessage="1" showErrorMessage="1" sqref="F21:S21" xr:uid="{00000000-0002-0000-1400-000001000000}">
      <formula1>建設工事の種類</formula1>
    </dataValidation>
    <dataValidation type="list" allowBlank="1" showInputMessage="1" showErrorMessage="1" sqref="F25:F26 M25:M26" xr:uid="{00000000-0002-0000-1400-000002000000}">
      <formula1>$AA$25:$AA$27</formula1>
    </dataValidation>
  </dataValidations>
  <printOptions horizontalCentered="1"/>
  <pageMargins left="0.70866141732283472" right="0.70866141732283472" top="0.74803149606299213" bottom="0.55118110236220474" header="0.31496062992125984" footer="0.31496062992125984"/>
  <pageSetup paperSize="9" scale="93" fitToHeight="2" orientation="portrait" r:id="rId1"/>
  <rowBreaks count="1" manualBreakCount="1">
    <brk id="60" max="19"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pageSetUpPr fitToPage="1"/>
  </sheetPr>
  <dimension ref="A1:T65"/>
  <sheetViews>
    <sheetView view="pageBreakPreview" zoomScaleNormal="100" zoomScaleSheetLayoutView="100" workbookViewId="0">
      <selection activeCell="B33" sqref="B33"/>
    </sheetView>
  </sheetViews>
  <sheetFormatPr defaultColWidth="9" defaultRowHeight="13"/>
  <cols>
    <col min="1" max="1" width="3.26953125" style="3" customWidth="1"/>
    <col min="2" max="3" width="4.26953125" style="3" customWidth="1"/>
    <col min="4" max="6" width="5.08984375" style="3" customWidth="1"/>
    <col min="7" max="12" width="4.7265625" style="3" customWidth="1"/>
    <col min="13" max="17" width="6.6328125" style="3" customWidth="1"/>
    <col min="18" max="18" width="5.08984375" style="3" customWidth="1"/>
    <col min="19" max="16384" width="9" style="3"/>
  </cols>
  <sheetData>
    <row r="1" spans="1:20" ht="15.75" customHeight="1">
      <c r="A1" s="1097" t="str">
        <f>CONCATENATE("（様式-",INDEX(発注者入力シート!$B$28:$G$32,MATCH(発注者入力シート!L8,発注者入力シート!$C$28:$C$32,0),4),"）")</f>
        <v>（様式-４）</v>
      </c>
      <c r="B1" s="1097"/>
      <c r="C1" s="1097"/>
      <c r="D1" s="1097"/>
      <c r="E1" s="1097"/>
      <c r="F1" s="1097"/>
      <c r="S1" s="3" t="s">
        <v>400</v>
      </c>
    </row>
    <row r="2" spans="1:20" ht="15.75" customHeight="1">
      <c r="A2" s="1097" t="str">
        <f>CONCATENATE("評価項目",INDEX(発注者入力シート!$B$28:$G$32,MATCH(発注者入力シート!L8,発注者入力シート!$C$28:$C$32,0),5),"-",INDEX(発注者入力シート!$B$28:$G$32,MATCH(発注者入力シート!L8,発注者入力シート!$C$28:$C$32,0),6))</f>
        <v>評価項目（１）-③</v>
      </c>
      <c r="B2" s="1097"/>
      <c r="C2" s="1097"/>
      <c r="D2" s="1097"/>
      <c r="E2" s="1097"/>
      <c r="S2" s="3" t="s">
        <v>401</v>
      </c>
    </row>
    <row r="3" spans="1:20" ht="15.75" customHeight="1">
      <c r="A3" s="1149" t="s">
        <v>656</v>
      </c>
      <c r="B3" s="1149"/>
      <c r="C3" s="1149"/>
      <c r="D3" s="1149"/>
      <c r="E3" s="1149"/>
      <c r="F3" s="1149"/>
      <c r="G3" s="1149"/>
      <c r="H3" s="1149"/>
      <c r="I3" s="1149"/>
      <c r="J3" s="1149"/>
      <c r="K3" s="1149"/>
      <c r="L3" s="1149"/>
      <c r="M3" s="1149"/>
      <c r="N3" s="1149"/>
      <c r="O3" s="1149"/>
      <c r="P3" s="1149"/>
      <c r="Q3" s="1149"/>
      <c r="R3" s="128"/>
      <c r="S3" s="103"/>
      <c r="T3" s="3" t="s">
        <v>408</v>
      </c>
    </row>
    <row r="4" spans="1:20" ht="15.75" customHeight="1">
      <c r="D4" s="1156" t="s">
        <v>657</v>
      </c>
      <c r="E4" s="1156"/>
      <c r="F4" s="1425" t="str">
        <f>IF(企業入力シート!C5="","",企業入力シート!C5)</f>
        <v/>
      </c>
      <c r="G4" s="1425"/>
      <c r="H4" s="1425"/>
      <c r="I4" s="1425"/>
      <c r="J4" s="1425"/>
      <c r="K4" s="1425"/>
      <c r="L4" s="1425"/>
      <c r="M4" s="1425"/>
      <c r="N4" s="1425"/>
      <c r="O4" s="1425"/>
      <c r="P4" s="1425"/>
      <c r="Q4" s="1425"/>
      <c r="R4" s="2"/>
      <c r="S4" s="98"/>
      <c r="T4" s="3" t="s">
        <v>519</v>
      </c>
    </row>
    <row r="5" spans="1:20" ht="15.75" customHeight="1">
      <c r="D5" s="6"/>
      <c r="E5" s="6"/>
      <c r="R5" s="2"/>
      <c r="S5" s="98"/>
    </row>
    <row r="6" spans="1:20" ht="15.75" customHeight="1">
      <c r="A6" s="1421" t="s">
        <v>1206</v>
      </c>
      <c r="B6" s="1422" t="s">
        <v>1207</v>
      </c>
      <c r="C6" s="1422"/>
      <c r="D6" s="1422"/>
      <c r="E6" s="1412" t="s">
        <v>1366</v>
      </c>
      <c r="F6" s="1413" t="s">
        <v>1195</v>
      </c>
      <c r="G6" s="1413"/>
      <c r="H6" s="1413"/>
      <c r="I6" s="1413"/>
      <c r="J6" s="1413"/>
      <c r="K6" s="1413"/>
      <c r="L6" s="1413"/>
      <c r="M6" s="1413"/>
      <c r="N6" s="1413"/>
      <c r="O6" s="1413"/>
      <c r="P6" s="1413"/>
      <c r="Q6" s="1414"/>
    </row>
    <row r="7" spans="1:20" ht="15.75" customHeight="1">
      <c r="A7" s="1421"/>
      <c r="B7" s="1422"/>
      <c r="C7" s="1422"/>
      <c r="D7" s="1422"/>
      <c r="E7" s="1415"/>
      <c r="F7" s="1416"/>
      <c r="G7" s="1416"/>
      <c r="H7" s="1416"/>
      <c r="I7" s="1416"/>
      <c r="J7" s="1416"/>
      <c r="K7" s="1416"/>
      <c r="L7" s="1416"/>
      <c r="M7" s="1416"/>
      <c r="N7" s="1416"/>
      <c r="O7" s="1416"/>
      <c r="P7" s="1416"/>
      <c r="Q7" s="1417"/>
      <c r="R7" s="142"/>
      <c r="S7" s="3" t="s">
        <v>404</v>
      </c>
    </row>
    <row r="8" spans="1:20" ht="15.75" customHeight="1">
      <c r="A8" s="1421"/>
      <c r="B8" s="1422"/>
      <c r="C8" s="1422"/>
      <c r="D8" s="1422"/>
      <c r="E8" s="1418"/>
      <c r="F8" s="1419"/>
      <c r="G8" s="1419"/>
      <c r="H8" s="1419"/>
      <c r="I8" s="1419"/>
      <c r="J8" s="1419"/>
      <c r="K8" s="1419"/>
      <c r="L8" s="1419"/>
      <c r="M8" s="1419"/>
      <c r="N8" s="1419"/>
      <c r="O8" s="1419"/>
      <c r="P8" s="1419"/>
      <c r="Q8" s="1420"/>
      <c r="R8" s="142"/>
      <c r="S8" s="100"/>
      <c r="T8" s="3" t="s">
        <v>405</v>
      </c>
    </row>
    <row r="9" spans="1:20" ht="15.75" customHeight="1">
      <c r="A9" s="1421"/>
      <c r="B9" s="1423" t="s">
        <v>154</v>
      </c>
      <c r="C9" s="1423"/>
      <c r="D9" s="1423"/>
      <c r="E9" s="1424" t="str">
        <f>INDEX(発注者入力シート!$AX$3:$BC$31,MATCH(発注者入力シート!$AY$2,発注者入力シート!$AZ$3:$AZ$31,0),4)</f>
        <v>建築物に係る電気工事</v>
      </c>
      <c r="F9" s="1424" t="str">
        <f>INDEX(発注者入力シート!$AX$3:$BC$31,MATCH(発注者入力シート!$AY$2,発注者入力シート!$AZ$3:$AZ$31,0),4)</f>
        <v>建築物に係る電気工事</v>
      </c>
      <c r="G9" s="1424"/>
      <c r="H9" s="1424"/>
      <c r="I9" s="1424"/>
      <c r="J9" s="1424"/>
      <c r="K9" s="1424"/>
      <c r="L9" s="1424"/>
      <c r="M9" s="1424"/>
      <c r="N9" s="1424"/>
      <c r="O9" s="1424"/>
      <c r="P9" s="1424"/>
      <c r="Q9" s="1424"/>
      <c r="R9" s="142"/>
      <c r="S9" s="100"/>
    </row>
    <row r="10" spans="1:20" ht="15.75" customHeight="1">
      <c r="A10" s="1421"/>
      <c r="B10" s="1423" t="s">
        <v>208</v>
      </c>
      <c r="C10" s="1423"/>
      <c r="D10" s="1423"/>
      <c r="E10" s="1424" t="str">
        <f>INDEX(発注者入力シート!$AX$3:$BC$31,MATCH(発注者入力シート!$AY$2,発注者入力シート!$AZ$3:$AZ$31,0),5)</f>
        <v>電気工事、消防施設工事</v>
      </c>
      <c r="F10" s="1424" t="str">
        <f>INDEX(発注者入力シート!$AX$3:$BC$31,MATCH(発注者入力シート!$AY$2,発注者入力シート!$AZ$3:$AZ$31,0),5)</f>
        <v>電気工事、消防施設工事</v>
      </c>
      <c r="G10" s="1424"/>
      <c r="H10" s="1424"/>
      <c r="I10" s="1424"/>
      <c r="J10" s="1424"/>
      <c r="K10" s="1424"/>
      <c r="L10" s="1424"/>
      <c r="M10" s="1424"/>
      <c r="N10" s="1424"/>
      <c r="O10" s="1424"/>
      <c r="P10" s="1424"/>
      <c r="Q10" s="1424"/>
      <c r="R10" s="142"/>
      <c r="S10" s="100"/>
    </row>
    <row r="11" spans="1:20" ht="15.75" customHeight="1">
      <c r="A11" s="158"/>
      <c r="B11" s="158"/>
      <c r="C11" s="158"/>
      <c r="D11" s="158"/>
      <c r="E11" s="158"/>
      <c r="F11" s="158"/>
      <c r="G11" s="158"/>
      <c r="H11" s="158"/>
      <c r="I11" s="158"/>
      <c r="J11" s="158"/>
      <c r="K11" s="158"/>
      <c r="L11" s="158"/>
      <c r="M11" s="158"/>
      <c r="N11" s="158"/>
      <c r="O11" s="158"/>
      <c r="P11" s="158"/>
      <c r="Q11" s="158"/>
      <c r="R11" s="142"/>
      <c r="S11" s="100"/>
    </row>
    <row r="12" spans="1:20" ht="15.75" customHeight="1">
      <c r="A12" s="1166" t="s">
        <v>843</v>
      </c>
      <c r="B12" s="1248"/>
      <c r="C12" s="1248"/>
      <c r="D12" s="1167"/>
      <c r="E12" s="1409"/>
      <c r="F12" s="1410"/>
      <c r="G12" s="1410"/>
      <c r="H12" s="1410"/>
      <c r="I12" s="1410"/>
      <c r="J12" s="1410"/>
      <c r="K12" s="1411"/>
      <c r="L12" s="142"/>
      <c r="M12" s="142"/>
      <c r="N12" s="142"/>
      <c r="O12" s="142"/>
      <c r="P12" s="142"/>
      <c r="Q12" s="142"/>
      <c r="S12" s="101"/>
      <c r="T12" s="3" t="s">
        <v>403</v>
      </c>
    </row>
    <row r="13" spans="1:20" ht="15.75" customHeight="1">
      <c r="A13" s="1166" t="s">
        <v>891</v>
      </c>
      <c r="B13" s="1248"/>
      <c r="C13" s="1248"/>
      <c r="D13" s="1167"/>
      <c r="E13" s="1409"/>
      <c r="F13" s="1410"/>
      <c r="G13" s="1410"/>
      <c r="H13" s="1410"/>
      <c r="I13" s="1410"/>
      <c r="J13" s="1410"/>
      <c r="K13" s="1411"/>
      <c r="L13" s="702" t="s">
        <v>1112</v>
      </c>
      <c r="M13" s="142"/>
      <c r="N13" s="142"/>
      <c r="O13" s="142"/>
      <c r="P13" s="142"/>
      <c r="Q13" s="142"/>
    </row>
    <row r="14" spans="1:20" ht="15.75" customHeight="1">
      <c r="A14" s="1099" t="s">
        <v>144</v>
      </c>
      <c r="B14" s="1159"/>
      <c r="C14" s="1159"/>
      <c r="D14" s="1100"/>
      <c r="E14" s="1403"/>
      <c r="F14" s="1404"/>
      <c r="G14" s="1404"/>
      <c r="H14" s="1404"/>
      <c r="I14" s="1404"/>
      <c r="J14" s="1404"/>
      <c r="K14" s="1404"/>
      <c r="L14" s="1404"/>
      <c r="M14" s="1404"/>
      <c r="N14" s="1404"/>
      <c r="O14" s="1404"/>
      <c r="P14" s="1404"/>
      <c r="Q14" s="1405"/>
    </row>
    <row r="15" spans="1:20" ht="15.75" customHeight="1">
      <c r="A15" s="1176"/>
      <c r="B15" s="1177"/>
      <c r="C15" s="1177"/>
      <c r="D15" s="1178"/>
      <c r="E15" s="1406"/>
      <c r="F15" s="1407"/>
      <c r="G15" s="1407"/>
      <c r="H15" s="1407"/>
      <c r="I15" s="1407"/>
      <c r="J15" s="1407"/>
      <c r="K15" s="1407"/>
      <c r="L15" s="1407"/>
      <c r="M15" s="1407"/>
      <c r="N15" s="1407"/>
      <c r="O15" s="1407"/>
      <c r="P15" s="1407"/>
      <c r="Q15" s="1408"/>
    </row>
    <row r="16" spans="1:20" ht="15.75" customHeight="1">
      <c r="A16" s="1269" t="s">
        <v>154</v>
      </c>
      <c r="B16" s="1270"/>
      <c r="C16" s="1270"/>
      <c r="D16" s="1271"/>
      <c r="E16" s="1401"/>
      <c r="F16" s="1401"/>
      <c r="G16" s="1401"/>
      <c r="H16" s="1401"/>
      <c r="I16" s="1401"/>
      <c r="J16" s="1401"/>
      <c r="K16" s="1401"/>
      <c r="L16" s="1401"/>
      <c r="M16" s="1401"/>
      <c r="N16" s="1401"/>
      <c r="O16" s="1401"/>
      <c r="P16" s="1401"/>
      <c r="Q16" s="1401"/>
    </row>
    <row r="17" spans="1:19" ht="15.75" customHeight="1">
      <c r="A17" s="1398" t="s">
        <v>208</v>
      </c>
      <c r="B17" s="1399"/>
      <c r="C17" s="1399"/>
      <c r="D17" s="1400"/>
      <c r="E17" s="1401"/>
      <c r="F17" s="1401"/>
      <c r="G17" s="1401"/>
      <c r="H17" s="1401"/>
      <c r="I17" s="1401"/>
      <c r="J17" s="1401"/>
      <c r="K17" s="1401"/>
      <c r="L17" s="1401"/>
      <c r="M17" s="1401"/>
      <c r="N17" s="1401"/>
      <c r="O17" s="1401"/>
      <c r="P17" s="1401"/>
      <c r="Q17" s="1401"/>
    </row>
    <row r="18" spans="1:19" ht="15.75" customHeight="1">
      <c r="A18" s="134" t="s">
        <v>890</v>
      </c>
      <c r="B18" s="1231" t="s">
        <v>893</v>
      </c>
      <c r="C18" s="1231"/>
      <c r="D18" s="1231"/>
      <c r="E18" s="1231"/>
      <c r="F18" s="1231"/>
      <c r="G18" s="1231"/>
      <c r="H18" s="1231"/>
      <c r="I18" s="1231"/>
      <c r="J18" s="1231"/>
      <c r="K18" s="1231"/>
      <c r="L18" s="1231"/>
      <c r="M18" s="1231"/>
      <c r="N18" s="1231"/>
      <c r="O18" s="1231"/>
      <c r="P18" s="1231"/>
      <c r="Q18" s="1231"/>
      <c r="S18" s="105" t="s">
        <v>406</v>
      </c>
    </row>
    <row r="19" spans="1:19" ht="15.75" customHeight="1">
      <c r="A19" s="134"/>
      <c r="B19" s="1157"/>
      <c r="C19" s="1157"/>
      <c r="D19" s="1157"/>
      <c r="E19" s="1157"/>
      <c r="F19" s="1157"/>
      <c r="G19" s="1157"/>
      <c r="H19" s="1157"/>
      <c r="I19" s="1157"/>
      <c r="J19" s="1157"/>
      <c r="K19" s="1157"/>
      <c r="L19" s="1157"/>
      <c r="M19" s="1157"/>
      <c r="N19" s="1157"/>
      <c r="O19" s="1157"/>
      <c r="P19" s="1157"/>
      <c r="Q19" s="1157"/>
      <c r="S19" s="105" t="s">
        <v>407</v>
      </c>
    </row>
    <row r="20" spans="1:19" ht="15.75" customHeight="1">
      <c r="A20" s="134" t="s">
        <v>114</v>
      </c>
      <c r="B20" s="1326" t="s">
        <v>1274</v>
      </c>
      <c r="C20" s="1326"/>
      <c r="D20" s="1326"/>
      <c r="E20" s="1326"/>
      <c r="F20" s="1326"/>
      <c r="G20" s="1326"/>
      <c r="H20" s="1326"/>
      <c r="I20" s="1326"/>
      <c r="J20" s="1326"/>
      <c r="K20" s="1326"/>
      <c r="L20" s="1326"/>
      <c r="M20" s="1326"/>
      <c r="N20" s="1326"/>
      <c r="O20" s="1326"/>
      <c r="P20" s="1326"/>
      <c r="Q20" s="1326"/>
      <c r="S20" s="105"/>
    </row>
    <row r="21" spans="1:19" ht="15.75" customHeight="1">
      <c r="A21" s="134" t="s">
        <v>115</v>
      </c>
      <c r="B21" s="1402" t="s">
        <v>1340</v>
      </c>
      <c r="C21" s="1402"/>
      <c r="D21" s="1402"/>
      <c r="E21" s="1402"/>
      <c r="F21" s="1402"/>
      <c r="G21" s="1402"/>
      <c r="H21" s="1402"/>
      <c r="I21" s="1402"/>
      <c r="J21" s="1402"/>
      <c r="K21" s="1402"/>
      <c r="L21" s="1402"/>
      <c r="M21" s="1402"/>
      <c r="N21" s="1402"/>
      <c r="O21" s="1402"/>
      <c r="P21" s="1402"/>
      <c r="Q21" s="1402"/>
      <c r="S21" s="105" t="s">
        <v>871</v>
      </c>
    </row>
    <row r="22" spans="1:19" ht="15.75" customHeight="1">
      <c r="A22" s="134"/>
      <c r="B22" s="1402"/>
      <c r="C22" s="1402"/>
      <c r="D22" s="1402"/>
      <c r="E22" s="1402"/>
      <c r="F22" s="1402"/>
      <c r="G22" s="1402"/>
      <c r="H22" s="1402"/>
      <c r="I22" s="1402"/>
      <c r="J22" s="1402"/>
      <c r="K22" s="1402"/>
      <c r="L22" s="1402"/>
      <c r="M22" s="1402"/>
      <c r="N22" s="1402"/>
      <c r="O22" s="1402"/>
      <c r="P22" s="1402"/>
      <c r="Q22" s="1402"/>
    </row>
    <row r="23" spans="1:19" ht="15.75" customHeight="1">
      <c r="A23" s="134" t="s">
        <v>119</v>
      </c>
      <c r="B23" s="704" t="s">
        <v>658</v>
      </c>
      <c r="C23" s="704"/>
      <c r="D23" s="704"/>
      <c r="E23" s="704"/>
      <c r="F23" s="704"/>
      <c r="G23" s="704"/>
      <c r="H23" s="704"/>
      <c r="I23" s="704"/>
      <c r="J23" s="704"/>
      <c r="K23" s="704"/>
      <c r="L23" s="704"/>
      <c r="M23" s="704"/>
      <c r="N23" s="704"/>
      <c r="O23" s="704"/>
      <c r="P23" s="704"/>
      <c r="Q23" s="704"/>
    </row>
    <row r="24" spans="1:19" ht="15.75" customHeight="1">
      <c r="A24" s="134" t="s">
        <v>120</v>
      </c>
      <c r="B24" s="1326" t="s">
        <v>659</v>
      </c>
      <c r="C24" s="1326"/>
      <c r="D24" s="1326"/>
      <c r="E24" s="1326"/>
      <c r="F24" s="1326"/>
      <c r="G24" s="1326"/>
      <c r="H24" s="1326"/>
      <c r="I24" s="1326"/>
      <c r="J24" s="1326"/>
      <c r="K24" s="1326"/>
      <c r="L24" s="1326"/>
      <c r="M24" s="1326"/>
      <c r="N24" s="1326"/>
      <c r="O24" s="1326"/>
      <c r="P24" s="1326"/>
      <c r="Q24" s="1326"/>
    </row>
    <row r="25" spans="1:19" ht="15.75" customHeight="1">
      <c r="A25" s="134"/>
      <c r="B25" s="1326"/>
      <c r="C25" s="1326"/>
      <c r="D25" s="1326"/>
      <c r="E25" s="1326"/>
      <c r="F25" s="1326"/>
      <c r="G25" s="1326"/>
      <c r="H25" s="1326"/>
      <c r="I25" s="1326"/>
      <c r="J25" s="1326"/>
      <c r="K25" s="1326"/>
      <c r="L25" s="1326"/>
      <c r="M25" s="1326"/>
      <c r="N25" s="1326"/>
      <c r="O25" s="1326"/>
      <c r="P25" s="1326"/>
      <c r="Q25" s="1326"/>
    </row>
    <row r="26" spans="1:19" ht="15.75" customHeight="1">
      <c r="A26" s="134" t="s">
        <v>695</v>
      </c>
      <c r="B26" s="704" t="s">
        <v>1275</v>
      </c>
      <c r="C26" s="704"/>
      <c r="D26" s="704"/>
      <c r="E26" s="704"/>
      <c r="F26" s="704"/>
      <c r="G26" s="704"/>
      <c r="H26" s="704"/>
      <c r="I26" s="704"/>
      <c r="J26" s="704"/>
      <c r="K26" s="704"/>
      <c r="L26" s="704"/>
      <c r="M26" s="704"/>
      <c r="N26" s="704"/>
      <c r="O26" s="704"/>
      <c r="P26" s="704"/>
      <c r="Q26" s="704"/>
    </row>
    <row r="27" spans="1:19" ht="15.75" customHeight="1">
      <c r="A27" s="134" t="s">
        <v>122</v>
      </c>
      <c r="B27" s="704" t="s">
        <v>660</v>
      </c>
      <c r="C27" s="704"/>
      <c r="D27" s="704"/>
      <c r="E27" s="704"/>
      <c r="F27" s="704"/>
      <c r="G27" s="704"/>
      <c r="H27" s="704"/>
      <c r="I27" s="704"/>
      <c r="J27" s="704"/>
      <c r="K27" s="704"/>
      <c r="L27" s="704"/>
      <c r="M27" s="704"/>
      <c r="N27" s="704"/>
      <c r="O27" s="704"/>
      <c r="P27" s="704"/>
      <c r="Q27" s="704"/>
    </row>
    <row r="28" spans="1:19" ht="15.75" customHeight="1">
      <c r="A28" s="703"/>
      <c r="B28" s="1384"/>
      <c r="C28" s="1384"/>
      <c r="D28" s="1384"/>
      <c r="E28" s="1384"/>
      <c r="F28" s="1384"/>
      <c r="G28" s="1384"/>
      <c r="H28" s="1384"/>
      <c r="I28" s="1384"/>
      <c r="J28" s="1384"/>
      <c r="K28" s="1384"/>
      <c r="L28" s="1384"/>
      <c r="M28" s="1384"/>
      <c r="N28" s="1384"/>
      <c r="O28" s="1384"/>
      <c r="P28" s="1384"/>
      <c r="Q28" s="1384"/>
    </row>
    <row r="29" spans="1:19" ht="15.75" customHeight="1">
      <c r="A29" s="703"/>
      <c r="B29" s="1384"/>
      <c r="C29" s="1384"/>
      <c r="D29" s="1384"/>
      <c r="E29" s="1384"/>
      <c r="F29" s="1384"/>
      <c r="G29" s="1384"/>
      <c r="H29" s="1384"/>
      <c r="I29" s="1384"/>
      <c r="J29" s="1384"/>
      <c r="K29" s="1384"/>
      <c r="L29" s="1384"/>
      <c r="M29" s="1384"/>
      <c r="N29" s="1384"/>
      <c r="O29" s="1384"/>
      <c r="P29" s="1384"/>
      <c r="Q29" s="1384"/>
    </row>
    <row r="30" spans="1:19" ht="15.75" customHeight="1">
      <c r="A30" s="134"/>
      <c r="B30" s="135"/>
      <c r="C30" s="135"/>
      <c r="D30" s="135"/>
      <c r="E30" s="135"/>
      <c r="F30" s="135"/>
      <c r="G30" s="135"/>
      <c r="H30" s="135"/>
      <c r="I30" s="135"/>
      <c r="J30" s="135"/>
      <c r="K30" s="135"/>
      <c r="L30" s="135"/>
      <c r="M30" s="135"/>
      <c r="N30" s="135"/>
      <c r="O30" s="135"/>
      <c r="P30" s="135"/>
      <c r="Q30" s="135"/>
    </row>
    <row r="31" spans="1:19" ht="15.75" customHeight="1">
      <c r="A31" s="134"/>
      <c r="B31" s="135"/>
      <c r="C31" s="135"/>
      <c r="D31" s="135"/>
      <c r="E31" s="135"/>
      <c r="F31" s="135"/>
      <c r="G31" s="135"/>
      <c r="H31" s="135"/>
      <c r="I31" s="135"/>
      <c r="J31" s="135"/>
      <c r="K31" s="135"/>
      <c r="L31" s="135"/>
      <c r="M31" s="135"/>
      <c r="N31" s="135"/>
      <c r="O31" s="135"/>
      <c r="P31" s="135"/>
      <c r="Q31" s="135"/>
    </row>
    <row r="32" spans="1:19" ht="15.75" customHeight="1">
      <c r="A32" s="134"/>
      <c r="B32" s="135"/>
      <c r="C32" s="135"/>
      <c r="D32" s="135"/>
      <c r="E32" s="135"/>
      <c r="F32" s="135"/>
      <c r="G32" s="135"/>
      <c r="H32" s="135"/>
      <c r="I32" s="135"/>
      <c r="J32" s="135"/>
      <c r="K32" s="135"/>
      <c r="L32" s="135"/>
      <c r="M32" s="135"/>
      <c r="N32" s="135"/>
      <c r="O32" s="135"/>
      <c r="P32" s="135"/>
      <c r="Q32" s="135"/>
    </row>
    <row r="33" spans="1:19" ht="15.75" customHeight="1">
      <c r="A33" s="134"/>
      <c r="B33" s="135"/>
      <c r="C33" s="135"/>
      <c r="D33" s="135"/>
      <c r="E33" s="135"/>
      <c r="F33" s="135"/>
      <c r="G33" s="135"/>
      <c r="H33" s="135"/>
      <c r="I33" s="135"/>
      <c r="J33" s="135"/>
      <c r="K33" s="135"/>
      <c r="L33" s="135"/>
      <c r="M33" s="135"/>
      <c r="N33" s="135"/>
      <c r="O33" s="135"/>
      <c r="P33" s="135"/>
      <c r="Q33" s="135"/>
    </row>
    <row r="34" spans="1:19">
      <c r="A34" s="134"/>
      <c r="B34" s="135"/>
      <c r="C34" s="135"/>
      <c r="D34" s="135"/>
      <c r="E34" s="135"/>
      <c r="F34" s="135"/>
      <c r="G34" s="135"/>
      <c r="H34" s="135"/>
      <c r="I34" s="135"/>
      <c r="J34" s="135"/>
      <c r="K34" s="135"/>
      <c r="L34" s="135"/>
      <c r="M34" s="135"/>
      <c r="N34" s="135"/>
      <c r="O34" s="135"/>
      <c r="P34" s="135"/>
      <c r="Q34" s="135"/>
    </row>
    <row r="35" spans="1:19">
      <c r="A35" s="134"/>
      <c r="B35" s="135"/>
      <c r="C35" s="135"/>
      <c r="D35" s="135"/>
      <c r="E35" s="135"/>
      <c r="F35" s="135"/>
      <c r="G35" s="135"/>
      <c r="H35" s="135"/>
      <c r="I35" s="135"/>
      <c r="J35" s="135"/>
      <c r="K35" s="135"/>
      <c r="L35" s="135"/>
      <c r="M35" s="135"/>
      <c r="N35" s="135"/>
      <c r="O35" s="135"/>
      <c r="P35" s="135"/>
      <c r="Q35" s="135"/>
    </row>
    <row r="36" spans="1:19">
      <c r="A36" s="134"/>
      <c r="B36" s="135"/>
      <c r="C36" s="135"/>
      <c r="D36" s="135"/>
      <c r="E36" s="135"/>
      <c r="F36" s="135"/>
      <c r="G36" s="135"/>
      <c r="H36" s="135"/>
      <c r="I36" s="135"/>
      <c r="J36" s="135"/>
      <c r="K36" s="135"/>
      <c r="L36" s="135"/>
      <c r="M36" s="135"/>
      <c r="N36" s="135"/>
      <c r="O36" s="135"/>
      <c r="P36" s="135"/>
      <c r="Q36" s="135"/>
    </row>
    <row r="37" spans="1:19">
      <c r="A37" s="134"/>
      <c r="B37" s="135"/>
      <c r="C37" s="135"/>
      <c r="D37" s="135"/>
      <c r="E37" s="135"/>
      <c r="F37" s="135"/>
      <c r="G37" s="135"/>
      <c r="H37" s="135"/>
      <c r="I37" s="135"/>
      <c r="J37" s="135"/>
      <c r="K37" s="135"/>
      <c r="L37" s="135"/>
      <c r="M37" s="135"/>
      <c r="N37" s="135"/>
      <c r="O37" s="135"/>
      <c r="P37" s="135"/>
      <c r="Q37" s="135"/>
      <c r="S37" s="105"/>
    </row>
    <row r="38" spans="1:19">
      <c r="A38" s="134"/>
      <c r="B38" s="135"/>
      <c r="C38" s="135"/>
      <c r="D38" s="135"/>
      <c r="E38" s="135"/>
      <c r="F38" s="135"/>
      <c r="G38" s="135"/>
      <c r="H38" s="135"/>
      <c r="I38" s="135"/>
      <c r="J38" s="135"/>
      <c r="K38" s="135"/>
      <c r="L38" s="135"/>
      <c r="M38" s="135"/>
      <c r="N38" s="135"/>
      <c r="O38" s="135"/>
      <c r="P38" s="135"/>
      <c r="Q38" s="135"/>
      <c r="S38" s="105"/>
    </row>
    <row r="39" spans="1:19">
      <c r="A39" s="134"/>
      <c r="B39" s="135"/>
      <c r="C39" s="135"/>
      <c r="D39" s="135"/>
      <c r="E39" s="135"/>
      <c r="F39" s="135"/>
      <c r="G39" s="135"/>
      <c r="H39" s="135"/>
      <c r="I39" s="135"/>
      <c r="J39" s="135"/>
      <c r="K39" s="135"/>
      <c r="L39" s="135"/>
      <c r="M39" s="135"/>
      <c r="N39" s="135"/>
      <c r="O39" s="135"/>
      <c r="P39" s="135"/>
      <c r="Q39" s="135"/>
      <c r="S39" s="105"/>
    </row>
    <row r="40" spans="1:19">
      <c r="A40" s="134"/>
      <c r="B40" s="135"/>
      <c r="C40" s="135"/>
      <c r="D40" s="135"/>
      <c r="E40" s="135"/>
      <c r="F40" s="135"/>
      <c r="G40" s="135"/>
      <c r="H40" s="135"/>
      <c r="I40" s="135"/>
      <c r="J40" s="135"/>
      <c r="K40" s="135"/>
      <c r="L40" s="135"/>
      <c r="M40" s="135"/>
      <c r="N40" s="135"/>
      <c r="O40" s="135"/>
      <c r="P40" s="135"/>
      <c r="Q40" s="135"/>
      <c r="S40" s="105"/>
    </row>
    <row r="41" spans="1:19" ht="15.75" customHeight="1">
      <c r="A41" s="127"/>
      <c r="S41" s="105"/>
    </row>
    <row r="42" spans="1:19" s="135" customFormat="1">
      <c r="A42" s="127"/>
      <c r="B42" s="3"/>
      <c r="C42" s="3"/>
      <c r="D42" s="3"/>
      <c r="E42" s="3"/>
      <c r="F42" s="3"/>
      <c r="G42" s="3"/>
      <c r="H42" s="3"/>
      <c r="I42" s="3"/>
      <c r="J42" s="3"/>
      <c r="K42" s="3"/>
      <c r="L42" s="3"/>
      <c r="M42" s="3"/>
      <c r="N42" s="3"/>
      <c r="O42" s="3"/>
      <c r="P42" s="3"/>
      <c r="Q42" s="3"/>
    </row>
    <row r="43" spans="1:19" s="135" customFormat="1">
      <c r="A43" s="127"/>
      <c r="B43" s="3"/>
      <c r="C43" s="3"/>
      <c r="D43" s="3"/>
      <c r="E43" s="3"/>
      <c r="F43" s="3"/>
      <c r="G43" s="3"/>
      <c r="H43" s="3"/>
      <c r="I43" s="3"/>
      <c r="J43" s="3"/>
      <c r="K43" s="3"/>
      <c r="L43" s="3"/>
      <c r="M43" s="3"/>
      <c r="N43" s="3"/>
      <c r="O43" s="3"/>
      <c r="P43" s="3"/>
      <c r="Q43" s="3"/>
    </row>
    <row r="44" spans="1:19" s="135" customFormat="1">
      <c r="A44" s="3"/>
      <c r="B44" s="3"/>
      <c r="C44" s="3"/>
      <c r="D44" s="3"/>
      <c r="E44" s="3"/>
      <c r="F44" s="3"/>
      <c r="G44" s="3"/>
      <c r="H44" s="3"/>
      <c r="I44" s="3"/>
      <c r="J44" s="3"/>
      <c r="K44" s="3"/>
      <c r="L44" s="3"/>
      <c r="M44" s="3"/>
      <c r="N44" s="3"/>
      <c r="O44" s="3"/>
      <c r="P44" s="3"/>
      <c r="Q44" s="3"/>
    </row>
    <row r="45" spans="1:19" s="135" customFormat="1">
      <c r="A45" s="3"/>
      <c r="B45" s="3"/>
      <c r="C45" s="3"/>
      <c r="D45" s="3"/>
      <c r="E45" s="3"/>
      <c r="F45" s="3"/>
      <c r="G45" s="3"/>
      <c r="H45" s="3"/>
      <c r="I45" s="3"/>
      <c r="J45" s="3"/>
      <c r="K45" s="3"/>
      <c r="L45" s="3"/>
      <c r="M45" s="3"/>
      <c r="N45" s="3"/>
      <c r="O45" s="3"/>
      <c r="P45" s="3"/>
      <c r="Q45" s="3"/>
    </row>
    <row r="46" spans="1:19" s="135" customFormat="1">
      <c r="A46" s="3"/>
      <c r="B46" s="3"/>
      <c r="C46" s="3"/>
      <c r="D46" s="3"/>
      <c r="E46" s="3"/>
      <c r="F46" s="3"/>
      <c r="G46" s="3"/>
      <c r="H46" s="3"/>
      <c r="I46" s="3"/>
      <c r="J46" s="3"/>
      <c r="K46" s="3"/>
      <c r="L46" s="3"/>
      <c r="M46" s="3"/>
      <c r="N46" s="3"/>
      <c r="O46" s="3"/>
      <c r="P46" s="3"/>
      <c r="Q46" s="3"/>
    </row>
    <row r="47" spans="1:19" s="135" customFormat="1">
      <c r="A47" s="3"/>
      <c r="B47" s="3"/>
      <c r="C47" s="3"/>
      <c r="D47" s="3"/>
      <c r="E47" s="3"/>
      <c r="F47" s="3"/>
      <c r="G47" s="3"/>
      <c r="H47" s="3"/>
      <c r="I47" s="3"/>
      <c r="J47" s="3"/>
      <c r="K47" s="3"/>
      <c r="L47" s="3"/>
      <c r="M47" s="3"/>
      <c r="N47" s="3"/>
      <c r="O47" s="3"/>
      <c r="P47" s="3"/>
      <c r="Q47" s="3"/>
    </row>
    <row r="48" spans="1:19" s="135" customFormat="1">
      <c r="A48" s="3"/>
      <c r="B48" s="3"/>
      <c r="C48" s="3"/>
      <c r="D48" s="3"/>
      <c r="E48" s="3"/>
      <c r="F48" s="3"/>
      <c r="G48" s="3"/>
      <c r="H48" s="3"/>
      <c r="I48" s="3"/>
      <c r="J48" s="3"/>
      <c r="K48" s="3"/>
      <c r="L48" s="3"/>
      <c r="M48" s="3"/>
      <c r="N48" s="3"/>
      <c r="O48" s="3"/>
      <c r="P48" s="3"/>
      <c r="Q48" s="3"/>
    </row>
    <row r="49" spans="1:17" s="135" customFormat="1">
      <c r="A49" s="3"/>
      <c r="B49" s="3"/>
      <c r="C49" s="3"/>
      <c r="D49" s="3"/>
      <c r="E49" s="3"/>
      <c r="F49" s="3"/>
      <c r="G49" s="3"/>
      <c r="H49" s="3"/>
      <c r="I49" s="3"/>
      <c r="J49" s="3"/>
      <c r="K49" s="3"/>
      <c r="L49" s="3"/>
      <c r="M49" s="3"/>
      <c r="N49" s="3"/>
      <c r="O49" s="3"/>
      <c r="P49" s="3"/>
      <c r="Q49" s="3"/>
    </row>
    <row r="50" spans="1:17" s="135" customFormat="1">
      <c r="A50" s="3"/>
      <c r="B50" s="3"/>
      <c r="C50" s="3"/>
      <c r="D50" s="3"/>
      <c r="E50" s="3"/>
      <c r="F50" s="3"/>
      <c r="G50" s="3"/>
      <c r="H50" s="3"/>
      <c r="I50" s="3"/>
      <c r="J50" s="3"/>
      <c r="K50" s="3"/>
      <c r="L50" s="3"/>
      <c r="M50" s="3"/>
      <c r="N50" s="3"/>
      <c r="O50" s="3"/>
      <c r="P50" s="3"/>
      <c r="Q50" s="3"/>
    </row>
    <row r="51" spans="1:17" s="135" customFormat="1">
      <c r="A51" s="3"/>
      <c r="B51" s="3"/>
      <c r="C51" s="3"/>
      <c r="D51" s="3"/>
      <c r="E51" s="3"/>
      <c r="F51" s="3"/>
      <c r="G51" s="3"/>
      <c r="H51" s="3"/>
      <c r="I51" s="3"/>
      <c r="J51" s="3"/>
      <c r="K51" s="3"/>
      <c r="L51" s="3"/>
      <c r="M51" s="3"/>
      <c r="N51" s="3"/>
      <c r="O51" s="3"/>
      <c r="P51" s="3"/>
      <c r="Q51" s="3"/>
    </row>
    <row r="52" spans="1:17" s="135" customFormat="1">
      <c r="A52" s="3"/>
      <c r="B52" s="3"/>
      <c r="C52" s="3"/>
      <c r="D52" s="3"/>
      <c r="E52" s="3"/>
      <c r="F52" s="3"/>
      <c r="G52" s="3"/>
      <c r="H52" s="3"/>
      <c r="I52" s="3"/>
      <c r="J52" s="3"/>
      <c r="K52" s="3"/>
      <c r="L52" s="3"/>
      <c r="M52" s="3"/>
      <c r="N52" s="3"/>
      <c r="O52" s="3"/>
      <c r="P52" s="3"/>
      <c r="Q52" s="3"/>
    </row>
    <row r="53" spans="1:17" s="135" customFormat="1">
      <c r="A53" s="3"/>
      <c r="B53" s="3"/>
      <c r="C53" s="3"/>
      <c r="D53" s="3"/>
      <c r="E53" s="3"/>
      <c r="F53" s="3"/>
      <c r="G53" s="3"/>
      <c r="H53" s="3"/>
      <c r="I53" s="3"/>
      <c r="J53" s="3"/>
      <c r="K53" s="3"/>
      <c r="L53" s="3"/>
      <c r="M53" s="3"/>
      <c r="N53" s="3"/>
      <c r="O53" s="3"/>
      <c r="P53" s="3"/>
      <c r="Q53" s="3"/>
    </row>
    <row r="54" spans="1:17" s="135" customFormat="1">
      <c r="A54" s="3"/>
      <c r="B54" s="3"/>
      <c r="C54" s="3"/>
      <c r="D54" s="3"/>
      <c r="E54" s="3"/>
      <c r="F54" s="3"/>
      <c r="G54" s="3"/>
      <c r="H54" s="3"/>
      <c r="I54" s="3"/>
      <c r="J54" s="3"/>
      <c r="K54" s="3"/>
      <c r="L54" s="3"/>
      <c r="M54" s="3"/>
      <c r="N54" s="3"/>
      <c r="O54" s="3"/>
      <c r="P54" s="3"/>
      <c r="Q54" s="3"/>
    </row>
    <row r="55" spans="1:17" s="135" customFormat="1">
      <c r="A55" s="3"/>
      <c r="B55" s="3"/>
      <c r="C55" s="3"/>
      <c r="D55" s="3"/>
      <c r="E55" s="3"/>
      <c r="F55" s="3"/>
      <c r="G55" s="3"/>
      <c r="H55" s="3"/>
      <c r="I55" s="3"/>
      <c r="J55" s="3"/>
      <c r="K55" s="3"/>
      <c r="L55" s="3"/>
      <c r="M55" s="3"/>
      <c r="N55" s="3"/>
      <c r="O55" s="3"/>
      <c r="P55" s="3"/>
      <c r="Q55" s="3"/>
    </row>
    <row r="56" spans="1:17" s="135" customFormat="1">
      <c r="A56" s="3"/>
      <c r="B56" s="3"/>
      <c r="C56" s="3"/>
      <c r="D56" s="3"/>
      <c r="E56" s="3"/>
      <c r="F56" s="3"/>
      <c r="G56" s="3"/>
      <c r="H56" s="3"/>
      <c r="I56" s="3"/>
      <c r="J56" s="3"/>
      <c r="K56" s="3"/>
      <c r="L56" s="3"/>
      <c r="M56" s="3"/>
      <c r="N56" s="3"/>
      <c r="O56" s="3"/>
      <c r="P56" s="3"/>
      <c r="Q56" s="3"/>
    </row>
    <row r="57" spans="1:17" s="135" customFormat="1">
      <c r="A57" s="3"/>
      <c r="B57" s="3"/>
      <c r="C57" s="3"/>
      <c r="D57" s="3"/>
      <c r="E57" s="3"/>
      <c r="F57" s="3"/>
      <c r="G57" s="3"/>
      <c r="H57" s="3"/>
      <c r="I57" s="3"/>
      <c r="J57" s="3"/>
      <c r="K57" s="3"/>
      <c r="L57" s="3"/>
      <c r="M57" s="3"/>
      <c r="N57" s="3"/>
      <c r="O57" s="3"/>
      <c r="P57" s="3"/>
      <c r="Q57" s="3"/>
    </row>
    <row r="58" spans="1:17" s="135" customFormat="1">
      <c r="A58" s="3"/>
      <c r="B58" s="3"/>
      <c r="C58" s="3"/>
      <c r="D58" s="3"/>
      <c r="E58" s="3"/>
      <c r="F58" s="3"/>
      <c r="G58" s="3"/>
      <c r="H58" s="3"/>
      <c r="I58" s="3"/>
      <c r="J58" s="3"/>
      <c r="K58" s="3"/>
      <c r="L58" s="3"/>
      <c r="M58" s="3"/>
      <c r="N58" s="3"/>
      <c r="O58" s="3"/>
      <c r="P58" s="3"/>
      <c r="Q58" s="3"/>
    </row>
    <row r="59" spans="1:17" s="135" customFormat="1">
      <c r="A59" s="3"/>
      <c r="B59" s="3"/>
      <c r="C59" s="3"/>
      <c r="D59" s="3"/>
      <c r="E59" s="3"/>
      <c r="F59" s="3"/>
      <c r="G59" s="3"/>
      <c r="H59" s="3"/>
      <c r="I59" s="3"/>
      <c r="J59" s="3"/>
      <c r="K59" s="3"/>
      <c r="L59" s="3"/>
      <c r="M59" s="3"/>
      <c r="N59" s="3"/>
      <c r="O59" s="3"/>
      <c r="P59" s="3"/>
      <c r="Q59" s="3"/>
    </row>
    <row r="60" spans="1:17" s="135" customFormat="1">
      <c r="A60" s="3"/>
      <c r="B60" s="3"/>
      <c r="C60" s="3"/>
      <c r="D60" s="3"/>
      <c r="E60" s="3"/>
      <c r="F60" s="3"/>
      <c r="G60" s="3"/>
      <c r="H60" s="3"/>
      <c r="I60" s="3"/>
      <c r="J60" s="3"/>
      <c r="K60" s="3"/>
      <c r="L60" s="3"/>
      <c r="M60" s="3"/>
      <c r="N60" s="3"/>
      <c r="O60" s="3"/>
      <c r="P60" s="3"/>
      <c r="Q60" s="3"/>
    </row>
    <row r="61" spans="1:17" s="135" customFormat="1">
      <c r="A61" s="3"/>
      <c r="B61" s="3"/>
      <c r="C61" s="3"/>
      <c r="D61" s="3"/>
      <c r="E61" s="3"/>
      <c r="F61" s="3"/>
      <c r="G61" s="3"/>
      <c r="H61" s="3"/>
      <c r="I61" s="3"/>
      <c r="J61" s="3"/>
      <c r="K61" s="3"/>
      <c r="L61" s="3"/>
      <c r="M61" s="3"/>
      <c r="N61" s="3"/>
      <c r="O61" s="3"/>
      <c r="P61" s="3"/>
      <c r="Q61" s="3"/>
    </row>
    <row r="62" spans="1:17" s="135" customFormat="1">
      <c r="A62" s="3"/>
      <c r="B62" s="3"/>
      <c r="C62" s="3"/>
      <c r="D62" s="3"/>
      <c r="E62" s="3"/>
      <c r="F62" s="3"/>
      <c r="G62" s="3"/>
      <c r="H62" s="3"/>
      <c r="I62" s="3"/>
      <c r="J62" s="3"/>
      <c r="K62" s="3"/>
      <c r="L62" s="3"/>
      <c r="M62" s="3"/>
      <c r="N62" s="3"/>
      <c r="O62" s="3"/>
      <c r="P62" s="3"/>
      <c r="Q62" s="3"/>
    </row>
    <row r="63" spans="1:17" s="135" customFormat="1">
      <c r="A63" s="3"/>
      <c r="B63" s="3"/>
      <c r="C63" s="3"/>
      <c r="D63" s="3"/>
      <c r="E63" s="3"/>
      <c r="F63" s="3"/>
      <c r="G63" s="3"/>
      <c r="H63" s="3"/>
      <c r="I63" s="3"/>
      <c r="J63" s="3"/>
      <c r="K63" s="3"/>
      <c r="L63" s="3"/>
      <c r="M63" s="3"/>
      <c r="N63" s="3"/>
      <c r="O63" s="3"/>
      <c r="P63" s="3"/>
      <c r="Q63" s="3"/>
    </row>
    <row r="64" spans="1:17" s="135" customFormat="1">
      <c r="A64" s="3"/>
      <c r="B64" s="3"/>
      <c r="C64" s="3"/>
      <c r="D64" s="3"/>
      <c r="E64" s="3"/>
      <c r="F64" s="3"/>
      <c r="G64" s="3"/>
      <c r="H64" s="3"/>
      <c r="I64" s="3"/>
      <c r="J64" s="3"/>
      <c r="K64" s="3"/>
      <c r="L64" s="3"/>
      <c r="M64" s="3"/>
      <c r="N64" s="3"/>
      <c r="O64" s="3"/>
      <c r="P64" s="3"/>
      <c r="Q64" s="3"/>
    </row>
    <row r="65" spans="1:17" s="135" customFormat="1">
      <c r="A65" s="3"/>
      <c r="B65" s="3"/>
      <c r="C65" s="3"/>
      <c r="D65" s="3"/>
      <c r="E65" s="3"/>
      <c r="F65" s="3"/>
      <c r="G65" s="3"/>
      <c r="H65" s="3"/>
      <c r="I65" s="3"/>
      <c r="J65" s="3"/>
      <c r="K65" s="3"/>
      <c r="L65" s="3"/>
      <c r="M65" s="3"/>
      <c r="N65" s="3"/>
      <c r="O65" s="3"/>
      <c r="P65" s="3"/>
      <c r="Q65" s="3"/>
    </row>
  </sheetData>
  <mergeCells count="27">
    <mergeCell ref="A1:F1"/>
    <mergeCell ref="A2:E2"/>
    <mergeCell ref="A3:Q3"/>
    <mergeCell ref="D4:E4"/>
    <mergeCell ref="F4:Q4"/>
    <mergeCell ref="E6:Q8"/>
    <mergeCell ref="A6:A10"/>
    <mergeCell ref="B6:D8"/>
    <mergeCell ref="B9:D9"/>
    <mergeCell ref="B10:D10"/>
    <mergeCell ref="E9:Q9"/>
    <mergeCell ref="E10:Q10"/>
    <mergeCell ref="E14:Q15"/>
    <mergeCell ref="A14:D15"/>
    <mergeCell ref="E12:K12"/>
    <mergeCell ref="E13:K13"/>
    <mergeCell ref="A12:D12"/>
    <mergeCell ref="A13:D13"/>
    <mergeCell ref="B28:Q29"/>
    <mergeCell ref="A16:D16"/>
    <mergeCell ref="A17:D17"/>
    <mergeCell ref="E16:Q16"/>
    <mergeCell ref="E17:Q17"/>
    <mergeCell ref="B24:Q25"/>
    <mergeCell ref="B21:Q22"/>
    <mergeCell ref="B18:Q19"/>
    <mergeCell ref="B20:Q20"/>
  </mergeCells>
  <phoneticPr fontId="2"/>
  <dataValidations count="3">
    <dataValidation type="list" showInputMessage="1" showErrorMessage="1" sqref="E12:K12" xr:uid="{00000000-0002-0000-1500-000000000000}">
      <formula1>企業回答2</formula1>
    </dataValidation>
    <dataValidation type="list" allowBlank="1" showInputMessage="1" showErrorMessage="1" sqref="E17:Q17" xr:uid="{00000000-0002-0000-1500-000001000000}">
      <formula1>建設工事の種類</formula1>
    </dataValidation>
    <dataValidation type="list" allowBlank="1" showInputMessage="1" showErrorMessage="1" sqref="E16:Q16" xr:uid="{00000000-0002-0000-1500-000002000000}">
      <formula1>工事種別</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66FF"/>
    <pageSetUpPr fitToPage="1"/>
  </sheetPr>
  <dimension ref="A1:T42"/>
  <sheetViews>
    <sheetView view="pageBreakPreview" zoomScaleNormal="100" zoomScaleSheetLayoutView="100" workbookViewId="0">
      <selection activeCell="B36" sqref="B36"/>
    </sheetView>
  </sheetViews>
  <sheetFormatPr defaultRowHeight="13"/>
  <cols>
    <col min="1" max="1" width="3.26953125" customWidth="1"/>
    <col min="2" max="3" width="4.26953125" customWidth="1"/>
    <col min="4" max="6" width="5.08984375" customWidth="1"/>
    <col min="7" max="12" width="4.7265625" customWidth="1"/>
    <col min="13" max="17" width="6.6328125" customWidth="1"/>
  </cols>
  <sheetData>
    <row r="1" spans="1:20" ht="15.75" customHeight="1">
      <c r="A1" s="1097" t="str">
        <f>CONCATENATE("（様式-",INDEX(発注者入力シート!$B$28:$G$32,MATCH(発注者入力シート!L8,発注者入力シート!$C$28:$C$32,0),4),"）")</f>
        <v>（様式-４）</v>
      </c>
      <c r="B1" s="1097"/>
      <c r="C1" s="1097"/>
      <c r="D1" s="1097"/>
      <c r="E1" s="1097"/>
      <c r="F1" s="1097"/>
      <c r="S1" s="3" t="s">
        <v>400</v>
      </c>
      <c r="T1" s="3"/>
    </row>
    <row r="2" spans="1:20" ht="15.75" customHeight="1">
      <c r="A2" s="1097" t="str">
        <f>CONCATENATE("評価項目",INDEX(発注者入力シート!$B$28:$G$32,MATCH(発注者入力シート!L8,発注者入力シート!$C$28:$C$32,0),5),"-",INDEX(発注者入力シート!$B$28:$G$32,MATCH(発注者入力シート!L8,発注者入力シート!$C$28:$C$32,0),6))</f>
        <v>評価項目（１）-③</v>
      </c>
      <c r="B2" s="1097"/>
      <c r="C2" s="1097"/>
      <c r="D2" s="1097"/>
      <c r="E2" s="1097"/>
      <c r="S2" s="3" t="s">
        <v>401</v>
      </c>
      <c r="T2" s="3"/>
    </row>
    <row r="3" spans="1:20" ht="15.75" customHeight="1">
      <c r="A3" s="1149" t="s">
        <v>1056</v>
      </c>
      <c r="B3" s="1149"/>
      <c r="C3" s="1149"/>
      <c r="D3" s="1149"/>
      <c r="E3" s="1149"/>
      <c r="F3" s="1149"/>
      <c r="G3" s="1149"/>
      <c r="H3" s="1149"/>
      <c r="I3" s="1149"/>
      <c r="J3" s="1149"/>
      <c r="K3" s="1149"/>
      <c r="L3" s="1149"/>
      <c r="M3" s="1149"/>
      <c r="N3" s="1149"/>
      <c r="O3" s="1149"/>
      <c r="P3" s="1149"/>
      <c r="Q3" s="1149"/>
      <c r="R3" s="128"/>
      <c r="S3" s="103"/>
      <c r="T3" s="3" t="s">
        <v>408</v>
      </c>
    </row>
    <row r="4" spans="1:20" ht="15.75" customHeight="1">
      <c r="A4" s="3"/>
      <c r="B4" s="3"/>
      <c r="C4" s="3"/>
      <c r="D4" s="1156" t="s">
        <v>1057</v>
      </c>
      <c r="E4" s="1156"/>
      <c r="F4" s="1257" t="str">
        <f>IF(企業入力シート!C5="","",企業入力シート!C5)</f>
        <v/>
      </c>
      <c r="G4" s="1257"/>
      <c r="H4" s="1257"/>
      <c r="I4" s="1257"/>
      <c r="J4" s="1257"/>
      <c r="K4" s="1257"/>
      <c r="L4" s="1257"/>
      <c r="M4" s="1257"/>
      <c r="N4" s="1257"/>
      <c r="O4" s="1257"/>
      <c r="P4" s="1257"/>
      <c r="Q4" s="1257"/>
      <c r="R4" s="2"/>
      <c r="S4" s="98"/>
      <c r="T4" s="3" t="s">
        <v>519</v>
      </c>
    </row>
    <row r="5" spans="1:20" ht="15.75" customHeight="1">
      <c r="A5" s="135" t="s">
        <v>1058</v>
      </c>
      <c r="B5" s="135"/>
      <c r="C5" s="135"/>
      <c r="D5" s="135"/>
      <c r="E5" s="135"/>
      <c r="F5" s="135"/>
      <c r="G5" s="135"/>
      <c r="H5" s="135"/>
      <c r="I5" s="135"/>
      <c r="J5" s="135"/>
      <c r="K5" s="135"/>
      <c r="L5" s="135"/>
      <c r="M5" s="135"/>
      <c r="N5" s="135"/>
      <c r="O5" s="135"/>
      <c r="P5" s="135"/>
      <c r="Q5" s="135"/>
      <c r="S5" s="3"/>
      <c r="T5" s="3"/>
    </row>
    <row r="6" spans="1:20" ht="15.75" customHeight="1">
      <c r="A6" s="1444" t="s">
        <v>1406</v>
      </c>
      <c r="B6" s="1444"/>
      <c r="C6" s="1444"/>
      <c r="D6" s="1444"/>
      <c r="E6" s="1444"/>
      <c r="F6" s="1444"/>
      <c r="G6" s="1444"/>
      <c r="H6" s="1444"/>
      <c r="I6" s="1444"/>
      <c r="J6" s="1444"/>
      <c r="K6" s="1444"/>
      <c r="L6" s="1444"/>
      <c r="M6" s="1444"/>
      <c r="N6" s="1444"/>
      <c r="O6" s="1444"/>
      <c r="P6" s="1444"/>
      <c r="Q6" s="1444"/>
      <c r="R6" s="142"/>
      <c r="S6" s="3" t="s">
        <v>404</v>
      </c>
      <c r="T6" s="3"/>
    </row>
    <row r="7" spans="1:20" ht="40.5" customHeight="1">
      <c r="A7" s="1444"/>
      <c r="B7" s="1444"/>
      <c r="C7" s="1444"/>
      <c r="D7" s="1444"/>
      <c r="E7" s="1444"/>
      <c r="F7" s="1444"/>
      <c r="G7" s="1444"/>
      <c r="H7" s="1444"/>
      <c r="I7" s="1444"/>
      <c r="J7" s="1444"/>
      <c r="K7" s="1444"/>
      <c r="L7" s="1444"/>
      <c r="M7" s="1444"/>
      <c r="N7" s="1444"/>
      <c r="O7" s="1444"/>
      <c r="P7" s="1444"/>
      <c r="Q7" s="1444"/>
      <c r="R7" s="142"/>
      <c r="S7" s="100"/>
      <c r="T7" s="3" t="s">
        <v>405</v>
      </c>
    </row>
    <row r="8" spans="1:20" ht="15.75" customHeight="1">
      <c r="A8" s="142"/>
      <c r="B8" s="142"/>
      <c r="C8" s="142"/>
      <c r="D8" s="142"/>
      <c r="E8" s="142"/>
      <c r="F8" s="142"/>
      <c r="G8" s="142"/>
      <c r="H8" s="142"/>
      <c r="I8" s="142"/>
      <c r="J8" s="142"/>
      <c r="K8" s="142"/>
      <c r="L8" s="142"/>
      <c r="M8" s="142"/>
      <c r="N8" s="142"/>
      <c r="O8" s="142"/>
      <c r="P8" s="142"/>
      <c r="Q8" s="142"/>
      <c r="S8" s="101"/>
      <c r="T8" s="3" t="s">
        <v>403</v>
      </c>
    </row>
    <row r="9" spans="1:20" ht="15.75" customHeight="1">
      <c r="A9" s="1445" t="s">
        <v>1059</v>
      </c>
      <c r="B9" s="1445"/>
      <c r="C9" s="1445"/>
      <c r="D9" s="1445"/>
      <c r="E9" s="1445"/>
      <c r="F9" s="1445" t="s">
        <v>843</v>
      </c>
      <c r="G9" s="1445"/>
      <c r="H9" s="1445"/>
      <c r="I9" s="1445" t="s">
        <v>891</v>
      </c>
      <c r="J9" s="1445"/>
      <c r="K9" s="1445"/>
      <c r="L9" s="1446" t="s">
        <v>1105</v>
      </c>
      <c r="M9" s="1447"/>
      <c r="N9" s="1447"/>
      <c r="O9" s="1447"/>
      <c r="P9" s="1447"/>
      <c r="Q9" s="1448"/>
      <c r="R9" s="3"/>
      <c r="T9" s="3"/>
    </row>
    <row r="10" spans="1:20" ht="31.5" customHeight="1">
      <c r="A10" s="1438" t="s">
        <v>8</v>
      </c>
      <c r="B10" s="1443" t="str">
        <f>IF(OR(企業入力シート!$C$14="",企業入力シート!$C$48="",企業入力シート!$C$77=""),"",IF(B11="第1ｸﾞﾙｰﾌﾟ",企業入力シート!$C$14,IF(B11="第2ｸﾞﾙｰﾌﾟ",企業入力シート!$C$48,IF(B11="第3ｸﾞﾙｰﾌﾟ",企業入力シート!$C$77,""))))</f>
        <v/>
      </c>
      <c r="C10" s="1443"/>
      <c r="D10" s="1443"/>
      <c r="E10" s="1443"/>
      <c r="F10" s="1449"/>
      <c r="G10" s="1450"/>
      <c r="H10" s="1451"/>
      <c r="I10" s="1426"/>
      <c r="J10" s="1427"/>
      <c r="K10" s="1428"/>
      <c r="L10" s="1432"/>
      <c r="M10" s="1433"/>
      <c r="N10" s="1433"/>
      <c r="O10" s="1433"/>
      <c r="P10" s="1433"/>
      <c r="Q10" s="1434"/>
      <c r="R10" s="3"/>
      <c r="S10" s="105" t="s">
        <v>406</v>
      </c>
      <c r="T10" s="3"/>
    </row>
    <row r="11" spans="1:20" ht="15.75" customHeight="1">
      <c r="A11" s="1439"/>
      <c r="B11" s="1440"/>
      <c r="C11" s="1441"/>
      <c r="D11" s="1441"/>
      <c r="E11" s="1442"/>
      <c r="F11" s="1452"/>
      <c r="G11" s="1453"/>
      <c r="H11" s="1454"/>
      <c r="I11" s="1429"/>
      <c r="J11" s="1430"/>
      <c r="K11" s="1431"/>
      <c r="L11" s="1435"/>
      <c r="M11" s="1436"/>
      <c r="N11" s="1436"/>
      <c r="O11" s="1436"/>
      <c r="P11" s="1436"/>
      <c r="Q11" s="1437"/>
      <c r="R11" s="3"/>
      <c r="S11" s="105" t="s">
        <v>407</v>
      </c>
      <c r="T11" s="3"/>
    </row>
    <row r="12" spans="1:20" ht="31.5" customHeight="1">
      <c r="A12" s="1438" t="s">
        <v>9</v>
      </c>
      <c r="B12" s="1443" t="str">
        <f>IF(OR(企業入力シート!$C$14="",企業入力シート!$C$48="",企業入力シート!$C$77=""),"",IF(B13="第1ｸﾞﾙｰﾌﾟ",企業入力シート!$C$14,IF(B13="第2ｸﾞﾙｰﾌﾟ",企業入力シート!$C$48,IF(B13="第3ｸﾞﾙｰﾌﾟ",企業入力シート!$C$77,""))))</f>
        <v/>
      </c>
      <c r="C12" s="1443"/>
      <c r="D12" s="1443"/>
      <c r="E12" s="1443"/>
      <c r="F12" s="1449"/>
      <c r="G12" s="1450"/>
      <c r="H12" s="1451"/>
      <c r="I12" s="1426"/>
      <c r="J12" s="1427"/>
      <c r="K12" s="1428"/>
      <c r="L12" s="1432"/>
      <c r="M12" s="1433"/>
      <c r="N12" s="1433"/>
      <c r="O12" s="1433"/>
      <c r="P12" s="1433"/>
      <c r="Q12" s="1434"/>
      <c r="R12" s="3"/>
      <c r="S12" s="105" t="s">
        <v>871</v>
      </c>
      <c r="T12" s="3"/>
    </row>
    <row r="13" spans="1:20" ht="15.75" customHeight="1">
      <c r="A13" s="1439"/>
      <c r="B13" s="1440"/>
      <c r="C13" s="1441"/>
      <c r="D13" s="1441"/>
      <c r="E13" s="1442"/>
      <c r="F13" s="1452"/>
      <c r="G13" s="1453"/>
      <c r="H13" s="1454"/>
      <c r="I13" s="1429"/>
      <c r="J13" s="1430"/>
      <c r="K13" s="1431"/>
      <c r="L13" s="1435"/>
      <c r="M13" s="1436"/>
      <c r="N13" s="1436"/>
      <c r="O13" s="1436"/>
      <c r="P13" s="1436"/>
      <c r="Q13" s="1437"/>
      <c r="R13" s="3"/>
      <c r="S13" s="105"/>
      <c r="T13" s="3"/>
    </row>
    <row r="14" spans="1:20" ht="31.5" customHeight="1">
      <c r="A14" s="1438" t="s">
        <v>10</v>
      </c>
      <c r="B14" s="1443" t="str">
        <f>IF(OR(企業入力シート!$C$14="",企業入力シート!$C$48="",企業入力シート!$C$77=""),"",IF(B15="第1ｸﾞﾙｰﾌﾟ",企業入力シート!$C$14,IF(B15="第2ｸﾞﾙｰﾌﾟ",企業入力シート!$C$48,IF(B15="第3ｸﾞﾙｰﾌﾟ",企業入力シート!$C$77,""))))</f>
        <v/>
      </c>
      <c r="C14" s="1443"/>
      <c r="D14" s="1443"/>
      <c r="E14" s="1443"/>
      <c r="F14" s="1449"/>
      <c r="G14" s="1450"/>
      <c r="H14" s="1451"/>
      <c r="I14" s="1426"/>
      <c r="J14" s="1427"/>
      <c r="K14" s="1428"/>
      <c r="L14" s="1432"/>
      <c r="M14" s="1433"/>
      <c r="N14" s="1433"/>
      <c r="O14" s="1433"/>
      <c r="P14" s="1433"/>
      <c r="Q14" s="1434"/>
      <c r="R14" s="3"/>
      <c r="S14" s="105"/>
      <c r="T14" s="3"/>
    </row>
    <row r="15" spans="1:20" ht="15.75" customHeight="1">
      <c r="A15" s="1439"/>
      <c r="B15" s="1440"/>
      <c r="C15" s="1441"/>
      <c r="D15" s="1441"/>
      <c r="E15" s="1442"/>
      <c r="F15" s="1452"/>
      <c r="G15" s="1453"/>
      <c r="H15" s="1454"/>
      <c r="I15" s="1429"/>
      <c r="J15" s="1430"/>
      <c r="K15" s="1431"/>
      <c r="L15" s="1435"/>
      <c r="M15" s="1436"/>
      <c r="N15" s="1436"/>
      <c r="O15" s="1436"/>
      <c r="P15" s="1436"/>
      <c r="Q15" s="1437"/>
      <c r="R15" s="3"/>
      <c r="S15" s="105"/>
      <c r="T15" s="3"/>
    </row>
    <row r="16" spans="1:20" ht="31.5" hidden="1" customHeight="1">
      <c r="A16" s="1438" t="s">
        <v>11</v>
      </c>
      <c r="B16" s="1443" t="str">
        <f>IF(OR(企業入力シート!$C$14="",企業入力シート!$C$48="",企業入力シート!$C$77=""),"",IF(B17="第1ｸﾞﾙｰﾌﾟ",企業入力シート!$C$14,IF(B17="第2ｸﾞﾙｰﾌﾟ",企業入力シート!$C$48,IF(B17="第3ｸﾞﾙｰﾌﾟ",企業入力シート!$C$77,""))))</f>
        <v/>
      </c>
      <c r="C16" s="1443"/>
      <c r="D16" s="1443"/>
      <c r="E16" s="1443"/>
      <c r="F16" s="1449"/>
      <c r="G16" s="1450"/>
      <c r="H16" s="1451"/>
      <c r="I16" s="1426"/>
      <c r="J16" s="1427"/>
      <c r="K16" s="1428"/>
      <c r="L16" s="1432"/>
      <c r="M16" s="1433"/>
      <c r="N16" s="1433"/>
      <c r="O16" s="1433"/>
      <c r="P16" s="1433"/>
      <c r="Q16" s="1434"/>
      <c r="R16" s="3"/>
      <c r="S16" s="105"/>
      <c r="T16" s="3"/>
    </row>
    <row r="17" spans="1:20" ht="15.75" hidden="1" customHeight="1">
      <c r="A17" s="1439"/>
      <c r="B17" s="1440"/>
      <c r="C17" s="1441"/>
      <c r="D17" s="1441"/>
      <c r="E17" s="1442"/>
      <c r="F17" s="1452"/>
      <c r="G17" s="1453"/>
      <c r="H17" s="1454"/>
      <c r="I17" s="1429"/>
      <c r="J17" s="1430"/>
      <c r="K17" s="1431"/>
      <c r="L17" s="1435"/>
      <c r="M17" s="1436"/>
      <c r="N17" s="1436"/>
      <c r="O17" s="1436"/>
      <c r="P17" s="1436"/>
      <c r="Q17" s="1437"/>
      <c r="R17" s="3"/>
      <c r="S17" s="105"/>
      <c r="T17" s="3"/>
    </row>
    <row r="18" spans="1:20" ht="31.5" hidden="1" customHeight="1">
      <c r="A18" s="1438" t="s">
        <v>12</v>
      </c>
      <c r="B18" s="1443" t="str">
        <f>IF(OR(企業入力シート!$C$14="",企業入力シート!$C$48="",企業入力シート!$C$77=""),"",IF(B19="第1ｸﾞﾙｰﾌﾟ",企業入力シート!$C$14,IF(B19="第2ｸﾞﾙｰﾌﾟ",企業入力シート!$C$48,IF(B19="第3ｸﾞﾙｰﾌﾟ",企業入力シート!$C$77,""))))</f>
        <v/>
      </c>
      <c r="C18" s="1443"/>
      <c r="D18" s="1443"/>
      <c r="E18" s="1443"/>
      <c r="F18" s="1449"/>
      <c r="G18" s="1450"/>
      <c r="H18" s="1451"/>
      <c r="I18" s="1426"/>
      <c r="J18" s="1427"/>
      <c r="K18" s="1428"/>
      <c r="L18" s="1432"/>
      <c r="M18" s="1433"/>
      <c r="N18" s="1433"/>
      <c r="O18" s="1433"/>
      <c r="P18" s="1433"/>
      <c r="Q18" s="1434"/>
      <c r="R18" s="3"/>
      <c r="S18" s="105"/>
      <c r="T18" s="3"/>
    </row>
    <row r="19" spans="1:20" ht="15.75" hidden="1" customHeight="1">
      <c r="A19" s="1439"/>
      <c r="B19" s="1440"/>
      <c r="C19" s="1441"/>
      <c r="D19" s="1441"/>
      <c r="E19" s="1442"/>
      <c r="F19" s="1452"/>
      <c r="G19" s="1453"/>
      <c r="H19" s="1454"/>
      <c r="I19" s="1429"/>
      <c r="J19" s="1430"/>
      <c r="K19" s="1431"/>
      <c r="L19" s="1435"/>
      <c r="M19" s="1436"/>
      <c r="N19" s="1436"/>
      <c r="O19" s="1436"/>
      <c r="P19" s="1436"/>
      <c r="Q19" s="1437"/>
      <c r="R19" s="3"/>
      <c r="S19" s="105"/>
      <c r="T19" s="3"/>
    </row>
    <row r="20" spans="1:20" ht="31.5" hidden="1" customHeight="1">
      <c r="A20" s="1438" t="s">
        <v>863</v>
      </c>
      <c r="B20" s="1443" t="str">
        <f>IF(OR(企業入力シート!$C$14="",企業入力シート!$C$48="",企業入力シート!$C$77=""),"",IF(B21="第1ｸﾞﾙｰﾌﾟ",企業入力シート!$C$14,IF(B21="第2ｸﾞﾙｰﾌﾟ",企業入力シート!$C$48,IF(B21="第3ｸﾞﾙｰﾌﾟ",企業入力シート!$C$77,""))))</f>
        <v/>
      </c>
      <c r="C20" s="1443"/>
      <c r="D20" s="1443"/>
      <c r="E20" s="1443"/>
      <c r="F20" s="1449"/>
      <c r="G20" s="1450"/>
      <c r="H20" s="1451"/>
      <c r="I20" s="1426"/>
      <c r="J20" s="1427"/>
      <c r="K20" s="1428"/>
      <c r="L20" s="1432"/>
      <c r="M20" s="1433"/>
      <c r="N20" s="1433"/>
      <c r="O20" s="1433"/>
      <c r="P20" s="1433"/>
      <c r="Q20" s="1434"/>
      <c r="R20" s="3"/>
      <c r="S20" s="105"/>
      <c r="T20" s="3"/>
    </row>
    <row r="21" spans="1:20" ht="15.75" hidden="1" customHeight="1">
      <c r="A21" s="1439"/>
      <c r="B21" s="1440"/>
      <c r="C21" s="1441"/>
      <c r="D21" s="1441"/>
      <c r="E21" s="1442"/>
      <c r="F21" s="1452"/>
      <c r="G21" s="1453"/>
      <c r="H21" s="1454"/>
      <c r="I21" s="1429"/>
      <c r="J21" s="1430"/>
      <c r="K21" s="1431"/>
      <c r="L21" s="1435"/>
      <c r="M21" s="1436"/>
      <c r="N21" s="1436"/>
      <c r="O21" s="1436"/>
      <c r="P21" s="1436"/>
      <c r="Q21" s="1437"/>
      <c r="R21" s="3"/>
      <c r="S21" s="105"/>
      <c r="T21" s="3"/>
    </row>
    <row r="22" spans="1:20" ht="31.5" hidden="1" customHeight="1">
      <c r="A22" s="1438" t="s">
        <v>864</v>
      </c>
      <c r="B22" s="1443" t="str">
        <f>IF(OR(企業入力シート!$C$14="",企業入力シート!$C$48="",企業入力シート!$C$77=""),"",IF(B23="第1ｸﾞﾙｰﾌﾟ",企業入力シート!$C$14,IF(B23="第2ｸﾞﾙｰﾌﾟ",企業入力シート!$C$48,IF(B23="第3ｸﾞﾙｰﾌﾟ",企業入力シート!$C$77,""))))</f>
        <v/>
      </c>
      <c r="C22" s="1443"/>
      <c r="D22" s="1443"/>
      <c r="E22" s="1443"/>
      <c r="F22" s="1449"/>
      <c r="G22" s="1450"/>
      <c r="H22" s="1451"/>
      <c r="I22" s="1426"/>
      <c r="J22" s="1427"/>
      <c r="K22" s="1428"/>
      <c r="L22" s="1432"/>
      <c r="M22" s="1433"/>
      <c r="N22" s="1433"/>
      <c r="O22" s="1433"/>
      <c r="P22" s="1433"/>
      <c r="Q22" s="1434"/>
      <c r="R22" s="3"/>
      <c r="S22" s="105"/>
      <c r="T22" s="3"/>
    </row>
    <row r="23" spans="1:20" ht="15.75" hidden="1" customHeight="1">
      <c r="A23" s="1439"/>
      <c r="B23" s="1440"/>
      <c r="C23" s="1441"/>
      <c r="D23" s="1441"/>
      <c r="E23" s="1442"/>
      <c r="F23" s="1452"/>
      <c r="G23" s="1453"/>
      <c r="H23" s="1454"/>
      <c r="I23" s="1429"/>
      <c r="J23" s="1430"/>
      <c r="K23" s="1431"/>
      <c r="L23" s="1435"/>
      <c r="M23" s="1436"/>
      <c r="N23" s="1436"/>
      <c r="O23" s="1436"/>
      <c r="P23" s="1436"/>
      <c r="Q23" s="1437"/>
      <c r="R23" s="3"/>
      <c r="S23" s="105"/>
      <c r="T23" s="3"/>
    </row>
    <row r="24" spans="1:20" ht="31.5" hidden="1" customHeight="1">
      <c r="A24" s="1438" t="s">
        <v>1060</v>
      </c>
      <c r="B24" s="1443" t="str">
        <f>IF(OR(企業入力シート!$C$14="",企業入力シート!$C$48="",企業入力シート!$C$77=""),"",IF(B25="第1ｸﾞﾙｰﾌﾟ",企業入力シート!$C$14,IF(B25="第2ｸﾞﾙｰﾌﾟ",企業入力シート!$C$48,IF(B25="第3ｸﾞﾙｰﾌﾟ",企業入力シート!$C$77,""))))</f>
        <v/>
      </c>
      <c r="C24" s="1443"/>
      <c r="D24" s="1443"/>
      <c r="E24" s="1443"/>
      <c r="F24" s="1449"/>
      <c r="G24" s="1450"/>
      <c r="H24" s="1451"/>
      <c r="I24" s="1426"/>
      <c r="J24" s="1427"/>
      <c r="K24" s="1428"/>
      <c r="L24" s="1432"/>
      <c r="M24" s="1433"/>
      <c r="N24" s="1433"/>
      <c r="O24" s="1433"/>
      <c r="P24" s="1433"/>
      <c r="Q24" s="1434"/>
      <c r="R24" s="3"/>
      <c r="S24" s="105"/>
      <c r="T24" s="3"/>
    </row>
    <row r="25" spans="1:20" ht="15.75" hidden="1" customHeight="1">
      <c r="A25" s="1439"/>
      <c r="B25" s="1440"/>
      <c r="C25" s="1441"/>
      <c r="D25" s="1441"/>
      <c r="E25" s="1442"/>
      <c r="F25" s="1452"/>
      <c r="G25" s="1453"/>
      <c r="H25" s="1454"/>
      <c r="I25" s="1429"/>
      <c r="J25" s="1430"/>
      <c r="K25" s="1431"/>
      <c r="L25" s="1435"/>
      <c r="M25" s="1436"/>
      <c r="N25" s="1436"/>
      <c r="O25" s="1436"/>
      <c r="P25" s="1436"/>
      <c r="Q25" s="1437"/>
      <c r="R25" s="3"/>
      <c r="S25" s="105"/>
      <c r="T25" s="3"/>
    </row>
    <row r="26" spans="1:20" ht="31.5" hidden="1" customHeight="1">
      <c r="A26" s="1438" t="s">
        <v>1061</v>
      </c>
      <c r="B26" s="1443" t="str">
        <f>IF(OR(企業入力シート!$C$14="",企業入力シート!$C$48="",企業入力シート!$C$77=""),"",IF(B27="第1ｸﾞﾙｰﾌﾟ",企業入力シート!$C$14,IF(B27="第2ｸﾞﾙｰﾌﾟ",企業入力シート!$C$48,IF(B27="第3ｸﾞﾙｰﾌﾟ",企業入力シート!$C$77,""))))</f>
        <v/>
      </c>
      <c r="C26" s="1443"/>
      <c r="D26" s="1443"/>
      <c r="E26" s="1443"/>
      <c r="F26" s="1449"/>
      <c r="G26" s="1450"/>
      <c r="H26" s="1451"/>
      <c r="I26" s="1426"/>
      <c r="J26" s="1427"/>
      <c r="K26" s="1428"/>
      <c r="L26" s="1432"/>
      <c r="M26" s="1433"/>
      <c r="N26" s="1433"/>
      <c r="O26" s="1433"/>
      <c r="P26" s="1433"/>
      <c r="Q26" s="1434"/>
      <c r="R26" s="3"/>
      <c r="S26" s="105"/>
      <c r="T26" s="3"/>
    </row>
    <row r="27" spans="1:20" ht="15.75" hidden="1" customHeight="1">
      <c r="A27" s="1439"/>
      <c r="B27" s="1440"/>
      <c r="C27" s="1441"/>
      <c r="D27" s="1441"/>
      <c r="E27" s="1442"/>
      <c r="F27" s="1452"/>
      <c r="G27" s="1453"/>
      <c r="H27" s="1454"/>
      <c r="I27" s="1429"/>
      <c r="J27" s="1430"/>
      <c r="K27" s="1431"/>
      <c r="L27" s="1435"/>
      <c r="M27" s="1436"/>
      <c r="N27" s="1436"/>
      <c r="O27" s="1436"/>
      <c r="P27" s="1436"/>
      <c r="Q27" s="1437"/>
      <c r="R27" s="3"/>
      <c r="S27" s="105"/>
      <c r="T27" s="3"/>
    </row>
    <row r="28" spans="1:20" ht="31.5" hidden="1" customHeight="1">
      <c r="A28" s="1438" t="s">
        <v>1062</v>
      </c>
      <c r="B28" s="1443" t="str">
        <f>IF(OR(企業入力シート!$C$14="",企業入力シート!$C$48="",企業入力シート!$C$77=""),"",IF(B29="第1ｸﾞﾙｰﾌﾟ",企業入力シート!$C$14,IF(B29="第2ｸﾞﾙｰﾌﾟ",企業入力シート!$C$48,IF(B29="第3ｸﾞﾙｰﾌﾟ",企業入力シート!$C$77,""))))</f>
        <v/>
      </c>
      <c r="C28" s="1443"/>
      <c r="D28" s="1443"/>
      <c r="E28" s="1443"/>
      <c r="F28" s="1449"/>
      <c r="G28" s="1450"/>
      <c r="H28" s="1451"/>
      <c r="I28" s="1426"/>
      <c r="J28" s="1427"/>
      <c r="K28" s="1428"/>
      <c r="L28" s="1432"/>
      <c r="M28" s="1433"/>
      <c r="N28" s="1433"/>
      <c r="O28" s="1433"/>
      <c r="P28" s="1433"/>
      <c r="Q28" s="1434"/>
      <c r="R28" s="3"/>
      <c r="S28" s="105"/>
      <c r="T28" s="3"/>
    </row>
    <row r="29" spans="1:20" ht="15.75" hidden="1" customHeight="1">
      <c r="A29" s="1439"/>
      <c r="B29" s="1440"/>
      <c r="C29" s="1441"/>
      <c r="D29" s="1441"/>
      <c r="E29" s="1442"/>
      <c r="F29" s="1452"/>
      <c r="G29" s="1453"/>
      <c r="H29" s="1454"/>
      <c r="I29" s="1429"/>
      <c r="J29" s="1430"/>
      <c r="K29" s="1431"/>
      <c r="L29" s="1435"/>
      <c r="M29" s="1436"/>
      <c r="N29" s="1436"/>
      <c r="O29" s="1436"/>
      <c r="P29" s="1436"/>
      <c r="Q29" s="1437"/>
      <c r="R29" s="3"/>
      <c r="S29" s="105"/>
      <c r="T29" s="3"/>
    </row>
    <row r="30" spans="1:20" ht="13.5" customHeight="1">
      <c r="A30" s="134" t="s">
        <v>113</v>
      </c>
      <c r="B30" s="1101" t="s">
        <v>1405</v>
      </c>
      <c r="C30" s="1101"/>
      <c r="D30" s="1101"/>
      <c r="E30" s="1101"/>
      <c r="F30" s="1101"/>
      <c r="G30" s="1101"/>
      <c r="H30" s="1101"/>
      <c r="I30" s="1101"/>
      <c r="J30" s="1101"/>
      <c r="K30" s="1101"/>
      <c r="L30" s="1101"/>
      <c r="M30" s="1101"/>
      <c r="N30" s="1101"/>
      <c r="O30" s="1101"/>
      <c r="P30" s="1101"/>
      <c r="Q30" s="1101"/>
      <c r="R30" s="135"/>
      <c r="S30" s="135"/>
      <c r="T30" s="135"/>
    </row>
    <row r="31" spans="1:20" ht="13" customHeight="1">
      <c r="A31" s="134" t="s">
        <v>114</v>
      </c>
      <c r="B31" s="135" t="s">
        <v>658</v>
      </c>
      <c r="C31" s="135"/>
      <c r="D31" s="135"/>
      <c r="E31" s="135"/>
      <c r="F31" s="135"/>
      <c r="G31" s="135"/>
      <c r="H31" s="135"/>
      <c r="I31" s="135"/>
      <c r="J31" s="135"/>
      <c r="K31" s="135"/>
      <c r="L31" s="135"/>
      <c r="M31" s="135"/>
      <c r="N31" s="135"/>
      <c r="O31" s="135"/>
      <c r="P31" s="135"/>
      <c r="Q31" s="135"/>
      <c r="R31" s="135"/>
      <c r="S31" s="135"/>
      <c r="T31" s="135"/>
    </row>
    <row r="32" spans="1:20" ht="13.5" customHeight="1">
      <c r="A32" s="134" t="s">
        <v>115</v>
      </c>
      <c r="B32" s="1157" t="s">
        <v>659</v>
      </c>
      <c r="C32" s="1157"/>
      <c r="D32" s="1157"/>
      <c r="E32" s="1157"/>
      <c r="F32" s="1157"/>
      <c r="G32" s="1157"/>
      <c r="H32" s="1157"/>
      <c r="I32" s="1157"/>
      <c r="J32" s="1157"/>
      <c r="K32" s="1157"/>
      <c r="L32" s="1157"/>
      <c r="M32" s="1157"/>
      <c r="N32" s="1157"/>
      <c r="O32" s="1157"/>
      <c r="P32" s="1157"/>
      <c r="Q32" s="1157"/>
      <c r="R32" s="135"/>
      <c r="S32" s="135"/>
      <c r="T32" s="135"/>
    </row>
    <row r="33" spans="1:18">
      <c r="A33" s="134"/>
      <c r="B33" s="1157"/>
      <c r="C33" s="1157"/>
      <c r="D33" s="1157"/>
      <c r="E33" s="1157"/>
      <c r="F33" s="1157"/>
      <c r="G33" s="1157"/>
      <c r="H33" s="1157"/>
      <c r="I33" s="1157"/>
      <c r="J33" s="1157"/>
      <c r="K33" s="1157"/>
      <c r="L33" s="1157"/>
      <c r="M33" s="1157"/>
      <c r="N33" s="1157"/>
      <c r="O33" s="1157"/>
      <c r="P33" s="1157"/>
      <c r="Q33" s="1157"/>
      <c r="R33" s="135"/>
    </row>
    <row r="34" spans="1:18" ht="13" customHeight="1">
      <c r="A34" s="134" t="s">
        <v>119</v>
      </c>
      <c r="B34" s="704" t="s">
        <v>1275</v>
      </c>
      <c r="C34" s="135"/>
      <c r="D34" s="135"/>
      <c r="E34" s="135"/>
      <c r="F34" s="135"/>
      <c r="G34" s="135"/>
      <c r="H34" s="135"/>
      <c r="I34" s="135"/>
      <c r="J34" s="135"/>
      <c r="K34" s="135"/>
      <c r="L34" s="135"/>
      <c r="M34" s="135"/>
      <c r="N34" s="135"/>
      <c r="O34" s="135"/>
      <c r="P34" s="135"/>
      <c r="Q34" s="135"/>
      <c r="R34" s="135"/>
    </row>
    <row r="35" spans="1:18">
      <c r="A35" s="134" t="s">
        <v>120</v>
      </c>
      <c r="B35" s="800" t="s">
        <v>1483</v>
      </c>
      <c r="C35" s="434"/>
      <c r="D35" s="434"/>
      <c r="E35" s="434"/>
      <c r="F35" s="434"/>
      <c r="G35" s="434"/>
      <c r="H35" s="434"/>
      <c r="I35" s="434"/>
      <c r="J35" s="434"/>
      <c r="K35" s="434"/>
      <c r="L35" s="434"/>
      <c r="M35" s="434"/>
      <c r="N35" s="434"/>
      <c r="O35" s="434"/>
      <c r="P35" s="434"/>
      <c r="Q35" s="434"/>
      <c r="R35" s="135" t="s">
        <v>1276</v>
      </c>
    </row>
    <row r="36" spans="1:18">
      <c r="A36" s="134" t="s">
        <v>695</v>
      </c>
      <c r="B36" s="704" t="s">
        <v>660</v>
      </c>
      <c r="C36" s="135"/>
      <c r="D36" s="135"/>
      <c r="E36" s="135"/>
      <c r="F36" s="135"/>
      <c r="G36" s="135"/>
      <c r="H36" s="135"/>
      <c r="I36" s="135"/>
      <c r="J36" s="135"/>
      <c r="K36" s="135"/>
      <c r="L36" s="135"/>
      <c r="M36" s="135"/>
      <c r="N36" s="135"/>
      <c r="O36" s="135"/>
      <c r="P36" s="135"/>
      <c r="Q36" s="135"/>
      <c r="R36" s="135"/>
    </row>
    <row r="37" spans="1:18">
      <c r="A37" s="134"/>
      <c r="B37" s="135"/>
      <c r="C37" s="135"/>
      <c r="D37" s="135"/>
      <c r="E37" s="135"/>
      <c r="F37" s="135"/>
      <c r="G37" s="135"/>
      <c r="H37" s="135"/>
      <c r="I37" s="135"/>
      <c r="J37" s="135"/>
      <c r="K37" s="135"/>
      <c r="L37" s="135"/>
      <c r="M37" s="135"/>
      <c r="N37" s="135"/>
      <c r="O37" s="135"/>
      <c r="P37" s="135"/>
      <c r="Q37" s="135"/>
      <c r="R37" s="135"/>
    </row>
    <row r="38" spans="1:18">
      <c r="A38" s="134"/>
      <c r="B38" s="135"/>
      <c r="C38" s="135"/>
      <c r="D38" s="135"/>
      <c r="E38" s="135"/>
      <c r="F38" s="135"/>
      <c r="G38" s="135"/>
      <c r="H38" s="135"/>
      <c r="I38" s="135"/>
      <c r="J38" s="135"/>
      <c r="K38" s="135"/>
      <c r="L38" s="135"/>
      <c r="M38" s="135"/>
      <c r="N38" s="135"/>
      <c r="O38" s="135"/>
      <c r="P38" s="135"/>
      <c r="Q38" s="135"/>
      <c r="R38" s="135"/>
    </row>
    <row r="39" spans="1:18">
      <c r="A39" s="127"/>
    </row>
    <row r="41" spans="1:18">
      <c r="A41" s="127"/>
    </row>
    <row r="42" spans="1:18">
      <c r="A42" s="127"/>
    </row>
  </sheetData>
  <mergeCells count="72">
    <mergeCell ref="L16:Q17"/>
    <mergeCell ref="L18:Q19"/>
    <mergeCell ref="B32:Q33"/>
    <mergeCell ref="B20:E20"/>
    <mergeCell ref="F20:H21"/>
    <mergeCell ref="B21:E21"/>
    <mergeCell ref="I26:K27"/>
    <mergeCell ref="B27:E27"/>
    <mergeCell ref="F26:H27"/>
    <mergeCell ref="B25:E25"/>
    <mergeCell ref="F24:H25"/>
    <mergeCell ref="F22:H23"/>
    <mergeCell ref="I22:K23"/>
    <mergeCell ref="B30:Q30"/>
    <mergeCell ref="F28:H29"/>
    <mergeCell ref="I28:K29"/>
    <mergeCell ref="A18:A19"/>
    <mergeCell ref="F18:H19"/>
    <mergeCell ref="I18:K19"/>
    <mergeCell ref="B18:E18"/>
    <mergeCell ref="A16:A17"/>
    <mergeCell ref="F16:H17"/>
    <mergeCell ref="I16:K17"/>
    <mergeCell ref="B17:E17"/>
    <mergeCell ref="B16:E16"/>
    <mergeCell ref="B19:E19"/>
    <mergeCell ref="B15:E15"/>
    <mergeCell ref="B14:E14"/>
    <mergeCell ref="B10:E10"/>
    <mergeCell ref="A1:F1"/>
    <mergeCell ref="A2:E2"/>
    <mergeCell ref="A3:Q3"/>
    <mergeCell ref="D4:E4"/>
    <mergeCell ref="F4:Q4"/>
    <mergeCell ref="I12:K13"/>
    <mergeCell ref="I14:K15"/>
    <mergeCell ref="I10:K11"/>
    <mergeCell ref="L10:Q11"/>
    <mergeCell ref="L12:Q13"/>
    <mergeCell ref="L14:Q15"/>
    <mergeCell ref="L28:Q29"/>
    <mergeCell ref="I24:K25"/>
    <mergeCell ref="A6:Q7"/>
    <mergeCell ref="I9:K9"/>
    <mergeCell ref="A9:E9"/>
    <mergeCell ref="F9:H9"/>
    <mergeCell ref="L9:Q9"/>
    <mergeCell ref="A10:A11"/>
    <mergeCell ref="F10:H11"/>
    <mergeCell ref="F12:H13"/>
    <mergeCell ref="A12:A13"/>
    <mergeCell ref="A14:A15"/>
    <mergeCell ref="B11:E11"/>
    <mergeCell ref="B13:E13"/>
    <mergeCell ref="B12:E12"/>
    <mergeCell ref="F14:H15"/>
    <mergeCell ref="A28:A29"/>
    <mergeCell ref="B23:E23"/>
    <mergeCell ref="A24:A25"/>
    <mergeCell ref="B22:E22"/>
    <mergeCell ref="B24:E24"/>
    <mergeCell ref="B29:E29"/>
    <mergeCell ref="B26:E26"/>
    <mergeCell ref="B28:E28"/>
    <mergeCell ref="I20:K21"/>
    <mergeCell ref="L20:Q21"/>
    <mergeCell ref="L22:Q23"/>
    <mergeCell ref="A26:A27"/>
    <mergeCell ref="A20:A21"/>
    <mergeCell ref="A22:A23"/>
    <mergeCell ref="L24:Q25"/>
    <mergeCell ref="L26:Q27"/>
  </mergeCells>
  <phoneticPr fontId="2"/>
  <dataValidations count="2">
    <dataValidation type="list" allowBlank="1" showInputMessage="1" showErrorMessage="1" sqref="B11:E11 B13:E13 B15:E15 B17:E17 B19:E19 B21:E21 B23:E23 B25:E25 B27:E27 B29:E29" xr:uid="{00000000-0002-0000-1600-000000000000}">
      <formula1>企業回答10</formula1>
    </dataValidation>
    <dataValidation type="list" allowBlank="1" showInputMessage="1" showErrorMessage="1" sqref="F10:H29" xr:uid="{00000000-0002-0000-1600-000001000000}">
      <formula1>企業回答12</formula1>
    </dataValidation>
  </dataValidations>
  <printOptions horizontalCentered="1"/>
  <pageMargins left="0.70866141732283472" right="0.70866141732283472" top="0.74803149606299213" bottom="0.55118110236220474" header="0.31496062992125984" footer="0.31496062992125984"/>
  <pageSetup paperSize="9" orientation="portrait" r:id="rId1"/>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66FF"/>
  </sheetPr>
  <dimension ref="A1:V94"/>
  <sheetViews>
    <sheetView view="pageBreakPreview" zoomScaleNormal="100" zoomScaleSheetLayoutView="100" workbookViewId="0">
      <selection activeCell="T5" sqref="T5"/>
    </sheetView>
  </sheetViews>
  <sheetFormatPr defaultColWidth="9" defaultRowHeight="13"/>
  <cols>
    <col min="1" max="18" width="5.08984375" style="3" customWidth="1"/>
    <col min="19" max="16384" width="9" style="3"/>
  </cols>
  <sheetData>
    <row r="1" spans="1:22" ht="15.75" customHeight="1">
      <c r="A1" s="1097" t="e">
        <f>CONCATENATE("（様式-",INDEX(発注者入力シート!$B$28:$G$32,MATCH(発注者入力シート!L11,発注者入力シート!$C$28:$C$32,0),4),"）")</f>
        <v>#N/A</v>
      </c>
      <c r="B1" s="1097"/>
      <c r="C1" s="1097"/>
      <c r="D1" s="1097"/>
      <c r="E1" s="1097"/>
      <c r="F1" s="1097"/>
      <c r="G1" s="76"/>
      <c r="S1" s="3" t="s">
        <v>400</v>
      </c>
    </row>
    <row r="2" spans="1:22" ht="15.75" customHeight="1">
      <c r="A2" s="1097" t="e">
        <f>CONCATENATE("評価項目",INDEX(発注者入力シート!$B$28:$G$32,MATCH(発注者入力シート!L11,発注者入力シート!$C$28:$C$32,0),5),"-",INDEX(発注者入力シート!$B$28:$G$32,MATCH(発注者入力シート!L11,発注者入力シート!$C$28:$C$32,0),6))</f>
        <v>#N/A</v>
      </c>
      <c r="B2" s="1097"/>
      <c r="C2" s="1097"/>
      <c r="D2" s="1097"/>
      <c r="E2" s="1097"/>
      <c r="S2" s="3" t="s">
        <v>401</v>
      </c>
    </row>
    <row r="3" spans="1:22" ht="15.75" customHeight="1">
      <c r="S3" s="103"/>
      <c r="T3" s="3" t="s">
        <v>408</v>
      </c>
    </row>
    <row r="4" spans="1:22" ht="15.75" customHeight="1">
      <c r="A4" s="1149" t="s">
        <v>268</v>
      </c>
      <c r="B4" s="1149"/>
      <c r="C4" s="1149"/>
      <c r="D4" s="1149"/>
      <c r="E4" s="1149"/>
      <c r="F4" s="1149"/>
      <c r="G4" s="1149"/>
      <c r="H4" s="1149"/>
      <c r="I4" s="1149"/>
      <c r="J4" s="1149"/>
      <c r="K4" s="1149"/>
      <c r="L4" s="1149"/>
      <c r="M4" s="1149"/>
      <c r="N4" s="1149"/>
      <c r="O4" s="1149"/>
      <c r="P4" s="1149"/>
      <c r="Q4" s="1149"/>
      <c r="R4" s="128"/>
      <c r="S4" s="98"/>
      <c r="T4" s="3" t="s">
        <v>403</v>
      </c>
    </row>
    <row r="5" spans="1:22" ht="15.75" customHeight="1"/>
    <row r="6" spans="1:22" ht="15.75" customHeight="1">
      <c r="D6" s="1156" t="s">
        <v>648</v>
      </c>
      <c r="E6" s="1156"/>
      <c r="F6" s="1155" t="str">
        <f>IF(企業入力シート!C5="","",企業入力シート!C5)</f>
        <v/>
      </c>
      <c r="G6" s="1155"/>
      <c r="H6" s="1155"/>
      <c r="I6" s="1155"/>
      <c r="J6" s="1155"/>
      <c r="K6" s="1155"/>
      <c r="L6" s="1155"/>
      <c r="M6" s="1155"/>
      <c r="N6" s="1155"/>
      <c r="O6" s="1155"/>
      <c r="P6" s="1155"/>
      <c r="Q6" s="1155"/>
      <c r="R6" s="2"/>
      <c r="S6" s="3" t="s">
        <v>404</v>
      </c>
    </row>
    <row r="7" spans="1:22" ht="15.75" customHeight="1">
      <c r="J7" s="6"/>
      <c r="K7" s="2"/>
      <c r="L7" s="2"/>
      <c r="M7" s="2"/>
      <c r="N7" s="2"/>
      <c r="O7" s="2"/>
      <c r="P7" s="2"/>
      <c r="Q7" s="2"/>
      <c r="R7" s="2"/>
      <c r="S7" s="100"/>
      <c r="T7" s="3" t="s">
        <v>405</v>
      </c>
    </row>
    <row r="8" spans="1:22" ht="15.75" customHeight="1">
      <c r="J8" s="6"/>
      <c r="K8" s="2"/>
      <c r="L8" s="2"/>
      <c r="M8" s="2"/>
      <c r="N8" s="2"/>
      <c r="O8" s="2"/>
      <c r="P8" s="2"/>
      <c r="Q8" s="2"/>
      <c r="R8" s="2"/>
      <c r="S8" s="101"/>
      <c r="T8" s="3" t="s">
        <v>403</v>
      </c>
    </row>
    <row r="9" spans="1:22" ht="15.75" customHeight="1">
      <c r="A9" s="1466" t="s">
        <v>269</v>
      </c>
      <c r="B9" s="1466"/>
      <c r="C9" s="1466"/>
      <c r="D9" s="1466"/>
      <c r="E9" s="1466"/>
      <c r="F9" s="1466"/>
      <c r="G9" s="1466"/>
      <c r="H9" s="1466"/>
      <c r="I9" s="1466"/>
      <c r="J9" s="1466"/>
      <c r="K9" s="1466"/>
      <c r="L9" s="1466"/>
      <c r="M9" s="1466"/>
      <c r="N9" s="1466"/>
      <c r="O9" s="1466"/>
      <c r="P9" s="1466"/>
      <c r="Q9" s="1466"/>
      <c r="R9" s="77"/>
    </row>
    <row r="10" spans="1:22" ht="15.75" customHeight="1">
      <c r="A10" s="1438"/>
      <c r="B10" s="1099" t="s">
        <v>270</v>
      </c>
      <c r="C10" s="1159"/>
      <c r="D10" s="1159"/>
      <c r="E10" s="1100"/>
      <c r="F10" s="1099" t="s">
        <v>271</v>
      </c>
      <c r="G10" s="1159"/>
      <c r="H10" s="1159"/>
      <c r="I10" s="1100"/>
      <c r="J10" s="1099" t="s">
        <v>272</v>
      </c>
      <c r="K10" s="1159"/>
      <c r="L10" s="1159"/>
      <c r="M10" s="1100"/>
      <c r="N10" s="1099" t="s">
        <v>273</v>
      </c>
      <c r="O10" s="1159"/>
      <c r="P10" s="1159"/>
      <c r="Q10" s="1100"/>
      <c r="R10" s="77"/>
      <c r="S10" s="105" t="s">
        <v>406</v>
      </c>
    </row>
    <row r="11" spans="1:22" ht="15.75" customHeight="1">
      <c r="A11" s="1464"/>
      <c r="B11" s="1160"/>
      <c r="C11" s="1092"/>
      <c r="D11" s="1092"/>
      <c r="E11" s="1161"/>
      <c r="F11" s="1160"/>
      <c r="G11" s="1092"/>
      <c r="H11" s="1092"/>
      <c r="I11" s="1161"/>
      <c r="J11" s="1160"/>
      <c r="K11" s="1092"/>
      <c r="L11" s="1092"/>
      <c r="M11" s="1161"/>
      <c r="N11" s="1160"/>
      <c r="O11" s="1092"/>
      <c r="P11" s="1092"/>
      <c r="Q11" s="1161"/>
      <c r="R11" s="77"/>
      <c r="S11" s="105" t="s">
        <v>407</v>
      </c>
    </row>
    <row r="12" spans="1:22" ht="15.75" customHeight="1">
      <c r="A12" s="1439"/>
      <c r="B12" s="1176"/>
      <c r="C12" s="1177"/>
      <c r="D12" s="1177"/>
      <c r="E12" s="1178"/>
      <c r="F12" s="1176"/>
      <c r="G12" s="1177"/>
      <c r="H12" s="1177"/>
      <c r="I12" s="1178"/>
      <c r="J12" s="1176"/>
      <c r="K12" s="1177"/>
      <c r="L12" s="1177"/>
      <c r="M12" s="1178"/>
      <c r="N12" s="1176"/>
      <c r="O12" s="1177"/>
      <c r="P12" s="1177"/>
      <c r="Q12" s="1178"/>
      <c r="R12" s="77"/>
    </row>
    <row r="13" spans="1:22" ht="31.5" customHeight="1">
      <c r="A13" s="129">
        <v>1</v>
      </c>
      <c r="B13" s="1275"/>
      <c r="C13" s="1276"/>
      <c r="D13" s="1276"/>
      <c r="E13" s="1277"/>
      <c r="F13" s="1461"/>
      <c r="G13" s="1462"/>
      <c r="H13" s="1462"/>
      <c r="I13" s="1463"/>
      <c r="J13" s="1275"/>
      <c r="K13" s="1276"/>
      <c r="L13" s="1276"/>
      <c r="M13" s="1277"/>
      <c r="N13" s="1403"/>
      <c r="O13" s="1404"/>
      <c r="P13" s="1404"/>
      <c r="Q13" s="1405"/>
      <c r="R13" s="187"/>
      <c r="S13" s="1467" t="s">
        <v>755</v>
      </c>
      <c r="T13" s="1467"/>
      <c r="U13" s="1467"/>
      <c r="V13" s="1467"/>
    </row>
    <row r="14" spans="1:22" ht="31.5" customHeight="1">
      <c r="A14" s="130">
        <v>2</v>
      </c>
      <c r="B14" s="1275"/>
      <c r="C14" s="1276"/>
      <c r="D14" s="1276"/>
      <c r="E14" s="1277"/>
      <c r="F14" s="1461"/>
      <c r="G14" s="1462"/>
      <c r="H14" s="1462"/>
      <c r="I14" s="1463"/>
      <c r="J14" s="1275"/>
      <c r="K14" s="1276"/>
      <c r="L14" s="1276"/>
      <c r="M14" s="1277"/>
      <c r="N14" s="1403"/>
      <c r="O14" s="1404"/>
      <c r="P14" s="1404"/>
      <c r="Q14" s="1405"/>
      <c r="R14" s="187"/>
      <c r="S14" s="1467"/>
      <c r="T14" s="1467"/>
      <c r="U14" s="1467"/>
      <c r="V14" s="1467"/>
    </row>
    <row r="15" spans="1:22" ht="31.5" customHeight="1">
      <c r="A15" s="129">
        <v>3</v>
      </c>
      <c r="B15" s="1275"/>
      <c r="C15" s="1276"/>
      <c r="D15" s="1276"/>
      <c r="E15" s="1277"/>
      <c r="F15" s="1461"/>
      <c r="G15" s="1462"/>
      <c r="H15" s="1462"/>
      <c r="I15" s="1463"/>
      <c r="J15" s="1275"/>
      <c r="K15" s="1276"/>
      <c r="L15" s="1276"/>
      <c r="M15" s="1277"/>
      <c r="N15" s="1403"/>
      <c r="O15" s="1404"/>
      <c r="P15" s="1404"/>
      <c r="Q15" s="1405"/>
      <c r="R15" s="187"/>
      <c r="S15" s="1467"/>
      <c r="T15" s="1467"/>
      <c r="U15" s="1467"/>
      <c r="V15" s="1467"/>
    </row>
    <row r="16" spans="1:22" ht="31.5" customHeight="1">
      <c r="A16" s="129">
        <v>4</v>
      </c>
      <c r="B16" s="1275"/>
      <c r="C16" s="1276"/>
      <c r="D16" s="1276"/>
      <c r="E16" s="1277"/>
      <c r="F16" s="1461"/>
      <c r="G16" s="1462"/>
      <c r="H16" s="1462"/>
      <c r="I16" s="1463"/>
      <c r="J16" s="1275"/>
      <c r="K16" s="1276"/>
      <c r="L16" s="1276"/>
      <c r="M16" s="1277"/>
      <c r="N16" s="1403"/>
      <c r="O16" s="1404"/>
      <c r="P16" s="1404"/>
      <c r="Q16" s="1405"/>
      <c r="R16" s="187"/>
      <c r="S16" s="271"/>
      <c r="T16" s="271"/>
      <c r="U16" s="271"/>
      <c r="V16" s="271"/>
    </row>
    <row r="17" spans="1:18" ht="31.5" customHeight="1">
      <c r="A17" s="129">
        <v>5</v>
      </c>
      <c r="B17" s="1275"/>
      <c r="C17" s="1276"/>
      <c r="D17" s="1276"/>
      <c r="E17" s="1277"/>
      <c r="F17" s="1461"/>
      <c r="G17" s="1462"/>
      <c r="H17" s="1462"/>
      <c r="I17" s="1463"/>
      <c r="J17" s="1275"/>
      <c r="K17" s="1276"/>
      <c r="L17" s="1276"/>
      <c r="M17" s="1277"/>
      <c r="N17" s="1403"/>
      <c r="O17" s="1404"/>
      <c r="P17" s="1404"/>
      <c r="Q17" s="1405"/>
      <c r="R17" s="187"/>
    </row>
    <row r="18" spans="1:18" ht="31.5" customHeight="1">
      <c r="A18" s="136">
        <v>6</v>
      </c>
      <c r="B18" s="1465"/>
      <c r="C18" s="1465"/>
      <c r="D18" s="1465"/>
      <c r="E18" s="1465"/>
      <c r="F18" s="1460"/>
      <c r="G18" s="1460"/>
      <c r="H18" s="1460"/>
      <c r="I18" s="1460"/>
      <c r="J18" s="1465"/>
      <c r="K18" s="1465"/>
      <c r="L18" s="1465"/>
      <c r="M18" s="1465"/>
      <c r="N18" s="1468"/>
      <c r="O18" s="1468"/>
      <c r="P18" s="1468"/>
      <c r="Q18" s="1468"/>
      <c r="R18" s="187"/>
    </row>
    <row r="20" spans="1:18" s="135" customFormat="1">
      <c r="A20" s="134" t="s">
        <v>894</v>
      </c>
      <c r="B20" s="1157" t="s">
        <v>744</v>
      </c>
      <c r="C20" s="1157"/>
      <c r="D20" s="1157"/>
      <c r="E20" s="1157"/>
      <c r="F20" s="1157"/>
      <c r="G20" s="1157"/>
      <c r="H20" s="1157"/>
      <c r="I20" s="1157"/>
      <c r="J20" s="1157"/>
      <c r="K20" s="1157"/>
      <c r="L20" s="1157"/>
      <c r="M20" s="1157"/>
      <c r="N20" s="1157"/>
      <c r="O20" s="1157"/>
      <c r="P20" s="1157"/>
      <c r="Q20" s="1157"/>
      <c r="R20" s="185"/>
    </row>
    <row r="21" spans="1:18" s="135" customFormat="1">
      <c r="B21" s="1157"/>
      <c r="C21" s="1157"/>
      <c r="D21" s="1157"/>
      <c r="E21" s="1157"/>
      <c r="F21" s="1157"/>
      <c r="G21" s="1157"/>
      <c r="H21" s="1157"/>
      <c r="I21" s="1157"/>
      <c r="J21" s="1157"/>
      <c r="K21" s="1157"/>
      <c r="L21" s="1157"/>
      <c r="M21" s="1157"/>
      <c r="N21" s="1157"/>
      <c r="O21" s="1157"/>
      <c r="P21" s="1157"/>
      <c r="Q21" s="1157"/>
      <c r="R21" s="185"/>
    </row>
    <row r="22" spans="1:18" s="135" customFormat="1">
      <c r="A22" s="134" t="s">
        <v>895</v>
      </c>
      <c r="B22" s="1157" t="s">
        <v>745</v>
      </c>
      <c r="C22" s="1157"/>
      <c r="D22" s="1157"/>
      <c r="E22" s="1157"/>
      <c r="F22" s="1157"/>
      <c r="G22" s="1157"/>
      <c r="H22" s="1157"/>
      <c r="I22" s="1157"/>
      <c r="J22" s="1157"/>
      <c r="K22" s="1157"/>
      <c r="L22" s="1157"/>
      <c r="M22" s="1157"/>
      <c r="N22" s="1157"/>
      <c r="O22" s="1157"/>
      <c r="P22" s="1157"/>
      <c r="Q22" s="1157"/>
      <c r="R22" s="185"/>
    </row>
    <row r="23" spans="1:18" s="135" customFormat="1">
      <c r="B23" s="1157"/>
      <c r="C23" s="1157"/>
      <c r="D23" s="1157"/>
      <c r="E23" s="1157"/>
      <c r="F23" s="1157"/>
      <c r="G23" s="1157"/>
      <c r="H23" s="1157"/>
      <c r="I23" s="1157"/>
      <c r="J23" s="1157"/>
      <c r="K23" s="1157"/>
      <c r="L23" s="1157"/>
      <c r="M23" s="1157"/>
      <c r="N23" s="1157"/>
      <c r="O23" s="1157"/>
      <c r="P23" s="1157"/>
      <c r="Q23" s="1157"/>
      <c r="R23" s="185"/>
    </row>
    <row r="24" spans="1:18" s="135" customFormat="1">
      <c r="A24" s="134" t="s">
        <v>896</v>
      </c>
      <c r="B24" s="1325" t="s">
        <v>630</v>
      </c>
      <c r="C24" s="1325"/>
      <c r="D24" s="1325"/>
      <c r="E24" s="1325"/>
      <c r="F24" s="1325"/>
      <c r="G24" s="1325"/>
      <c r="H24" s="1325"/>
      <c r="I24" s="1325"/>
      <c r="J24" s="1325"/>
      <c r="K24" s="1325"/>
      <c r="L24" s="1325"/>
      <c r="M24" s="1325"/>
      <c r="N24" s="1325"/>
      <c r="O24" s="1325"/>
      <c r="P24" s="1325"/>
      <c r="Q24" s="1325"/>
      <c r="R24" s="138"/>
    </row>
    <row r="25" spans="1:18" s="135" customFormat="1">
      <c r="A25" s="134" t="s">
        <v>897</v>
      </c>
      <c r="B25" s="1456" t="s">
        <v>746</v>
      </c>
      <c r="C25" s="1456"/>
      <c r="D25" s="1456"/>
      <c r="E25" s="1456"/>
      <c r="F25" s="1456"/>
      <c r="G25" s="1456"/>
      <c r="H25" s="1456"/>
      <c r="I25" s="1456"/>
      <c r="J25" s="1456"/>
      <c r="K25" s="1456"/>
      <c r="L25" s="1456"/>
      <c r="M25" s="1456"/>
      <c r="N25" s="1456"/>
      <c r="O25" s="1456"/>
      <c r="P25" s="1456"/>
      <c r="Q25" s="1456"/>
    </row>
    <row r="26" spans="1:18" s="135" customFormat="1">
      <c r="A26" s="134" t="s">
        <v>120</v>
      </c>
      <c r="B26" s="1459"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26" s="1459"/>
      <c r="D26" s="1459"/>
      <c r="E26" s="1459"/>
      <c r="F26" s="1459"/>
      <c r="G26" s="1459"/>
      <c r="H26" s="1459"/>
      <c r="I26" s="1459"/>
      <c r="J26" s="1459"/>
      <c r="K26" s="1459"/>
      <c r="L26" s="1459"/>
      <c r="M26" s="1459"/>
      <c r="N26" s="1459"/>
      <c r="O26" s="1459"/>
      <c r="P26" s="1459"/>
      <c r="Q26" s="1459"/>
    </row>
    <row r="27" spans="1:18" ht="15.75" customHeight="1"/>
    <row r="28" spans="1:18" ht="15.75" customHeight="1"/>
    <row r="29" spans="1:18" ht="15.75" customHeight="1"/>
    <row r="30" spans="1:18" ht="15.75" customHeight="1"/>
    <row r="31" spans="1:18" ht="15.75" customHeight="1"/>
    <row r="32" spans="1:18" ht="15.75" customHeight="1"/>
    <row r="33" spans="13:19" ht="15.75" customHeight="1"/>
    <row r="34" spans="13:19" ht="15.75" customHeight="1"/>
    <row r="35" spans="13:19" ht="15.75" customHeight="1"/>
    <row r="36" spans="13:19" ht="15.75" customHeight="1"/>
    <row r="37" spans="13:19" ht="15.75" customHeight="1"/>
    <row r="38" spans="13:19" ht="15.75" customHeight="1"/>
    <row r="39" spans="13:19" ht="15.75" customHeight="1"/>
    <row r="40" spans="13:19" ht="15.75" customHeight="1"/>
    <row r="41" spans="13:19" ht="15.75" customHeight="1"/>
    <row r="42" spans="13:19" ht="15.75" customHeight="1"/>
    <row r="43" spans="13:19" ht="15.75" customHeight="1"/>
    <row r="44" spans="13:19" ht="15.75" customHeight="1"/>
    <row r="45" spans="13:19" ht="15.75" customHeight="1"/>
    <row r="46" spans="13:19" ht="15.75" customHeight="1"/>
    <row r="47" spans="13:19" ht="15.75" customHeight="1">
      <c r="M47" s="1457" t="s">
        <v>1214</v>
      </c>
      <c r="N47" s="1457"/>
      <c r="O47" s="1457"/>
      <c r="P47" s="1457"/>
      <c r="Q47" s="1457"/>
      <c r="R47" s="6"/>
      <c r="S47" s="3" t="s">
        <v>400</v>
      </c>
    </row>
    <row r="48" spans="13:19" ht="15.75" customHeight="1">
      <c r="M48" s="6"/>
      <c r="N48" s="6"/>
      <c r="O48" s="6"/>
      <c r="P48" s="6"/>
      <c r="Q48" s="6"/>
      <c r="R48" s="6"/>
      <c r="S48" s="3" t="s">
        <v>401</v>
      </c>
    </row>
    <row r="49" spans="1:22" ht="15.75" customHeight="1">
      <c r="S49" s="103"/>
      <c r="T49" s="3" t="s">
        <v>408</v>
      </c>
    </row>
    <row r="50" spans="1:22" ht="15.75" customHeight="1">
      <c r="S50" s="98"/>
      <c r="T50" s="3" t="s">
        <v>403</v>
      </c>
    </row>
    <row r="51" spans="1:22" ht="15.75" customHeight="1">
      <c r="H51" s="135" t="s">
        <v>531</v>
      </c>
      <c r="I51" s="137"/>
      <c r="J51" s="138" t="s">
        <v>151</v>
      </c>
      <c r="K51" s="1458"/>
      <c r="L51" s="1458"/>
      <c r="M51" s="1458"/>
      <c r="N51" s="1458"/>
      <c r="O51" s="1458"/>
      <c r="P51" s="1458"/>
      <c r="Q51" s="1458"/>
      <c r="R51" s="138"/>
    </row>
    <row r="52" spans="1:22" ht="15.75" customHeight="1">
      <c r="I52" s="135"/>
      <c r="J52" s="138"/>
      <c r="K52" s="1458"/>
      <c r="L52" s="1458"/>
      <c r="M52" s="1458"/>
      <c r="N52" s="1458"/>
      <c r="O52" s="1458"/>
      <c r="P52" s="1458"/>
      <c r="Q52" s="1458"/>
      <c r="R52" s="138"/>
      <c r="S52" s="3" t="s">
        <v>404</v>
      </c>
    </row>
    <row r="53" spans="1:22" ht="15.75" customHeight="1">
      <c r="I53" s="135"/>
      <c r="J53" s="138" t="s">
        <v>277</v>
      </c>
      <c r="K53" s="1458"/>
      <c r="L53" s="1458"/>
      <c r="M53" s="1458"/>
      <c r="N53" s="1458"/>
      <c r="O53" s="1458"/>
      <c r="P53" s="135" t="s">
        <v>278</v>
      </c>
      <c r="Q53" s="135"/>
      <c r="R53" s="135"/>
      <c r="S53" s="100"/>
      <c r="T53" s="3" t="s">
        <v>405</v>
      </c>
    </row>
    <row r="54" spans="1:22" ht="15.75" customHeight="1">
      <c r="J54" s="2"/>
      <c r="K54" s="2"/>
      <c r="L54" s="2"/>
      <c r="S54" s="101"/>
      <c r="T54" s="3" t="s">
        <v>403</v>
      </c>
    </row>
    <row r="55" spans="1:22" ht="15.75" customHeight="1"/>
    <row r="56" spans="1:22" ht="15.75" customHeight="1">
      <c r="S56" s="105" t="s">
        <v>406</v>
      </c>
    </row>
    <row r="57" spans="1:22" ht="15.75" customHeight="1">
      <c r="A57" s="1149" t="s">
        <v>279</v>
      </c>
      <c r="B57" s="1149"/>
      <c r="C57" s="1149"/>
      <c r="D57" s="1149"/>
      <c r="E57" s="1149"/>
      <c r="F57" s="1149"/>
      <c r="G57" s="1149"/>
      <c r="H57" s="1149"/>
      <c r="I57" s="1149"/>
      <c r="J57" s="1149"/>
      <c r="K57" s="1149"/>
      <c r="L57" s="1149"/>
      <c r="M57" s="1149"/>
      <c r="N57" s="1149"/>
      <c r="O57" s="1149"/>
      <c r="P57" s="1149"/>
      <c r="Q57" s="1149"/>
      <c r="R57" s="128"/>
      <c r="S57" s="105" t="s">
        <v>407</v>
      </c>
    </row>
    <row r="58" spans="1:22" ht="15.75" customHeight="1"/>
    <row r="59" spans="1:22" ht="15.75" customHeight="1">
      <c r="A59" s="1092" t="s">
        <v>280</v>
      </c>
      <c r="B59" s="1092"/>
      <c r="C59" s="1092"/>
      <c r="D59" s="1092"/>
      <c r="E59" s="1092"/>
      <c r="F59" s="1092"/>
      <c r="G59" s="1092"/>
      <c r="H59" s="1092"/>
      <c r="I59" s="1092"/>
      <c r="J59" s="1092"/>
      <c r="K59" s="1092"/>
      <c r="L59" s="1092"/>
      <c r="M59" s="1092"/>
      <c r="N59" s="1092"/>
      <c r="O59" s="1092"/>
      <c r="P59" s="1092"/>
      <c r="Q59" s="1092"/>
      <c r="R59" s="77"/>
    </row>
    <row r="60" spans="1:22" ht="15.75" customHeight="1">
      <c r="S60" s="1467" t="s">
        <v>755</v>
      </c>
      <c r="T60" s="1467"/>
      <c r="U60" s="1467"/>
      <c r="V60" s="1467"/>
    </row>
    <row r="61" spans="1:22" ht="15.75" customHeight="1">
      <c r="S61" s="1467"/>
      <c r="T61" s="1467"/>
      <c r="U61" s="1467"/>
      <c r="V61" s="1467"/>
    </row>
    <row r="62" spans="1:22" ht="15.75" customHeight="1">
      <c r="A62" s="127" t="s">
        <v>281</v>
      </c>
      <c r="B62" s="3" t="s">
        <v>277</v>
      </c>
      <c r="D62" s="139"/>
      <c r="F62" s="1455"/>
      <c r="G62" s="1455"/>
      <c r="H62" s="1455"/>
      <c r="I62" s="1455"/>
      <c r="J62" s="1455"/>
      <c r="K62" s="1455"/>
      <c r="S62" s="1467"/>
      <c r="T62" s="1467"/>
      <c r="U62" s="1467"/>
      <c r="V62" s="1467"/>
    </row>
    <row r="63" spans="1:22" ht="15.75" customHeight="1">
      <c r="A63" s="127" t="s">
        <v>282</v>
      </c>
      <c r="B63" s="3" t="s">
        <v>283</v>
      </c>
      <c r="D63" s="139"/>
      <c r="F63" s="1455"/>
      <c r="G63" s="1455"/>
      <c r="H63" s="1455"/>
      <c r="I63" s="1455"/>
      <c r="J63" s="1455"/>
      <c r="K63" s="1455"/>
      <c r="L63" s="1455"/>
      <c r="M63" s="1455"/>
      <c r="N63" s="1455"/>
      <c r="O63" s="1455"/>
      <c r="P63" s="1455"/>
      <c r="Q63" s="1455"/>
      <c r="R63" s="2"/>
      <c r="S63" s="1467"/>
      <c r="T63" s="1467"/>
      <c r="U63" s="1467"/>
      <c r="V63" s="1467"/>
    </row>
    <row r="64" spans="1:22" ht="15.75" customHeight="1">
      <c r="A64" s="127" t="s">
        <v>284</v>
      </c>
      <c r="B64" s="3" t="s">
        <v>271</v>
      </c>
      <c r="D64" s="139"/>
      <c r="F64" s="1455" t="s">
        <v>1214</v>
      </c>
      <c r="G64" s="1455"/>
      <c r="H64" s="1455"/>
      <c r="I64" s="1455"/>
      <c r="J64" s="1455"/>
      <c r="K64" s="1455"/>
    </row>
    <row r="65" spans="1:18" ht="15.75" customHeight="1"/>
    <row r="66" spans="1:18" ht="15.75" customHeight="1"/>
    <row r="67" spans="1:18" ht="15.75" customHeight="1"/>
    <row r="68" spans="1:18" ht="15.75" customHeight="1"/>
    <row r="69" spans="1:18" ht="15.75" customHeight="1"/>
    <row r="70" spans="1:18" ht="15.75" customHeight="1"/>
    <row r="71" spans="1:18" ht="15.75" customHeight="1"/>
    <row r="72" spans="1:18" ht="15.75" customHeight="1">
      <c r="A72" s="1092" t="s">
        <v>285</v>
      </c>
      <c r="B72" s="1092"/>
      <c r="C72" s="1092"/>
      <c r="D72" s="1092"/>
      <c r="E72" s="1092"/>
      <c r="F72" s="1092"/>
      <c r="G72" s="1092"/>
      <c r="H72" s="1092"/>
      <c r="I72" s="1092"/>
      <c r="J72" s="1092"/>
      <c r="K72" s="1092"/>
      <c r="L72" s="1092"/>
      <c r="M72" s="1092"/>
      <c r="N72" s="1092"/>
      <c r="O72" s="1092"/>
      <c r="P72" s="1092"/>
      <c r="Q72" s="1092"/>
      <c r="R72" s="77"/>
    </row>
    <row r="73" spans="1:18" ht="15.75" customHeight="1">
      <c r="A73" s="140"/>
      <c r="B73" s="140"/>
      <c r="C73" s="140"/>
      <c r="D73" s="140"/>
      <c r="E73" s="140"/>
      <c r="F73" s="140"/>
      <c r="G73" s="140"/>
      <c r="H73" s="140"/>
      <c r="I73" s="140"/>
      <c r="J73" s="140"/>
      <c r="K73" s="140"/>
      <c r="L73" s="140"/>
      <c r="M73" s="140"/>
      <c r="N73" s="140"/>
      <c r="O73" s="140"/>
      <c r="P73" s="140"/>
      <c r="Q73" s="140"/>
    </row>
    <row r="74" spans="1:18" ht="15.75" customHeight="1"/>
    <row r="75" spans="1:18" ht="15.75" customHeight="1">
      <c r="B75" s="3" t="s">
        <v>286</v>
      </c>
    </row>
    <row r="76" spans="1:18" ht="15.75" customHeight="1"/>
    <row r="77" spans="1:18" ht="15.75" customHeight="1"/>
    <row r="78" spans="1:18" ht="15.75" customHeight="1">
      <c r="B78" s="1090" t="s">
        <v>1214</v>
      </c>
      <c r="C78" s="1090"/>
      <c r="D78" s="1090"/>
      <c r="E78" s="1090"/>
      <c r="F78" s="1090"/>
      <c r="G78" s="6"/>
    </row>
    <row r="79" spans="1:18" ht="15.75" customHeight="1"/>
    <row r="80" spans="1:18" ht="15.75" customHeight="1"/>
    <row r="81" spans="10:16" ht="15.75" customHeight="1"/>
    <row r="82" spans="10:16" ht="15.75" customHeight="1">
      <c r="J82" s="3" t="s">
        <v>287</v>
      </c>
    </row>
    <row r="83" spans="10:16" ht="15.75" customHeight="1"/>
    <row r="84" spans="10:16" ht="15.75" customHeight="1">
      <c r="K84" s="3" t="s">
        <v>288</v>
      </c>
    </row>
    <row r="85" spans="10:16" ht="15.75" customHeight="1"/>
    <row r="86" spans="10:16" ht="15.75" customHeight="1">
      <c r="P86" s="135"/>
    </row>
    <row r="87" spans="10:16" ht="15.75" customHeight="1"/>
    <row r="88" spans="10:16" ht="15.75" customHeight="1"/>
    <row r="89" spans="10:16" ht="15.75" customHeight="1"/>
    <row r="90" spans="10:16" ht="15.75" customHeight="1"/>
    <row r="91" spans="10:16" ht="15.75" customHeight="1"/>
    <row r="92" spans="10:16" ht="15.75" customHeight="1"/>
    <row r="93" spans="10:16" ht="15.75" customHeight="1"/>
    <row r="94" spans="10:16" ht="15.75" customHeight="1"/>
  </sheetData>
  <mergeCells count="52">
    <mergeCell ref="J18:M18"/>
    <mergeCell ref="A9:Q9"/>
    <mergeCell ref="S60:V63"/>
    <mergeCell ref="S13:V15"/>
    <mergeCell ref="N13:Q13"/>
    <mergeCell ref="N14:Q14"/>
    <mergeCell ref="J13:M13"/>
    <mergeCell ref="J14:M14"/>
    <mergeCell ref="B20:Q21"/>
    <mergeCell ref="B18:E18"/>
    <mergeCell ref="N15:Q15"/>
    <mergeCell ref="N16:Q16"/>
    <mergeCell ref="N17:Q17"/>
    <mergeCell ref="N18:Q18"/>
    <mergeCell ref="J15:M15"/>
    <mergeCell ref="J16:M16"/>
    <mergeCell ref="J17:M17"/>
    <mergeCell ref="A1:F1"/>
    <mergeCell ref="A2:E2"/>
    <mergeCell ref="A4:Q4"/>
    <mergeCell ref="F6:Q6"/>
    <mergeCell ref="D6:E6"/>
    <mergeCell ref="F18:I18"/>
    <mergeCell ref="F15:I15"/>
    <mergeCell ref="F16:I16"/>
    <mergeCell ref="F17:I17"/>
    <mergeCell ref="A10:A12"/>
    <mergeCell ref="F13:I13"/>
    <mergeCell ref="F14:I14"/>
    <mergeCell ref="B24:Q24"/>
    <mergeCell ref="B25:Q25"/>
    <mergeCell ref="M47:Q47"/>
    <mergeCell ref="A57:Q57"/>
    <mergeCell ref="K51:Q52"/>
    <mergeCell ref="K53:O53"/>
    <mergeCell ref="B26:Q26"/>
    <mergeCell ref="B78:F78"/>
    <mergeCell ref="B10:E12"/>
    <mergeCell ref="F10:I12"/>
    <mergeCell ref="J10:M12"/>
    <mergeCell ref="N10:Q12"/>
    <mergeCell ref="B13:E13"/>
    <mergeCell ref="B14:E14"/>
    <mergeCell ref="B15:E15"/>
    <mergeCell ref="B16:E16"/>
    <mergeCell ref="B17:E17"/>
    <mergeCell ref="A59:Q59"/>
    <mergeCell ref="A72:Q72"/>
    <mergeCell ref="F62:K62"/>
    <mergeCell ref="F63:Q63"/>
    <mergeCell ref="F64:K64"/>
    <mergeCell ref="B22:Q23"/>
  </mergeCells>
  <phoneticPr fontId="2"/>
  <printOptions horizontalCentered="1"/>
  <pageMargins left="0.70866141732283472" right="0.70866141732283472" top="0.74803149606299213" bottom="0.55118110236220474" header="0.31496062992125984" footer="0.31496062992125984"/>
  <pageSetup paperSize="9" scale="99" fitToHeight="2" orientation="portrait" blackAndWhite="1" r:id="rId1"/>
  <rowBreaks count="1" manualBreakCount="1">
    <brk id="46" max="16"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pageSetUpPr fitToPage="1"/>
  </sheetPr>
  <dimension ref="A1:T68"/>
  <sheetViews>
    <sheetView view="pageBreakPreview" topLeftCell="A19" zoomScaleNormal="100" zoomScaleSheetLayoutView="100" workbookViewId="0">
      <selection activeCell="T33" sqref="T33"/>
    </sheetView>
  </sheetViews>
  <sheetFormatPr defaultColWidth="9" defaultRowHeight="13"/>
  <cols>
    <col min="1" max="17" width="5.453125" style="3" customWidth="1"/>
    <col min="18" max="18" width="5.08984375" style="3" customWidth="1"/>
    <col min="19" max="16384" width="9" style="3"/>
  </cols>
  <sheetData>
    <row r="1" spans="1:20">
      <c r="A1" s="1097" t="str">
        <f>CONCATENATE("（様式-",INDEX(発注者入力シート!$B$33:$G$36,MATCH(発注者入力シート!M10,発注者入力シート!$C$33:$C$36,0),4),"-１）")</f>
        <v>（様式-５-１）</v>
      </c>
      <c r="B1" s="1097"/>
      <c r="C1" s="1097"/>
      <c r="D1" s="1097"/>
      <c r="E1" s="1097"/>
      <c r="F1" s="1097"/>
      <c r="Q1" s="191" t="s">
        <v>756</v>
      </c>
      <c r="R1" s="6"/>
      <c r="S1" s="3" t="s">
        <v>400</v>
      </c>
    </row>
    <row r="2" spans="1:20">
      <c r="A2" s="1097" t="str">
        <f>CONCATENATE("評価項目",INDEX(発注者入力シート!$B$33:$G$36,MATCH(発注者入力シート!M10,発注者入力シート!$C$33:$C$36,0),5),"-",INDEX(発注者入力シート!$B$33:$G$36,MATCH(発注者入力シート!M10,発注者入力シート!$C$33:$C$36,0),6))</f>
        <v>評価項目（２）-①</v>
      </c>
      <c r="B2" s="1097"/>
      <c r="C2" s="1097"/>
      <c r="D2" s="1097"/>
      <c r="E2" s="1097"/>
      <c r="L2" s="1479" t="str">
        <f>IF(企業入力シート!C14="","",企業入力シート!C14)</f>
        <v>○○建設</v>
      </c>
      <c r="M2" s="1479"/>
      <c r="N2" s="1479"/>
      <c r="O2" s="1479"/>
      <c r="P2" s="1479"/>
      <c r="Q2" s="1479"/>
      <c r="S2" s="3" t="s">
        <v>401</v>
      </c>
    </row>
    <row r="3" spans="1:20" ht="14">
      <c r="A3" s="1149" t="s">
        <v>289</v>
      </c>
      <c r="B3" s="1149"/>
      <c r="C3" s="1149"/>
      <c r="D3" s="1149"/>
      <c r="E3" s="1149"/>
      <c r="F3" s="1149"/>
      <c r="G3" s="1149"/>
      <c r="H3" s="1149"/>
      <c r="I3" s="1149"/>
      <c r="J3" s="1149"/>
      <c r="K3" s="1149"/>
      <c r="L3" s="1149"/>
      <c r="M3" s="1149"/>
      <c r="N3" s="1149"/>
      <c r="O3" s="1149"/>
      <c r="P3" s="1149"/>
      <c r="Q3" s="1149"/>
      <c r="R3" s="128"/>
      <c r="S3" s="103"/>
      <c r="T3" s="3" t="s">
        <v>411</v>
      </c>
    </row>
    <row r="4" spans="1:20">
      <c r="D4" s="1156" t="s">
        <v>661</v>
      </c>
      <c r="E4" s="1156"/>
      <c r="F4" s="1155" t="str">
        <f>IF(企業入力シート!C5="","",企業入力シート!C5)</f>
        <v/>
      </c>
      <c r="G4" s="1155"/>
      <c r="H4" s="1155"/>
      <c r="I4" s="1155"/>
      <c r="J4" s="1155"/>
      <c r="K4" s="1155"/>
      <c r="L4" s="1155"/>
      <c r="M4" s="1155"/>
      <c r="N4" s="1155"/>
      <c r="O4" s="1155"/>
      <c r="P4" s="1155"/>
      <c r="Q4" s="1155"/>
      <c r="R4" s="2"/>
      <c r="S4" s="98"/>
      <c r="T4" s="3" t="s">
        <v>519</v>
      </c>
    </row>
    <row r="5" spans="1:20">
      <c r="D5" s="109"/>
      <c r="E5" s="109"/>
      <c r="F5" s="109"/>
      <c r="G5" s="109"/>
      <c r="H5" s="109"/>
      <c r="I5" s="109"/>
      <c r="J5" s="109"/>
      <c r="K5" s="109"/>
      <c r="L5" s="109"/>
      <c r="M5" s="109"/>
      <c r="N5" s="109"/>
      <c r="O5" s="109"/>
      <c r="P5" s="109"/>
      <c r="Q5" s="109"/>
      <c r="R5" s="2"/>
      <c r="S5" s="99"/>
      <c r="T5" s="3" t="s">
        <v>409</v>
      </c>
    </row>
    <row r="6" spans="1:20">
      <c r="A6" s="135" t="s">
        <v>906</v>
      </c>
    </row>
    <row r="7" spans="1:20">
      <c r="A7" s="1099" t="s">
        <v>226</v>
      </c>
      <c r="B7" s="1159"/>
      <c r="C7" s="1233" t="s">
        <v>153</v>
      </c>
      <c r="D7" s="1233"/>
      <c r="E7" s="1233"/>
      <c r="F7" s="1234" t="s">
        <v>1367</v>
      </c>
      <c r="G7" s="1235"/>
      <c r="H7" s="1235"/>
      <c r="I7" s="1235"/>
      <c r="J7" s="1235"/>
      <c r="K7" s="1235"/>
      <c r="L7" s="1235"/>
      <c r="M7" s="1235"/>
      <c r="N7" s="1235"/>
      <c r="O7" s="1235"/>
      <c r="P7" s="1235"/>
      <c r="Q7" s="1236"/>
      <c r="R7" s="104"/>
      <c r="S7" s="3" t="s">
        <v>404</v>
      </c>
    </row>
    <row r="8" spans="1:20">
      <c r="A8" s="1160"/>
      <c r="B8" s="1092"/>
      <c r="C8" s="1237" t="s">
        <v>193</v>
      </c>
      <c r="D8" s="1237"/>
      <c r="E8" s="1237"/>
      <c r="F8" s="1238" t="s">
        <v>1484</v>
      </c>
      <c r="G8" s="1239"/>
      <c r="H8" s="1239"/>
      <c r="I8" s="1239"/>
      <c r="J8" s="1239"/>
      <c r="K8" s="1239"/>
      <c r="L8" s="1239"/>
      <c r="M8" s="1239"/>
      <c r="N8" s="1239"/>
      <c r="O8" s="1239"/>
      <c r="P8" s="1239"/>
      <c r="Q8" s="1240"/>
      <c r="R8" s="104"/>
      <c r="S8" s="100"/>
      <c r="T8" s="3" t="s">
        <v>405</v>
      </c>
    </row>
    <row r="9" spans="1:20">
      <c r="A9" s="1160"/>
      <c r="B9" s="1092"/>
      <c r="C9" s="1237" t="s">
        <v>154</v>
      </c>
      <c r="D9" s="1237"/>
      <c r="E9" s="1237"/>
      <c r="F9" s="1241" t="str">
        <f>INDEX(発注者入力シート!$AX$3:$BC$9,MATCH(発注者入力シート!$AY$2,発注者入力シート!$AZ$3:$AZ$9,0),4)</f>
        <v>建築物に係る電気工事</v>
      </c>
      <c r="G9" s="1242"/>
      <c r="H9" s="1242"/>
      <c r="I9" s="1242"/>
      <c r="J9" s="1242"/>
      <c r="K9" s="1242"/>
      <c r="L9" s="1242"/>
      <c r="M9" s="1242"/>
      <c r="N9" s="1242"/>
      <c r="O9" s="1242"/>
      <c r="P9" s="1242"/>
      <c r="Q9" s="1243"/>
      <c r="R9" s="104"/>
      <c r="S9" s="101"/>
      <c r="T9" s="3" t="s">
        <v>403</v>
      </c>
    </row>
    <row r="10" spans="1:20">
      <c r="A10" s="1176"/>
      <c r="B10" s="1177"/>
      <c r="C10" s="1244" t="s">
        <v>907</v>
      </c>
      <c r="D10" s="1244"/>
      <c r="E10" s="1244"/>
      <c r="F10" s="1245" t="str">
        <f>INDEX(発注者入力シート!$AX$3:$BC$9,MATCH(発注者入力シート!$AY$2,発注者入力シート!$AZ$3:$AZ$9,0),5)</f>
        <v>電気工事、消防施設工事</v>
      </c>
      <c r="G10" s="1246"/>
      <c r="H10" s="1246"/>
      <c r="I10" s="1246"/>
      <c r="J10" s="1246"/>
      <c r="K10" s="1246"/>
      <c r="L10" s="1246"/>
      <c r="M10" s="1246"/>
      <c r="N10" s="1246"/>
      <c r="O10" s="1246"/>
      <c r="P10" s="1246"/>
      <c r="Q10" s="1247"/>
      <c r="R10" s="104"/>
      <c r="S10" s="105" t="s">
        <v>406</v>
      </c>
    </row>
    <row r="11" spans="1:20">
      <c r="A11" s="238"/>
      <c r="B11" s="238"/>
      <c r="C11" s="159"/>
      <c r="D11" s="159"/>
      <c r="E11" s="159"/>
      <c r="F11" s="410"/>
      <c r="G11" s="410"/>
      <c r="H11" s="410"/>
      <c r="I11" s="410"/>
      <c r="J11" s="410"/>
      <c r="K11" s="409"/>
      <c r="L11" s="409"/>
      <c r="M11" s="409"/>
      <c r="N11" s="409"/>
      <c r="O11" s="409"/>
      <c r="P11" s="409"/>
      <c r="Q11" s="409"/>
      <c r="R11" s="104"/>
      <c r="S11" s="105" t="s">
        <v>407</v>
      </c>
    </row>
    <row r="12" spans="1:20">
      <c r="A12" s="246" t="s">
        <v>663</v>
      </c>
      <c r="B12" s="240"/>
      <c r="C12" s="160"/>
      <c r="D12" s="160"/>
      <c r="E12" s="160"/>
      <c r="F12" s="244"/>
      <c r="G12" s="244"/>
      <c r="H12" s="244"/>
      <c r="I12" s="244"/>
      <c r="J12" s="244"/>
      <c r="K12" s="104"/>
      <c r="L12" s="142"/>
      <c r="M12" s="142"/>
      <c r="N12" s="142"/>
      <c r="O12" s="142"/>
      <c r="P12" s="142"/>
      <c r="Q12" s="142"/>
      <c r="R12" s="104"/>
      <c r="S12" s="105" t="s">
        <v>871</v>
      </c>
    </row>
    <row r="13" spans="1:20">
      <c r="A13" s="1099" t="s">
        <v>290</v>
      </c>
      <c r="B13" s="1159"/>
      <c r="C13" s="1159"/>
      <c r="D13" s="1159"/>
      <c r="E13" s="1100"/>
      <c r="F13" s="268" t="s">
        <v>747</v>
      </c>
      <c r="G13" s="1473" t="str">
        <f>IF(企業入力シート!C25="","",企業入力シート!C25)</f>
        <v/>
      </c>
      <c r="H13" s="1473"/>
      <c r="I13" s="1473"/>
      <c r="J13" s="1474"/>
      <c r="K13" s="113"/>
      <c r="R13" s="104"/>
    </row>
    <row r="14" spans="1:20" hidden="1">
      <c r="A14" s="1099" t="s">
        <v>291</v>
      </c>
      <c r="B14" s="1159"/>
      <c r="C14" s="1159"/>
      <c r="D14" s="1159"/>
      <c r="E14" s="1100"/>
      <c r="F14" s="247" t="str">
        <f>IF('【建築】技術者評定点一覧表 (JV第1G用)'!O10="","",'【建築】技術者評定点一覧表 (JV第1G用)'!O10)</f>
        <v/>
      </c>
      <c r="G14" s="248" t="str">
        <f>IF('【建築】技術者評定点一覧表 (JV第1G用)'!O11="","",'【建築】技術者評定点一覧表 (JV第1G用)'!O11)</f>
        <v/>
      </c>
      <c r="H14" s="248" t="str">
        <f>IF('【建築】技術者評定点一覧表 (JV第1G用)'!O12="","",'【建築】技術者評定点一覧表 (JV第1G用)'!O12)</f>
        <v/>
      </c>
      <c r="I14" s="248" t="str">
        <f>IF('【建築】技術者評定点一覧表 (JV第1G用)'!O13="","",'【建築】技術者評定点一覧表 (JV第1G用)'!O13)</f>
        <v/>
      </c>
      <c r="J14" s="248" t="str">
        <f>IF('【建築】技術者評定点一覧表 (JV第1G用)'!O14="","",'【建築】技術者評定点一覧表 (JV第1G用)'!O14)</f>
        <v/>
      </c>
      <c r="K14" s="248" t="str">
        <f>IF('【建築】技術者評定点一覧表 (JV第1G用)'!O15="","",'【建築】技術者評定点一覧表 (JV第1G用)'!O15)</f>
        <v/>
      </c>
      <c r="L14" s="248" t="str">
        <f>IF('【建築】技術者評定点一覧表 (JV第1G用)'!O16="","",'【建築】技術者評定点一覧表 (JV第1G用)'!O16)</f>
        <v/>
      </c>
      <c r="M14" s="248" t="str">
        <f>IF('【建築】技術者評定点一覧表 (JV第1G用)'!O17="","",'【建築】技術者評定点一覧表 (JV第1G用)'!O17)</f>
        <v/>
      </c>
      <c r="N14" s="248" t="str">
        <f>IF('【建築】技術者評定点一覧表 (JV第1G用)'!O18="","",'【建築】技術者評定点一覧表 (JV第1G用)'!O18)</f>
        <v/>
      </c>
      <c r="O14" s="248" t="str">
        <f>IF('【建築】技術者評定点一覧表 (JV第1G用)'!O19="","",'【建築】技術者評定点一覧表 (JV第1G用)'!O19)</f>
        <v/>
      </c>
      <c r="P14" s="248" t="str">
        <f>IF('【建築】技術者評定点一覧表 (JV第1G用)'!O20="","",'【建築】技術者評定点一覧表 (JV第1G用)'!O20)</f>
        <v/>
      </c>
      <c r="Q14" s="249" t="str">
        <f>IF('【建築】技術者評定点一覧表 (JV第1G用)'!O21="","",'【建築】技術者評定点一覧表 (JV第1G用)'!O21)</f>
        <v/>
      </c>
      <c r="R14" s="2"/>
    </row>
    <row r="15" spans="1:20">
      <c r="A15" s="1099" t="s">
        <v>292</v>
      </c>
      <c r="B15" s="1159"/>
      <c r="C15" s="1159"/>
      <c r="D15" s="1159"/>
      <c r="E15" s="1100"/>
      <c r="F15" s="1475" t="str">
        <f>IF((COUNTA(F14:Q14)-COUNTBLANK(F14:Q14))=0,"",COUNTA(F14:Q14)-COUNTBLANK(F14:Q14))</f>
        <v/>
      </c>
      <c r="G15" s="1476"/>
      <c r="H15" s="1227" t="s">
        <v>199</v>
      </c>
      <c r="I15" s="1228"/>
      <c r="J15" s="1469" t="str">
        <f>IF(OR(F15=0,F15=""),"",ROUND(AVERAGE(F14:Q14),1))</f>
        <v/>
      </c>
      <c r="K15" s="1225"/>
      <c r="L15" s="1225"/>
      <c r="M15" s="1470"/>
      <c r="N15" s="1227" t="s">
        <v>665</v>
      </c>
      <c r="O15" s="1227"/>
      <c r="P15" s="1227"/>
      <c r="Q15" s="1228"/>
      <c r="R15" s="77"/>
    </row>
    <row r="16" spans="1:20">
      <c r="A16" s="1176" t="s">
        <v>293</v>
      </c>
      <c r="B16" s="1177"/>
      <c r="C16" s="1177"/>
      <c r="D16" s="1177"/>
      <c r="E16" s="1178"/>
      <c r="F16" s="1477"/>
      <c r="G16" s="1478"/>
      <c r="H16" s="1229"/>
      <c r="I16" s="1230"/>
      <c r="J16" s="1471"/>
      <c r="K16" s="1226"/>
      <c r="L16" s="1226"/>
      <c r="M16" s="1472"/>
      <c r="N16" s="1229"/>
      <c r="O16" s="1229"/>
      <c r="P16" s="1229"/>
      <c r="Q16" s="1230"/>
    </row>
    <row r="17" spans="1:18">
      <c r="B17" s="185"/>
      <c r="C17" s="185"/>
      <c r="D17" s="185"/>
      <c r="E17" s="185"/>
      <c r="F17" s="185"/>
      <c r="G17" s="185"/>
      <c r="H17" s="185"/>
      <c r="I17" s="185"/>
      <c r="J17" s="185"/>
      <c r="K17" s="185"/>
      <c r="L17" s="185"/>
      <c r="M17" s="185"/>
      <c r="N17" s="185"/>
      <c r="O17" s="185"/>
      <c r="P17" s="185"/>
      <c r="Q17" s="185"/>
      <c r="R17" s="2"/>
    </row>
    <row r="18" spans="1:18">
      <c r="A18" s="6"/>
      <c r="B18" s="138"/>
      <c r="C18" s="138"/>
      <c r="D18" s="138"/>
      <c r="E18" s="138"/>
      <c r="F18" s="138"/>
      <c r="G18" s="138"/>
      <c r="H18" s="138"/>
      <c r="I18" s="138"/>
      <c r="J18" s="138"/>
      <c r="K18" s="138"/>
      <c r="L18" s="138"/>
      <c r="M18" s="138"/>
      <c r="N18" s="138"/>
      <c r="O18" s="138"/>
      <c r="P18" s="138"/>
      <c r="Q18" s="138"/>
      <c r="R18" s="77"/>
    </row>
    <row r="19" spans="1:18">
      <c r="A19" s="246" t="s">
        <v>667</v>
      </c>
      <c r="B19" s="240"/>
      <c r="C19" s="160"/>
      <c r="D19" s="160"/>
      <c r="E19" s="160"/>
      <c r="F19" s="244"/>
      <c r="G19" s="244"/>
      <c r="H19" s="244"/>
      <c r="I19" s="244"/>
      <c r="J19" s="244"/>
      <c r="K19" s="104"/>
      <c r="L19" s="104"/>
      <c r="M19" s="104"/>
      <c r="N19" s="104"/>
      <c r="O19" s="104"/>
      <c r="P19" s="104"/>
      <c r="Q19" s="104"/>
      <c r="R19" s="138"/>
    </row>
    <row r="20" spans="1:18">
      <c r="A20" s="1099" t="s">
        <v>290</v>
      </c>
      <c r="B20" s="1159"/>
      <c r="C20" s="1159"/>
      <c r="D20" s="1159"/>
      <c r="E20" s="1100"/>
      <c r="F20" s="268" t="s">
        <v>748</v>
      </c>
      <c r="G20" s="1473" t="str">
        <f>IF(企業入力シート!C26="","",企業入力シート!C26)</f>
        <v/>
      </c>
      <c r="H20" s="1473"/>
      <c r="I20" s="1473"/>
      <c r="J20" s="1474"/>
      <c r="K20" s="113"/>
      <c r="R20" s="138"/>
    </row>
    <row r="21" spans="1:18" hidden="1">
      <c r="A21" s="1099" t="s">
        <v>291</v>
      </c>
      <c r="B21" s="1159"/>
      <c r="C21" s="1159"/>
      <c r="D21" s="1159"/>
      <c r="E21" s="1100"/>
      <c r="F21" s="247" t="str">
        <f>IF('【建築】技術者評定点一覧表 (JV第1G用)'!O27="","",'【建築】技術者評定点一覧表 (JV第1G用)'!O27)</f>
        <v/>
      </c>
      <c r="G21" s="248" t="str">
        <f>IF('【建築】技術者評定点一覧表 (JV第1G用)'!O28="","",'【建築】技術者評定点一覧表 (JV第1G用)'!O28)</f>
        <v/>
      </c>
      <c r="H21" s="248" t="str">
        <f>IF('【建築】技術者評定点一覧表 (JV第1G用)'!O29="","",'【建築】技術者評定点一覧表 (JV第1G用)'!O29)</f>
        <v/>
      </c>
      <c r="I21" s="248" t="str">
        <f>IF('【建築】技術者評定点一覧表 (JV第1G用)'!O30="","",'【建築】技術者評定点一覧表 (JV第1G用)'!O30)</f>
        <v/>
      </c>
      <c r="J21" s="248" t="str">
        <f>IF('【建築】技術者評定点一覧表 (JV第1G用)'!O31="","",'【建築】技術者評定点一覧表 (JV第1G用)'!O31)</f>
        <v/>
      </c>
      <c r="K21" s="248" t="str">
        <f>IF('【建築】技術者評定点一覧表 (JV第1G用)'!O32="","",'【建築】技術者評定点一覧表 (JV第1G用)'!O32)</f>
        <v/>
      </c>
      <c r="L21" s="248" t="str">
        <f>IF('【建築】技術者評定点一覧表 (JV第1G用)'!O33="","",'【建築】技術者評定点一覧表 (JV第1G用)'!O33)</f>
        <v/>
      </c>
      <c r="M21" s="248" t="str">
        <f>IF('【建築】技術者評定点一覧表 (JV第1G用)'!O34="","",'【建築】技術者評定点一覧表 (JV第1G用)'!O34)</f>
        <v/>
      </c>
      <c r="N21" s="248" t="str">
        <f>IF('【建築】技術者評定点一覧表 (JV第1G用)'!O35="","",'【建築】技術者評定点一覧表 (JV第1G用)'!O35)</f>
        <v/>
      </c>
      <c r="O21" s="248" t="str">
        <f>IF('【建築】技術者評定点一覧表 (JV第1G用)'!O36="","",'【建築】技術者評定点一覧表 (JV第1G用)'!O36)</f>
        <v/>
      </c>
      <c r="P21" s="248" t="str">
        <f>IF('【建築】技術者評定点一覧表 (JV第1G用)'!O37="","",'【建築】技術者評定点一覧表 (JV第1G用)'!O37)</f>
        <v/>
      </c>
      <c r="Q21" s="249" t="str">
        <f>IF('【建築】技術者評定点一覧表 (JV第1G用)'!O38="","",'【建築】技術者評定点一覧表 (JV第1G用)'!O38)</f>
        <v/>
      </c>
      <c r="R21" s="2"/>
    </row>
    <row r="22" spans="1:18">
      <c r="A22" s="1099" t="s">
        <v>292</v>
      </c>
      <c r="B22" s="1159"/>
      <c r="C22" s="1159"/>
      <c r="D22" s="1159"/>
      <c r="E22" s="1100"/>
      <c r="F22" s="1475" t="str">
        <f>IF((COUNTA(F21:Q21)-COUNTBLANK(F21:Q21))=0,"",COUNTA(F21:Q21)-COUNTBLANK(F21:Q21))</f>
        <v/>
      </c>
      <c r="G22" s="1476"/>
      <c r="H22" s="1227" t="s">
        <v>199</v>
      </c>
      <c r="I22" s="1228"/>
      <c r="J22" s="1469" t="str">
        <f>IF(OR(F22=0,F22=""),"",ROUND(AVERAGE(F21:Q21),1))</f>
        <v/>
      </c>
      <c r="K22" s="1225"/>
      <c r="L22" s="1225"/>
      <c r="M22" s="1470"/>
      <c r="N22" s="1227" t="s">
        <v>665</v>
      </c>
      <c r="O22" s="1227"/>
      <c r="P22" s="1227"/>
      <c r="Q22" s="1228"/>
      <c r="R22" s="77"/>
    </row>
    <row r="23" spans="1:18">
      <c r="A23" s="1176" t="s">
        <v>293</v>
      </c>
      <c r="B23" s="1177"/>
      <c r="C23" s="1177"/>
      <c r="D23" s="1177"/>
      <c r="E23" s="1178"/>
      <c r="F23" s="1477"/>
      <c r="G23" s="1478"/>
      <c r="H23" s="1229"/>
      <c r="I23" s="1230"/>
      <c r="J23" s="1471"/>
      <c r="K23" s="1226"/>
      <c r="L23" s="1226"/>
      <c r="M23" s="1472"/>
      <c r="N23" s="1229"/>
      <c r="O23" s="1229"/>
      <c r="P23" s="1229"/>
      <c r="Q23" s="1230"/>
    </row>
    <row r="24" spans="1:18">
      <c r="B24" s="185"/>
      <c r="C24" s="185"/>
      <c r="D24" s="185"/>
      <c r="E24" s="185"/>
      <c r="F24" s="185"/>
      <c r="G24" s="185"/>
      <c r="H24" s="185"/>
      <c r="I24" s="185"/>
      <c r="J24" s="185"/>
      <c r="K24" s="185"/>
      <c r="L24" s="185"/>
      <c r="M24" s="185"/>
      <c r="N24" s="185"/>
      <c r="O24" s="185"/>
      <c r="P24" s="185"/>
      <c r="Q24" s="185"/>
      <c r="R24" s="2"/>
    </row>
    <row r="25" spans="1:18">
      <c r="A25" s="6"/>
      <c r="B25" s="138"/>
      <c r="C25" s="138"/>
      <c r="D25" s="138"/>
      <c r="E25" s="138"/>
      <c r="F25" s="138"/>
      <c r="G25" s="138"/>
      <c r="H25" s="138"/>
      <c r="I25" s="138"/>
      <c r="J25" s="138"/>
      <c r="K25" s="138"/>
      <c r="L25" s="138"/>
      <c r="M25" s="138"/>
      <c r="N25" s="138"/>
      <c r="O25" s="138"/>
      <c r="P25" s="138"/>
      <c r="Q25" s="138"/>
      <c r="R25" s="138"/>
    </row>
    <row r="26" spans="1:18">
      <c r="A26" s="246" t="s">
        <v>668</v>
      </c>
      <c r="B26" s="240"/>
      <c r="C26" s="160"/>
      <c r="D26" s="160"/>
      <c r="E26" s="160"/>
      <c r="F26" s="244"/>
      <c r="G26" s="244"/>
      <c r="H26" s="244"/>
      <c r="I26" s="244"/>
      <c r="J26" s="244"/>
      <c r="K26" s="104"/>
      <c r="L26" s="104"/>
      <c r="M26" s="104"/>
      <c r="N26" s="104"/>
      <c r="O26" s="104"/>
      <c r="P26" s="104"/>
      <c r="Q26" s="104"/>
      <c r="R26" s="138"/>
    </row>
    <row r="27" spans="1:18">
      <c r="A27" s="1099" t="s">
        <v>290</v>
      </c>
      <c r="B27" s="1159"/>
      <c r="C27" s="1159"/>
      <c r="D27" s="1159"/>
      <c r="E27" s="1100"/>
      <c r="F27" s="268" t="s">
        <v>749</v>
      </c>
      <c r="G27" s="1473" t="str">
        <f>IF(企業入力シート!C27="","",企業入力シート!C27)</f>
        <v/>
      </c>
      <c r="H27" s="1473"/>
      <c r="I27" s="1473"/>
      <c r="J27" s="1474"/>
      <c r="K27" s="113"/>
      <c r="R27" s="138"/>
    </row>
    <row r="28" spans="1:18" hidden="1">
      <c r="A28" s="1099" t="s">
        <v>291</v>
      </c>
      <c r="B28" s="1159"/>
      <c r="C28" s="1159"/>
      <c r="D28" s="1159"/>
      <c r="E28" s="1100"/>
      <c r="F28" s="247" t="str">
        <f>IF('【建築】技術者評定点一覧表 (JV第1G用)'!O44="","",'【建築】技術者評定点一覧表 (JV第1G用)'!O44)</f>
        <v/>
      </c>
      <c r="G28" s="248" t="str">
        <f>IF('【建築】技術者評定点一覧表 (JV第1G用)'!O45="","",'【建築】技術者評定点一覧表 (JV第1G用)'!O45)</f>
        <v/>
      </c>
      <c r="H28" s="248" t="str">
        <f>IF('【建築】技術者評定点一覧表 (JV第1G用)'!O46="","",'【建築】技術者評定点一覧表 (JV第1G用)'!O46)</f>
        <v/>
      </c>
      <c r="I28" s="248" t="str">
        <f>IF('【建築】技術者評定点一覧表 (JV第1G用)'!O47="","",'【建築】技術者評定点一覧表 (JV第1G用)'!O47)</f>
        <v/>
      </c>
      <c r="J28" s="248" t="str">
        <f>IF('【建築】技術者評定点一覧表 (JV第1G用)'!O48="","",'【建築】技術者評定点一覧表 (JV第1G用)'!O48)</f>
        <v/>
      </c>
      <c r="K28" s="248" t="str">
        <f>IF('【建築】技術者評定点一覧表 (JV第1G用)'!O49="","",'【建築】技術者評定点一覧表 (JV第1G用)'!O49)</f>
        <v/>
      </c>
      <c r="L28" s="248" t="str">
        <f>IF('【建築】技術者評定点一覧表 (JV第1G用)'!O50="","",'【建築】技術者評定点一覧表 (JV第1G用)'!O50)</f>
        <v/>
      </c>
      <c r="M28" s="248" t="str">
        <f>IF('【建築】技術者評定点一覧表 (JV第1G用)'!O51="","",'【建築】技術者評定点一覧表 (JV第1G用)'!O51)</f>
        <v/>
      </c>
      <c r="N28" s="248" t="str">
        <f>IF('【建築】技術者評定点一覧表 (JV第1G用)'!O52="","",'【建築】技術者評定点一覧表 (JV第1G用)'!O52)</f>
        <v/>
      </c>
      <c r="O28" s="248" t="str">
        <f>IF('【建築】技術者評定点一覧表 (JV第1G用)'!O53="","",'【建築】技術者評定点一覧表 (JV第1G用)'!O53)</f>
        <v/>
      </c>
      <c r="P28" s="248" t="str">
        <f>IF('【建築】技術者評定点一覧表 (JV第1G用)'!O54="","",'【建築】技術者評定点一覧表 (JV第1G用)'!O54)</f>
        <v/>
      </c>
      <c r="Q28" s="249" t="str">
        <f>IF('【建築】技術者評定点一覧表 (JV第1G用)'!O55="","",'【建築】技術者評定点一覧表 (JV第1G用)'!O55)</f>
        <v/>
      </c>
      <c r="R28" s="138"/>
    </row>
    <row r="29" spans="1:18">
      <c r="A29" s="1099" t="s">
        <v>292</v>
      </c>
      <c r="B29" s="1159"/>
      <c r="C29" s="1159"/>
      <c r="D29" s="1159"/>
      <c r="E29" s="1100"/>
      <c r="F29" s="1475" t="str">
        <f>IF((COUNTA(F28:Q28)-COUNTBLANK(F28:Q28))=0,"",COUNTA(F28:Q28)-COUNTBLANK(F28:Q28))</f>
        <v/>
      </c>
      <c r="G29" s="1476"/>
      <c r="H29" s="1227" t="s">
        <v>199</v>
      </c>
      <c r="I29" s="1228"/>
      <c r="J29" s="1469" t="str">
        <f>IF(OR(F29=0,F29=""),"",ROUND(AVERAGE(F28:Q28),1))</f>
        <v/>
      </c>
      <c r="K29" s="1225"/>
      <c r="L29" s="1225"/>
      <c r="M29" s="1470"/>
      <c r="N29" s="1227" t="s">
        <v>665</v>
      </c>
      <c r="O29" s="1227"/>
      <c r="P29" s="1227"/>
      <c r="Q29" s="1228"/>
      <c r="R29" s="138"/>
    </row>
    <row r="30" spans="1:18">
      <c r="A30" s="1176" t="s">
        <v>293</v>
      </c>
      <c r="B30" s="1177"/>
      <c r="C30" s="1177"/>
      <c r="D30" s="1177"/>
      <c r="E30" s="1178"/>
      <c r="F30" s="1477"/>
      <c r="G30" s="1478"/>
      <c r="H30" s="1229"/>
      <c r="I30" s="1230"/>
      <c r="J30" s="1471"/>
      <c r="K30" s="1226"/>
      <c r="L30" s="1226"/>
      <c r="M30" s="1472"/>
      <c r="N30" s="1229"/>
      <c r="O30" s="1229"/>
      <c r="P30" s="1229"/>
      <c r="Q30" s="1230"/>
      <c r="R30" s="138"/>
    </row>
    <row r="31" spans="1:18">
      <c r="A31" s="134" t="s">
        <v>908</v>
      </c>
      <c r="B31" s="1157" t="s">
        <v>909</v>
      </c>
      <c r="C31" s="1157"/>
      <c r="D31" s="1157"/>
      <c r="E31" s="1157"/>
      <c r="F31" s="1157"/>
      <c r="G31" s="1157"/>
      <c r="H31" s="1157"/>
      <c r="I31" s="1157"/>
      <c r="J31" s="1157"/>
      <c r="K31" s="1157"/>
      <c r="L31" s="1157"/>
      <c r="M31" s="1157"/>
      <c r="N31" s="1157"/>
      <c r="O31" s="1157"/>
      <c r="P31" s="1157"/>
      <c r="Q31" s="1157"/>
      <c r="R31" s="138"/>
    </row>
    <row r="32" spans="1:18" ht="13.5" customHeight="1">
      <c r="A32" s="134" t="s">
        <v>910</v>
      </c>
      <c r="B32" s="1157" t="s">
        <v>1046</v>
      </c>
      <c r="C32" s="1157"/>
      <c r="D32" s="1157"/>
      <c r="E32" s="1157"/>
      <c r="F32" s="1157"/>
      <c r="G32" s="1157"/>
      <c r="H32" s="1157"/>
      <c r="I32" s="1157"/>
      <c r="J32" s="1157"/>
      <c r="K32" s="1157"/>
      <c r="L32" s="1157"/>
      <c r="M32" s="1157"/>
      <c r="N32" s="1157"/>
      <c r="O32" s="1157"/>
      <c r="P32" s="1157"/>
      <c r="Q32" s="1157"/>
    </row>
    <row r="33" spans="1:18">
      <c r="A33" s="134" t="s">
        <v>1196</v>
      </c>
      <c r="B33" s="1157" t="s">
        <v>911</v>
      </c>
      <c r="C33" s="1157"/>
      <c r="D33" s="1157"/>
      <c r="E33" s="1157"/>
      <c r="F33" s="1157"/>
      <c r="G33" s="1157"/>
      <c r="H33" s="1157"/>
      <c r="I33" s="1157"/>
      <c r="J33" s="1157"/>
      <c r="K33" s="1157"/>
      <c r="L33" s="1157"/>
      <c r="M33" s="1157"/>
      <c r="N33" s="1157"/>
      <c r="O33" s="1157"/>
      <c r="P33" s="1157"/>
      <c r="Q33" s="1157"/>
    </row>
    <row r="34" spans="1:18">
      <c r="A34" s="135"/>
      <c r="B34" s="1157"/>
      <c r="C34" s="1157"/>
      <c r="D34" s="1157"/>
      <c r="E34" s="1157"/>
      <c r="F34" s="1157"/>
      <c r="G34" s="1157"/>
      <c r="H34" s="1157"/>
      <c r="I34" s="1157"/>
      <c r="J34" s="1157"/>
      <c r="K34" s="1157"/>
      <c r="L34" s="1157"/>
      <c r="M34" s="1157"/>
      <c r="N34" s="1157"/>
      <c r="O34" s="1157"/>
      <c r="P34" s="1157"/>
      <c r="Q34" s="1157"/>
    </row>
    <row r="35" spans="1:18">
      <c r="A35" s="134" t="s">
        <v>1197</v>
      </c>
      <c r="B35" s="1157" t="s">
        <v>912</v>
      </c>
      <c r="C35" s="1157"/>
      <c r="D35" s="1157"/>
      <c r="E35" s="1157"/>
      <c r="F35" s="1157"/>
      <c r="G35" s="1157"/>
      <c r="H35" s="1157"/>
      <c r="I35" s="1157"/>
      <c r="J35" s="1157"/>
      <c r="K35" s="1157"/>
      <c r="L35" s="1157"/>
      <c r="M35" s="1157"/>
      <c r="N35" s="1157"/>
      <c r="O35" s="1157"/>
      <c r="P35" s="1157"/>
      <c r="Q35" s="1157"/>
    </row>
    <row r="36" spans="1:18">
      <c r="A36" s="134"/>
      <c r="B36" s="1157"/>
      <c r="C36" s="1157"/>
      <c r="D36" s="1157"/>
      <c r="E36" s="1157"/>
      <c r="F36" s="1157"/>
      <c r="G36" s="1157"/>
      <c r="H36" s="1157"/>
      <c r="I36" s="1157"/>
      <c r="J36" s="1157"/>
      <c r="K36" s="1157"/>
      <c r="L36" s="1157"/>
      <c r="M36" s="1157"/>
      <c r="N36" s="1157"/>
      <c r="O36" s="1157"/>
      <c r="P36" s="1157"/>
      <c r="Q36" s="1157"/>
    </row>
    <row r="37" spans="1:18" s="135" customFormat="1" ht="13.5" customHeight="1">
      <c r="A37" s="1863" t="s">
        <v>1198</v>
      </c>
      <c r="B37" s="1758" t="s">
        <v>1485</v>
      </c>
      <c r="C37" s="1758"/>
      <c r="D37" s="1758"/>
      <c r="E37" s="1758"/>
      <c r="F37" s="1758"/>
      <c r="G37" s="1758"/>
      <c r="H37" s="1758"/>
      <c r="I37" s="1758"/>
      <c r="J37" s="1758"/>
      <c r="K37" s="1758"/>
      <c r="L37" s="1758"/>
      <c r="M37" s="1758"/>
      <c r="N37" s="1758"/>
      <c r="O37" s="1758"/>
      <c r="P37" s="1758"/>
      <c r="Q37" s="1758"/>
      <c r="R37" s="138"/>
    </row>
    <row r="38" spans="1:18" s="135" customFormat="1" ht="13.5" customHeight="1">
      <c r="A38" s="1863"/>
      <c r="B38" s="1758"/>
      <c r="C38" s="1758"/>
      <c r="D38" s="1758"/>
      <c r="E38" s="1758"/>
      <c r="F38" s="1758"/>
      <c r="G38" s="1758"/>
      <c r="H38" s="1758"/>
      <c r="I38" s="1758"/>
      <c r="J38" s="1758"/>
      <c r="K38" s="1758"/>
      <c r="L38" s="1758"/>
      <c r="M38" s="1758"/>
      <c r="N38" s="1758"/>
      <c r="O38" s="1758"/>
      <c r="P38" s="1758"/>
      <c r="Q38" s="1758"/>
      <c r="R38" s="138"/>
    </row>
    <row r="39" spans="1:18">
      <c r="A39" s="134" t="s">
        <v>1486</v>
      </c>
      <c r="B39" s="1325" t="s">
        <v>121</v>
      </c>
      <c r="C39" s="1325"/>
      <c r="D39" s="1325"/>
      <c r="E39" s="1325"/>
      <c r="F39" s="1325"/>
      <c r="G39" s="1325"/>
      <c r="H39" s="1325"/>
      <c r="I39" s="1325"/>
      <c r="J39" s="1325"/>
      <c r="K39" s="1325"/>
      <c r="L39" s="1325"/>
      <c r="M39" s="1325"/>
      <c r="N39" s="1325"/>
      <c r="O39" s="1325"/>
      <c r="P39" s="1325"/>
      <c r="Q39" s="1325"/>
    </row>
    <row r="40" spans="1:18">
      <c r="A40" s="6"/>
      <c r="B40" s="138"/>
      <c r="C40" s="138"/>
      <c r="D40" s="138"/>
      <c r="E40" s="138"/>
      <c r="F40" s="138"/>
      <c r="G40" s="138"/>
      <c r="H40" s="138"/>
      <c r="I40" s="138"/>
      <c r="J40" s="138"/>
      <c r="K40" s="138"/>
      <c r="L40" s="138"/>
      <c r="M40" s="138"/>
      <c r="N40" s="138"/>
      <c r="O40" s="138"/>
      <c r="P40" s="138"/>
      <c r="Q40" s="138"/>
    </row>
    <row r="41" spans="1:18">
      <c r="A41" s="6"/>
      <c r="B41" s="138"/>
      <c r="C41" s="138"/>
      <c r="D41" s="138"/>
      <c r="E41" s="138"/>
      <c r="F41" s="138"/>
      <c r="G41" s="138"/>
      <c r="H41" s="138"/>
      <c r="I41" s="138"/>
      <c r="J41" s="138"/>
      <c r="K41" s="138"/>
      <c r="L41" s="138"/>
      <c r="M41" s="138"/>
      <c r="N41" s="138"/>
      <c r="O41" s="138"/>
      <c r="P41" s="138"/>
      <c r="Q41" s="138"/>
    </row>
    <row r="42" spans="1:18">
      <c r="A42" s="6"/>
      <c r="B42" s="138"/>
      <c r="C42" s="138"/>
      <c r="D42" s="138"/>
      <c r="E42" s="138"/>
      <c r="F42" s="138"/>
      <c r="G42" s="138"/>
      <c r="H42" s="138"/>
      <c r="I42" s="138"/>
      <c r="J42" s="138"/>
      <c r="K42" s="138"/>
      <c r="L42" s="138"/>
      <c r="M42" s="138"/>
      <c r="N42" s="138"/>
      <c r="O42" s="138"/>
      <c r="P42" s="138"/>
      <c r="Q42" s="138"/>
    </row>
    <row r="43" spans="1:18">
      <c r="A43" s="6"/>
      <c r="B43" s="138"/>
      <c r="C43" s="138"/>
      <c r="D43" s="138"/>
      <c r="E43" s="138"/>
      <c r="F43" s="138"/>
      <c r="G43" s="138"/>
      <c r="H43" s="138"/>
      <c r="I43" s="138"/>
      <c r="J43" s="138"/>
      <c r="K43" s="138"/>
      <c r="L43" s="138"/>
      <c r="M43" s="138"/>
      <c r="N43" s="138"/>
      <c r="O43" s="138"/>
      <c r="P43" s="138"/>
      <c r="Q43" s="138"/>
    </row>
    <row r="44" spans="1:18">
      <c r="A44" s="6"/>
      <c r="B44" s="138"/>
      <c r="C44" s="138"/>
      <c r="D44" s="138"/>
      <c r="E44" s="138"/>
      <c r="F44" s="138"/>
      <c r="G44" s="138"/>
      <c r="H44" s="138"/>
      <c r="I44" s="138"/>
      <c r="J44" s="138"/>
      <c r="K44" s="138"/>
      <c r="L44" s="138"/>
      <c r="M44" s="138"/>
      <c r="N44" s="138"/>
      <c r="O44" s="138"/>
      <c r="P44" s="138"/>
      <c r="Q44" s="138"/>
    </row>
    <row r="45" spans="1:18">
      <c r="A45" s="6"/>
      <c r="B45" s="138"/>
      <c r="C45" s="138"/>
      <c r="D45" s="138"/>
      <c r="E45" s="138"/>
      <c r="F45" s="138"/>
      <c r="G45" s="138"/>
      <c r="H45" s="138"/>
      <c r="I45" s="138"/>
      <c r="J45" s="138"/>
      <c r="K45" s="138"/>
      <c r="L45" s="138"/>
      <c r="M45" s="138"/>
      <c r="N45" s="138"/>
      <c r="O45" s="138"/>
      <c r="P45" s="138"/>
      <c r="Q45" s="138"/>
    </row>
    <row r="46" spans="1:18">
      <c r="A46" s="6"/>
      <c r="B46" s="138"/>
      <c r="C46" s="138"/>
      <c r="D46" s="138"/>
      <c r="E46" s="138"/>
      <c r="F46" s="138"/>
      <c r="G46" s="138"/>
      <c r="H46" s="138"/>
      <c r="I46" s="138"/>
      <c r="J46" s="138"/>
      <c r="K46" s="138"/>
      <c r="L46" s="138"/>
      <c r="M46" s="138"/>
      <c r="N46" s="138"/>
      <c r="O46" s="138"/>
      <c r="P46" s="138"/>
      <c r="Q46" s="138"/>
    </row>
    <row r="47" spans="1:18">
      <c r="A47" s="6"/>
      <c r="B47" s="138"/>
      <c r="C47" s="138"/>
      <c r="D47" s="138"/>
      <c r="E47" s="138"/>
      <c r="F47" s="138"/>
      <c r="G47" s="138"/>
      <c r="H47" s="138"/>
      <c r="I47" s="138"/>
      <c r="J47" s="138"/>
      <c r="K47" s="138"/>
      <c r="L47" s="138"/>
      <c r="M47" s="138"/>
      <c r="N47" s="138"/>
      <c r="O47" s="138"/>
      <c r="P47" s="138"/>
      <c r="Q47" s="138"/>
    </row>
    <row r="48" spans="1:18">
      <c r="A48" s="6"/>
      <c r="B48" s="138"/>
      <c r="C48" s="138"/>
      <c r="D48" s="138"/>
      <c r="E48" s="138"/>
      <c r="F48" s="138"/>
      <c r="G48" s="138"/>
      <c r="H48" s="138"/>
      <c r="I48" s="138"/>
      <c r="J48" s="138"/>
      <c r="K48" s="138"/>
      <c r="L48" s="138"/>
      <c r="M48" s="138"/>
      <c r="N48" s="138"/>
      <c r="O48" s="138"/>
      <c r="P48" s="138"/>
      <c r="Q48" s="138"/>
    </row>
    <row r="49" spans="1:17">
      <c r="A49" s="6"/>
      <c r="B49" s="138"/>
      <c r="C49" s="138"/>
      <c r="D49" s="138"/>
      <c r="E49" s="138"/>
      <c r="F49" s="138"/>
      <c r="G49" s="138"/>
      <c r="H49" s="138"/>
      <c r="I49" s="138"/>
      <c r="J49" s="138"/>
      <c r="K49" s="138"/>
      <c r="L49" s="138"/>
      <c r="M49" s="138"/>
      <c r="N49" s="138"/>
      <c r="O49" s="138"/>
      <c r="P49" s="138"/>
      <c r="Q49" s="138"/>
    </row>
    <row r="50" spans="1:17">
      <c r="A50" s="6"/>
      <c r="B50" s="138"/>
      <c r="C50" s="138"/>
      <c r="D50" s="138"/>
      <c r="E50" s="138"/>
      <c r="F50" s="138"/>
      <c r="G50" s="138"/>
      <c r="H50" s="138"/>
      <c r="I50" s="138"/>
      <c r="J50" s="138"/>
      <c r="K50" s="138"/>
      <c r="L50" s="138"/>
      <c r="M50" s="138"/>
      <c r="N50" s="138"/>
      <c r="O50" s="138"/>
      <c r="P50" s="138"/>
      <c r="Q50" s="138"/>
    </row>
    <row r="51" spans="1:17">
      <c r="A51" s="6"/>
      <c r="B51" s="138"/>
      <c r="C51" s="138"/>
      <c r="D51" s="138"/>
      <c r="E51" s="138"/>
      <c r="F51" s="138"/>
      <c r="G51" s="138"/>
      <c r="H51" s="138"/>
      <c r="I51" s="138"/>
      <c r="J51" s="138"/>
      <c r="K51" s="138"/>
      <c r="L51" s="138"/>
      <c r="M51" s="138"/>
      <c r="N51" s="138"/>
      <c r="O51" s="138"/>
      <c r="P51" s="138"/>
      <c r="Q51" s="138"/>
    </row>
    <row r="52" spans="1:17">
      <c r="A52" s="6"/>
      <c r="B52" s="138"/>
      <c r="C52" s="138"/>
      <c r="D52" s="138"/>
      <c r="E52" s="138"/>
      <c r="F52" s="138"/>
      <c r="G52" s="138"/>
      <c r="H52" s="138"/>
      <c r="I52" s="138"/>
      <c r="J52" s="138"/>
      <c r="K52" s="138"/>
      <c r="L52" s="138"/>
      <c r="M52" s="138"/>
      <c r="N52" s="138"/>
      <c r="O52" s="138"/>
      <c r="P52" s="138"/>
      <c r="Q52" s="138"/>
    </row>
    <row r="53" spans="1:17">
      <c r="A53" s="6"/>
      <c r="B53" s="138"/>
      <c r="C53" s="138"/>
      <c r="D53" s="138"/>
      <c r="E53" s="138"/>
      <c r="F53" s="138"/>
      <c r="G53" s="138"/>
      <c r="H53" s="138"/>
      <c r="I53" s="138"/>
      <c r="J53" s="138"/>
      <c r="K53" s="138"/>
      <c r="L53" s="138"/>
      <c r="M53" s="138"/>
      <c r="N53" s="138"/>
      <c r="O53" s="138"/>
      <c r="P53" s="138"/>
      <c r="Q53" s="138"/>
    </row>
    <row r="54" spans="1:17">
      <c r="A54" s="6"/>
      <c r="B54" s="138"/>
      <c r="C54" s="138"/>
      <c r="D54" s="138"/>
      <c r="E54" s="138"/>
      <c r="F54" s="138"/>
      <c r="G54" s="138"/>
      <c r="H54" s="138"/>
      <c r="I54" s="138"/>
      <c r="J54" s="138"/>
      <c r="K54" s="138"/>
      <c r="L54" s="138"/>
      <c r="M54" s="138"/>
      <c r="N54" s="138"/>
      <c r="O54" s="138"/>
      <c r="P54" s="138"/>
      <c r="Q54" s="138"/>
    </row>
    <row r="55" spans="1:17">
      <c r="A55" s="6"/>
      <c r="B55" s="138"/>
      <c r="C55" s="138"/>
      <c r="D55" s="138"/>
      <c r="E55" s="138"/>
      <c r="F55" s="138"/>
      <c r="G55" s="138"/>
      <c r="H55" s="138"/>
      <c r="I55" s="138"/>
      <c r="J55" s="138"/>
      <c r="K55" s="138"/>
      <c r="L55" s="138"/>
      <c r="M55" s="138"/>
      <c r="N55" s="138"/>
      <c r="O55" s="138"/>
      <c r="P55" s="138"/>
      <c r="Q55" s="138"/>
    </row>
    <row r="56" spans="1:17">
      <c r="A56" s="6"/>
      <c r="B56" s="138"/>
      <c r="C56" s="138"/>
      <c r="D56" s="138"/>
      <c r="E56" s="138"/>
      <c r="F56" s="138"/>
      <c r="G56" s="138"/>
      <c r="H56" s="138"/>
      <c r="I56" s="138"/>
      <c r="J56" s="138"/>
      <c r="K56" s="138"/>
      <c r="L56" s="138"/>
      <c r="M56" s="138"/>
      <c r="N56" s="138"/>
      <c r="O56" s="138"/>
      <c r="P56" s="138"/>
      <c r="Q56" s="138"/>
    </row>
    <row r="57" spans="1:17">
      <c r="A57" s="6"/>
      <c r="B57" s="138"/>
      <c r="C57" s="138"/>
      <c r="D57" s="138"/>
      <c r="E57" s="138"/>
      <c r="F57" s="138"/>
      <c r="G57" s="138"/>
      <c r="H57" s="138"/>
      <c r="I57" s="138"/>
      <c r="J57" s="138"/>
      <c r="K57" s="138"/>
      <c r="L57" s="138"/>
      <c r="M57" s="138"/>
      <c r="N57" s="138"/>
      <c r="O57" s="138"/>
      <c r="P57" s="138"/>
      <c r="Q57" s="138"/>
    </row>
    <row r="58" spans="1:17">
      <c r="A58" s="6"/>
      <c r="B58" s="138"/>
      <c r="C58" s="138"/>
      <c r="D58" s="138"/>
      <c r="E58" s="138"/>
      <c r="F58" s="138"/>
      <c r="G58" s="138"/>
      <c r="H58" s="138"/>
      <c r="I58" s="138"/>
      <c r="J58" s="138"/>
      <c r="K58" s="138"/>
      <c r="L58" s="138"/>
      <c r="M58" s="138"/>
      <c r="N58" s="138"/>
      <c r="O58" s="138"/>
      <c r="P58" s="138"/>
      <c r="Q58" s="138"/>
    </row>
    <row r="59" spans="1:17">
      <c r="A59" s="6"/>
      <c r="B59" s="138"/>
      <c r="C59" s="138"/>
      <c r="D59" s="138"/>
      <c r="E59" s="138"/>
      <c r="F59" s="138"/>
      <c r="G59" s="138"/>
      <c r="H59" s="138"/>
      <c r="I59" s="138"/>
      <c r="J59" s="138"/>
      <c r="K59" s="138"/>
      <c r="L59" s="138"/>
      <c r="M59" s="138"/>
      <c r="N59" s="138"/>
      <c r="O59" s="138"/>
      <c r="P59" s="138"/>
      <c r="Q59" s="138"/>
    </row>
    <row r="60" spans="1:17">
      <c r="A60" s="6"/>
      <c r="B60" s="138"/>
      <c r="C60" s="138"/>
      <c r="D60" s="138"/>
      <c r="E60" s="138"/>
      <c r="F60" s="138"/>
      <c r="G60" s="138"/>
      <c r="H60" s="138"/>
      <c r="I60" s="138"/>
      <c r="J60" s="138"/>
      <c r="K60" s="138"/>
      <c r="L60" s="138"/>
      <c r="M60" s="138"/>
      <c r="N60" s="138"/>
      <c r="O60" s="138"/>
      <c r="P60" s="138"/>
      <c r="Q60" s="138"/>
    </row>
    <row r="61" spans="1:17">
      <c r="A61" s="6"/>
      <c r="B61" s="138"/>
      <c r="C61" s="138"/>
      <c r="D61" s="138"/>
      <c r="E61" s="138"/>
      <c r="F61" s="138"/>
      <c r="G61" s="138"/>
      <c r="H61" s="138"/>
      <c r="I61" s="138"/>
      <c r="J61" s="138"/>
      <c r="K61" s="138"/>
      <c r="L61" s="138"/>
      <c r="M61" s="138"/>
      <c r="N61" s="138"/>
      <c r="O61" s="138"/>
      <c r="P61" s="138"/>
      <c r="Q61" s="138"/>
    </row>
    <row r="62" spans="1:17">
      <c r="A62" s="6"/>
      <c r="B62" s="138"/>
      <c r="C62" s="138"/>
      <c r="D62" s="138"/>
      <c r="E62" s="138"/>
      <c r="F62" s="138"/>
      <c r="G62" s="138"/>
      <c r="H62" s="138"/>
      <c r="I62" s="138"/>
      <c r="J62" s="138"/>
      <c r="K62" s="138"/>
      <c r="L62" s="138"/>
      <c r="M62" s="138"/>
      <c r="N62" s="138"/>
      <c r="O62" s="138"/>
      <c r="P62" s="138"/>
      <c r="Q62" s="138"/>
    </row>
    <row r="63" spans="1:17">
      <c r="A63" s="6"/>
      <c r="B63" s="138"/>
      <c r="C63" s="138"/>
      <c r="D63" s="138"/>
      <c r="E63" s="138"/>
      <c r="F63" s="138"/>
      <c r="G63" s="138"/>
      <c r="H63" s="138"/>
      <c r="I63" s="138"/>
      <c r="J63" s="138"/>
      <c r="K63" s="138"/>
      <c r="L63" s="138"/>
      <c r="M63" s="138"/>
      <c r="N63" s="138"/>
      <c r="O63" s="138"/>
      <c r="P63" s="138"/>
      <c r="Q63" s="138"/>
    </row>
    <row r="64" spans="1:17">
      <c r="A64" s="6"/>
      <c r="B64" s="138"/>
      <c r="C64" s="138"/>
      <c r="D64" s="138"/>
      <c r="E64" s="138"/>
      <c r="F64" s="138"/>
      <c r="G64" s="138"/>
      <c r="H64" s="138"/>
      <c r="I64" s="138"/>
      <c r="J64" s="138"/>
      <c r="K64" s="138"/>
      <c r="L64" s="138"/>
      <c r="M64" s="138"/>
      <c r="N64" s="138"/>
      <c r="O64" s="138"/>
      <c r="P64" s="138"/>
      <c r="Q64" s="138"/>
    </row>
    <row r="65" spans="1:17">
      <c r="A65" s="6"/>
      <c r="B65" s="138"/>
      <c r="C65" s="138"/>
      <c r="D65" s="138"/>
      <c r="E65" s="138"/>
      <c r="F65" s="138"/>
      <c r="G65" s="138"/>
      <c r="H65" s="138"/>
      <c r="I65" s="138"/>
      <c r="J65" s="138"/>
      <c r="K65" s="138"/>
      <c r="L65" s="138"/>
      <c r="M65" s="138"/>
      <c r="N65" s="138"/>
      <c r="O65" s="138"/>
      <c r="P65" s="138"/>
      <c r="Q65" s="138"/>
    </row>
    <row r="66" spans="1:17">
      <c r="A66" s="6"/>
      <c r="B66" s="138"/>
      <c r="C66" s="138"/>
      <c r="D66" s="138"/>
      <c r="E66" s="138"/>
      <c r="F66" s="138"/>
      <c r="G66" s="138"/>
      <c r="H66" s="138"/>
      <c r="I66" s="138"/>
      <c r="J66" s="138"/>
      <c r="K66" s="138"/>
      <c r="L66" s="138"/>
      <c r="M66" s="138"/>
      <c r="N66" s="138"/>
      <c r="O66" s="138"/>
      <c r="P66" s="138"/>
      <c r="Q66" s="138"/>
    </row>
    <row r="67" spans="1:17">
      <c r="A67" s="6"/>
      <c r="B67" s="138"/>
      <c r="C67" s="138"/>
      <c r="D67" s="138"/>
      <c r="E67" s="138"/>
      <c r="F67" s="138"/>
      <c r="G67" s="138"/>
      <c r="H67" s="138"/>
      <c r="I67" s="138"/>
      <c r="J67" s="138"/>
      <c r="K67" s="138"/>
      <c r="L67" s="138"/>
      <c r="M67" s="138"/>
      <c r="N67" s="138"/>
      <c r="O67" s="138"/>
      <c r="P67" s="138"/>
      <c r="Q67" s="138"/>
    </row>
    <row r="68" spans="1:17">
      <c r="A68" s="6"/>
      <c r="B68" s="138"/>
      <c r="C68" s="138"/>
      <c r="D68" s="138"/>
      <c r="E68" s="138"/>
      <c r="F68" s="138"/>
      <c r="G68" s="138"/>
      <c r="H68" s="138"/>
      <c r="I68" s="138"/>
      <c r="J68" s="138"/>
      <c r="K68" s="138"/>
      <c r="L68" s="138"/>
      <c r="M68" s="138"/>
      <c r="N68" s="138"/>
      <c r="O68" s="138"/>
      <c r="P68" s="138"/>
      <c r="Q68" s="138"/>
    </row>
  </sheetData>
  <mergeCells count="48">
    <mergeCell ref="F10:Q10"/>
    <mergeCell ref="H22:I23"/>
    <mergeCell ref="J22:M23"/>
    <mergeCell ref="A1:F1"/>
    <mergeCell ref="A2:E2"/>
    <mergeCell ref="A3:Q3"/>
    <mergeCell ref="D4:E4"/>
    <mergeCell ref="F4:Q4"/>
    <mergeCell ref="L2:Q2"/>
    <mergeCell ref="A7:B10"/>
    <mergeCell ref="C7:E7"/>
    <mergeCell ref="F7:Q7"/>
    <mergeCell ref="C8:E8"/>
    <mergeCell ref="F8:Q8"/>
    <mergeCell ref="C9:E9"/>
    <mergeCell ref="F9:Q9"/>
    <mergeCell ref="C10:E10"/>
    <mergeCell ref="N22:Q23"/>
    <mergeCell ref="A23:E23"/>
    <mergeCell ref="N15:Q16"/>
    <mergeCell ref="G13:J13"/>
    <mergeCell ref="A16:E16"/>
    <mergeCell ref="A21:E21"/>
    <mergeCell ref="A22:E22"/>
    <mergeCell ref="F22:G23"/>
    <mergeCell ref="A20:E20"/>
    <mergeCell ref="G20:J20"/>
    <mergeCell ref="A13:E13"/>
    <mergeCell ref="A14:E14"/>
    <mergeCell ref="A15:E15"/>
    <mergeCell ref="F15:G16"/>
    <mergeCell ref="H15:I16"/>
    <mergeCell ref="J15:M16"/>
    <mergeCell ref="B39:Q39"/>
    <mergeCell ref="G27:J27"/>
    <mergeCell ref="A28:E28"/>
    <mergeCell ref="A29:E29"/>
    <mergeCell ref="F29:G30"/>
    <mergeCell ref="H29:I30"/>
    <mergeCell ref="J29:M30"/>
    <mergeCell ref="B32:Q32"/>
    <mergeCell ref="B31:Q31"/>
    <mergeCell ref="B33:Q34"/>
    <mergeCell ref="B35:Q36"/>
    <mergeCell ref="N29:Q30"/>
    <mergeCell ref="A30:E30"/>
    <mergeCell ref="A27:E27"/>
    <mergeCell ref="B37:Q38"/>
  </mergeCells>
  <phoneticPr fontId="2"/>
  <dataValidations count="1">
    <dataValidation type="list" showInputMessage="1" showErrorMessage="1" sqref="R22 R15" xr:uid="{00000000-0002-0000-18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pageSetUpPr fitToPage="1"/>
  </sheetPr>
  <dimension ref="A1:T61"/>
  <sheetViews>
    <sheetView view="pageBreakPreview" topLeftCell="A36" zoomScaleNormal="100" zoomScaleSheetLayoutView="100" workbookViewId="0">
      <selection activeCell="D12" sqref="D12:N12"/>
    </sheetView>
  </sheetViews>
  <sheetFormatPr defaultColWidth="9" defaultRowHeight="13"/>
  <cols>
    <col min="1" max="18" width="5.08984375" style="3" customWidth="1"/>
    <col min="19" max="16384" width="9" style="3"/>
  </cols>
  <sheetData>
    <row r="1" spans="1:20">
      <c r="A1" s="1097" t="str">
        <f>CONCATENATE("（様式-",INDEX(発注者入力シート!$B$33:$G$36,MATCH(発注者入力シート!M10,発注者入力シート!$C$33:$C$36,0),4),"-２）")</f>
        <v>（様式-５-２）</v>
      </c>
      <c r="B1" s="1097"/>
      <c r="C1" s="1097"/>
      <c r="D1" s="1097"/>
      <c r="E1" s="1097"/>
      <c r="F1" s="1097"/>
      <c r="Q1" s="191" t="s">
        <v>756</v>
      </c>
      <c r="R1" s="6"/>
      <c r="S1" s="3" t="s">
        <v>400</v>
      </c>
    </row>
    <row r="2" spans="1:20">
      <c r="A2" s="1097" t="str">
        <f>CONCATENATE("評価項目",INDEX(発注者入力シート!$B$33:$G$36,MATCH(発注者入力シート!M10,発注者入力シート!$C$33:$C$36,0),5),"-",INDEX(発注者入力シート!$B$33:$G$36,MATCH(発注者入力シート!M10,発注者入力シート!$C$33:$C$36,0),6))</f>
        <v>評価項目（２）-①</v>
      </c>
      <c r="B2" s="1097"/>
      <c r="C2" s="1097"/>
      <c r="D2" s="1097"/>
      <c r="E2" s="1097"/>
      <c r="L2" s="1479" t="str">
        <f>IF(企業入力シート!C14="","",企業入力シート!C14)</f>
        <v>○○建設</v>
      </c>
      <c r="M2" s="1479"/>
      <c r="N2" s="1479"/>
      <c r="O2" s="1479"/>
      <c r="P2" s="1479"/>
      <c r="Q2" s="1479"/>
      <c r="S2" s="3" t="s">
        <v>401</v>
      </c>
    </row>
    <row r="3" spans="1:20" ht="14">
      <c r="A3" s="1092" t="s">
        <v>913</v>
      </c>
      <c r="B3" s="1092"/>
      <c r="C3" s="1092"/>
      <c r="D3" s="1092"/>
      <c r="E3" s="1092"/>
      <c r="F3" s="1092"/>
      <c r="G3" s="1092"/>
      <c r="H3" s="1092"/>
      <c r="I3" s="1092"/>
      <c r="J3" s="1092"/>
      <c r="K3" s="1092"/>
      <c r="L3" s="1092"/>
      <c r="M3" s="1092"/>
      <c r="N3" s="1092"/>
      <c r="O3" s="1092"/>
      <c r="P3" s="1092"/>
      <c r="Q3" s="1092"/>
      <c r="R3" s="128"/>
      <c r="S3" s="103"/>
      <c r="T3" s="3" t="s">
        <v>411</v>
      </c>
    </row>
    <row r="4" spans="1:20">
      <c r="D4" s="1156" t="s">
        <v>657</v>
      </c>
      <c r="E4" s="1156"/>
      <c r="F4" s="1155" t="str">
        <f>IF(企業入力シート!C5="","",企業入力シート!C5)</f>
        <v/>
      </c>
      <c r="G4" s="1155"/>
      <c r="H4" s="1155"/>
      <c r="I4" s="1155"/>
      <c r="J4" s="1155"/>
      <c r="K4" s="1155"/>
      <c r="L4" s="1155"/>
      <c r="M4" s="1155"/>
      <c r="N4" s="1155"/>
      <c r="O4" s="1155"/>
      <c r="P4" s="1155"/>
      <c r="Q4" s="1155"/>
      <c r="R4" s="2"/>
      <c r="S4" s="98"/>
      <c r="T4" s="3" t="s">
        <v>519</v>
      </c>
    </row>
    <row r="5" spans="1:20">
      <c r="D5" s="109"/>
      <c r="E5" s="109"/>
      <c r="F5" s="109"/>
      <c r="G5" s="109"/>
      <c r="H5" s="109"/>
      <c r="I5" s="109"/>
      <c r="J5" s="109"/>
      <c r="K5" s="109"/>
      <c r="L5" s="109"/>
      <c r="M5" s="109"/>
      <c r="N5" s="109"/>
      <c r="O5" s="109"/>
      <c r="P5" s="109"/>
      <c r="Q5" s="109"/>
      <c r="R5" s="2"/>
      <c r="S5" s="99"/>
      <c r="T5" s="3" t="s">
        <v>409</v>
      </c>
    </row>
    <row r="6" spans="1:20" ht="13.5" customHeight="1">
      <c r="A6" s="1166" t="s">
        <v>23</v>
      </c>
      <c r="B6" s="1248"/>
      <c r="C6" s="1167"/>
      <c r="D6" s="1497" t="str">
        <f>IF('【建築】技術者成績評定点 (JV第1G用) '!F9="","",'【建築】技術者成績評定点 (JV第1G用) '!F9)</f>
        <v>建築物に係る電気工事</v>
      </c>
      <c r="E6" s="1498"/>
      <c r="F6" s="1498"/>
      <c r="G6" s="1498"/>
      <c r="H6" s="1499"/>
      <c r="I6" s="1166" t="s">
        <v>771</v>
      </c>
      <c r="J6" s="1248"/>
      <c r="K6" s="1167"/>
      <c r="L6" s="1497" t="str">
        <f>IF('【建築】技術者成績評定点 (JV第1G用) '!F10="","",'【建築】技術者成績評定点 (JV第1G用) '!F10)</f>
        <v>電気工事、消防施設工事</v>
      </c>
      <c r="M6" s="1498"/>
      <c r="N6" s="1498"/>
      <c r="O6" s="1498"/>
      <c r="P6" s="1498"/>
      <c r="Q6" s="1499"/>
    </row>
    <row r="7" spans="1:20">
      <c r="A7" s="246"/>
      <c r="B7" s="240"/>
      <c r="C7" s="160"/>
      <c r="D7" s="160"/>
      <c r="E7" s="160"/>
      <c r="F7" s="244"/>
      <c r="G7" s="244"/>
      <c r="H7" s="244"/>
      <c r="I7" s="244"/>
      <c r="J7" s="244"/>
      <c r="K7" s="104"/>
      <c r="L7" s="142"/>
      <c r="M7" s="142"/>
      <c r="N7" s="142"/>
      <c r="O7" s="142"/>
      <c r="P7" s="142"/>
      <c r="Q7" s="142"/>
      <c r="R7" s="104"/>
      <c r="S7" s="3" t="s">
        <v>404</v>
      </c>
    </row>
    <row r="8" spans="1:20">
      <c r="A8" s="1099" t="s">
        <v>290</v>
      </c>
      <c r="B8" s="1159"/>
      <c r="C8" s="1159"/>
      <c r="D8" s="1159"/>
      <c r="E8" s="1100"/>
      <c r="F8" s="268" t="s">
        <v>747</v>
      </c>
      <c r="G8" s="1473" t="str">
        <f>IF(企業入力シート!C25="","",企業入力シート!C25)</f>
        <v/>
      </c>
      <c r="H8" s="1473"/>
      <c r="I8" s="1473"/>
      <c r="J8" s="1474"/>
      <c r="K8" s="113"/>
      <c r="R8" s="104"/>
      <c r="S8" s="100"/>
      <c r="T8" s="3" t="s">
        <v>405</v>
      </c>
    </row>
    <row r="9" spans="1:20">
      <c r="A9" s="1170" t="s">
        <v>153</v>
      </c>
      <c r="B9" s="1170"/>
      <c r="C9" s="1170"/>
      <c r="D9" s="1099" t="s">
        <v>299</v>
      </c>
      <c r="E9" s="1159"/>
      <c r="F9" s="1159"/>
      <c r="G9" s="1159"/>
      <c r="H9" s="1159"/>
      <c r="I9" s="1159"/>
      <c r="J9" s="1159"/>
      <c r="K9" s="1159"/>
      <c r="L9" s="1159"/>
      <c r="M9" s="1159"/>
      <c r="N9" s="1100"/>
      <c r="O9" s="1099" t="s">
        <v>296</v>
      </c>
      <c r="P9" s="1159"/>
      <c r="Q9" s="1100"/>
      <c r="S9" s="101"/>
      <c r="T9" s="3" t="s">
        <v>403</v>
      </c>
    </row>
    <row r="10" spans="1:20">
      <c r="A10" s="1480"/>
      <c r="B10" s="1481"/>
      <c r="C10" s="1482"/>
      <c r="D10" s="1494"/>
      <c r="E10" s="1495"/>
      <c r="F10" s="1495"/>
      <c r="G10" s="1495"/>
      <c r="H10" s="1495"/>
      <c r="I10" s="1495"/>
      <c r="J10" s="1495"/>
      <c r="K10" s="1495"/>
      <c r="L10" s="1495"/>
      <c r="M10" s="1495"/>
      <c r="N10" s="1496"/>
      <c r="O10" s="1300"/>
      <c r="P10" s="1486"/>
      <c r="Q10" s="371" t="s">
        <v>163</v>
      </c>
      <c r="R10" s="2"/>
      <c r="S10" s="141"/>
      <c r="T10" s="3" t="s">
        <v>917</v>
      </c>
    </row>
    <row r="11" spans="1:20">
      <c r="A11" s="1480"/>
      <c r="B11" s="1481"/>
      <c r="C11" s="1482"/>
      <c r="D11" s="1483"/>
      <c r="E11" s="1484"/>
      <c r="F11" s="1484"/>
      <c r="G11" s="1484"/>
      <c r="H11" s="1484"/>
      <c r="I11" s="1484"/>
      <c r="J11" s="1484"/>
      <c r="K11" s="1484"/>
      <c r="L11" s="1484"/>
      <c r="M11" s="1484"/>
      <c r="N11" s="1485"/>
      <c r="O11" s="1300"/>
      <c r="P11" s="1486"/>
      <c r="Q11" s="250" t="s">
        <v>666</v>
      </c>
      <c r="R11" s="2"/>
    </row>
    <row r="12" spans="1:20">
      <c r="A12" s="1480"/>
      <c r="B12" s="1481"/>
      <c r="C12" s="1482"/>
      <c r="D12" s="1483"/>
      <c r="E12" s="1484"/>
      <c r="F12" s="1484"/>
      <c r="G12" s="1484"/>
      <c r="H12" s="1484"/>
      <c r="I12" s="1484"/>
      <c r="J12" s="1484"/>
      <c r="K12" s="1484"/>
      <c r="L12" s="1484"/>
      <c r="M12" s="1484"/>
      <c r="N12" s="1485"/>
      <c r="O12" s="1300"/>
      <c r="P12" s="1486"/>
      <c r="Q12" s="371" t="s">
        <v>163</v>
      </c>
      <c r="R12" s="185"/>
      <c r="S12" s="105" t="s">
        <v>406</v>
      </c>
    </row>
    <row r="13" spans="1:20">
      <c r="A13" s="1480"/>
      <c r="B13" s="1481"/>
      <c r="C13" s="1482"/>
      <c r="D13" s="1483"/>
      <c r="E13" s="1484"/>
      <c r="F13" s="1484"/>
      <c r="G13" s="1484"/>
      <c r="H13" s="1484"/>
      <c r="I13" s="1484"/>
      <c r="J13" s="1484"/>
      <c r="K13" s="1484"/>
      <c r="L13" s="1484"/>
      <c r="M13" s="1484"/>
      <c r="N13" s="1485"/>
      <c r="O13" s="1300"/>
      <c r="P13" s="1486"/>
      <c r="Q13" s="250" t="s">
        <v>666</v>
      </c>
      <c r="R13" s="77"/>
      <c r="S13" s="105" t="s">
        <v>407</v>
      </c>
    </row>
    <row r="14" spans="1:20">
      <c r="A14" s="1480"/>
      <c r="B14" s="1481"/>
      <c r="C14" s="1482"/>
      <c r="D14" s="1483"/>
      <c r="E14" s="1484"/>
      <c r="F14" s="1484"/>
      <c r="G14" s="1484"/>
      <c r="H14" s="1484"/>
      <c r="I14" s="1484"/>
      <c r="J14" s="1484"/>
      <c r="K14" s="1484"/>
      <c r="L14" s="1484"/>
      <c r="M14" s="1484"/>
      <c r="N14" s="1485"/>
      <c r="O14" s="1300"/>
      <c r="P14" s="1486"/>
      <c r="Q14" s="371" t="s">
        <v>163</v>
      </c>
      <c r="R14" s="77"/>
      <c r="S14" s="105" t="s">
        <v>871</v>
      </c>
      <c r="T14" s="135"/>
    </row>
    <row r="15" spans="1:20">
      <c r="A15" s="1480"/>
      <c r="B15" s="1481"/>
      <c r="C15" s="1482"/>
      <c r="D15" s="1483"/>
      <c r="E15" s="1484"/>
      <c r="F15" s="1484"/>
      <c r="G15" s="1484"/>
      <c r="H15" s="1484"/>
      <c r="I15" s="1484"/>
      <c r="J15" s="1484"/>
      <c r="K15" s="1484"/>
      <c r="L15" s="1484"/>
      <c r="M15" s="1484"/>
      <c r="N15" s="1485"/>
      <c r="O15" s="1300"/>
      <c r="P15" s="1486"/>
      <c r="Q15" s="250" t="s">
        <v>666</v>
      </c>
      <c r="R15" s="77"/>
    </row>
    <row r="16" spans="1:20">
      <c r="A16" s="1480"/>
      <c r="B16" s="1481"/>
      <c r="C16" s="1482"/>
      <c r="D16" s="1483"/>
      <c r="E16" s="1484"/>
      <c r="F16" s="1484"/>
      <c r="G16" s="1484"/>
      <c r="H16" s="1484"/>
      <c r="I16" s="1484"/>
      <c r="J16" s="1484"/>
      <c r="K16" s="1484"/>
      <c r="L16" s="1484"/>
      <c r="M16" s="1484"/>
      <c r="N16" s="1485"/>
      <c r="O16" s="1300"/>
      <c r="P16" s="1486"/>
      <c r="Q16" s="371" t="s">
        <v>163</v>
      </c>
      <c r="R16" s="77"/>
    </row>
    <row r="17" spans="1:20">
      <c r="A17" s="1480"/>
      <c r="B17" s="1481"/>
      <c r="C17" s="1482"/>
      <c r="D17" s="1483"/>
      <c r="E17" s="1484"/>
      <c r="F17" s="1484"/>
      <c r="G17" s="1484"/>
      <c r="H17" s="1484"/>
      <c r="I17" s="1484"/>
      <c r="J17" s="1484"/>
      <c r="K17" s="1484"/>
      <c r="L17" s="1484"/>
      <c r="M17" s="1484"/>
      <c r="N17" s="1485"/>
      <c r="O17" s="1300"/>
      <c r="P17" s="1486"/>
      <c r="Q17" s="250" t="s">
        <v>666</v>
      </c>
      <c r="R17" s="77"/>
    </row>
    <row r="18" spans="1:20">
      <c r="A18" s="1480"/>
      <c r="B18" s="1481"/>
      <c r="C18" s="1482"/>
      <c r="D18" s="1483"/>
      <c r="E18" s="1484"/>
      <c r="F18" s="1484"/>
      <c r="G18" s="1484"/>
      <c r="H18" s="1484"/>
      <c r="I18" s="1484"/>
      <c r="J18" s="1484"/>
      <c r="K18" s="1484"/>
      <c r="L18" s="1484"/>
      <c r="M18" s="1484"/>
      <c r="N18" s="1485"/>
      <c r="O18" s="1300"/>
      <c r="P18" s="1486"/>
      <c r="Q18" s="371" t="s">
        <v>163</v>
      </c>
      <c r="R18" s="77"/>
      <c r="S18" s="189"/>
    </row>
    <row r="19" spans="1:20">
      <c r="A19" s="1480"/>
      <c r="B19" s="1481"/>
      <c r="C19" s="1482"/>
      <c r="D19" s="1483"/>
      <c r="E19" s="1484"/>
      <c r="F19" s="1484"/>
      <c r="G19" s="1484"/>
      <c r="H19" s="1484"/>
      <c r="I19" s="1484"/>
      <c r="J19" s="1484"/>
      <c r="K19" s="1484"/>
      <c r="L19" s="1484"/>
      <c r="M19" s="1484"/>
      <c r="N19" s="1485"/>
      <c r="O19" s="1300"/>
      <c r="P19" s="1486"/>
      <c r="Q19" s="250" t="s">
        <v>666</v>
      </c>
      <c r="R19" s="77"/>
      <c r="S19" s="138" t="s">
        <v>915</v>
      </c>
      <c r="T19" s="135"/>
    </row>
    <row r="20" spans="1:20">
      <c r="A20" s="1480"/>
      <c r="B20" s="1481"/>
      <c r="C20" s="1482"/>
      <c r="D20" s="1483"/>
      <c r="E20" s="1484"/>
      <c r="F20" s="1484"/>
      <c r="G20" s="1484"/>
      <c r="H20" s="1484"/>
      <c r="I20" s="1484"/>
      <c r="J20" s="1484"/>
      <c r="K20" s="1484"/>
      <c r="L20" s="1484"/>
      <c r="M20" s="1484"/>
      <c r="N20" s="1485"/>
      <c r="O20" s="1300"/>
      <c r="P20" s="1486"/>
      <c r="Q20" s="371" t="s">
        <v>163</v>
      </c>
      <c r="R20" s="77"/>
      <c r="S20" s="138" t="s">
        <v>726</v>
      </c>
      <c r="T20" s="135">
        <f>COUNTA(O10:O21)</f>
        <v>0</v>
      </c>
    </row>
    <row r="21" spans="1:20">
      <c r="A21" s="1296"/>
      <c r="B21" s="1297"/>
      <c r="C21" s="1298"/>
      <c r="D21" s="1488"/>
      <c r="E21" s="1489"/>
      <c r="F21" s="1489"/>
      <c r="G21" s="1489"/>
      <c r="H21" s="1489"/>
      <c r="I21" s="1489"/>
      <c r="J21" s="1489"/>
      <c r="K21" s="1489"/>
      <c r="L21" s="1489"/>
      <c r="M21" s="1489"/>
      <c r="N21" s="1490"/>
      <c r="O21" s="1491"/>
      <c r="P21" s="1492"/>
      <c r="Q21" s="250" t="s">
        <v>666</v>
      </c>
      <c r="R21" s="77"/>
      <c r="S21" s="138" t="s">
        <v>916</v>
      </c>
      <c r="T21" s="135" t="e">
        <f>ROUND(AVERAGE(O10:O21),1)</f>
        <v>#DIV/0!</v>
      </c>
    </row>
    <row r="22" spans="1:20">
      <c r="A22" s="411" t="s">
        <v>914</v>
      </c>
      <c r="B22" s="1487" t="s">
        <v>301</v>
      </c>
      <c r="C22" s="1487"/>
      <c r="D22" s="1487"/>
      <c r="E22" s="1487"/>
      <c r="F22" s="1487"/>
      <c r="G22" s="1487"/>
      <c r="H22" s="1487"/>
      <c r="I22" s="1487"/>
      <c r="J22" s="1487"/>
      <c r="K22" s="1487"/>
      <c r="L22" s="1487"/>
      <c r="M22" s="1487"/>
      <c r="N22" s="1487"/>
      <c r="O22" s="1487"/>
      <c r="P22" s="1487"/>
      <c r="Q22" s="1487"/>
      <c r="R22" s="77"/>
    </row>
    <row r="23" spans="1:20">
      <c r="A23" s="412"/>
      <c r="B23" s="413"/>
      <c r="C23" s="413"/>
      <c r="D23" s="413"/>
      <c r="E23" s="413"/>
      <c r="F23" s="413"/>
      <c r="G23" s="413"/>
      <c r="H23" s="413"/>
      <c r="I23" s="413"/>
      <c r="J23" s="413"/>
      <c r="K23" s="413"/>
      <c r="L23" s="413"/>
      <c r="M23" s="413"/>
      <c r="N23" s="413"/>
      <c r="O23" s="413"/>
      <c r="P23" s="413"/>
      <c r="Q23" s="413"/>
      <c r="R23" s="77"/>
    </row>
    <row r="24" spans="1:20">
      <c r="A24" s="6"/>
      <c r="B24" s="138"/>
      <c r="C24" s="138"/>
      <c r="D24" s="138"/>
      <c r="E24" s="138"/>
      <c r="F24" s="138"/>
      <c r="G24" s="138"/>
      <c r="H24" s="138"/>
      <c r="I24" s="138"/>
      <c r="J24" s="138"/>
      <c r="K24" s="138"/>
      <c r="L24" s="138"/>
      <c r="M24" s="138"/>
      <c r="N24" s="138"/>
      <c r="O24" s="138"/>
      <c r="P24" s="138"/>
      <c r="Q24" s="138"/>
      <c r="R24" s="77"/>
    </row>
    <row r="25" spans="1:20">
      <c r="A25" s="1099" t="s">
        <v>290</v>
      </c>
      <c r="B25" s="1159"/>
      <c r="C25" s="1159"/>
      <c r="D25" s="1159"/>
      <c r="E25" s="1100"/>
      <c r="F25" s="268" t="s">
        <v>748</v>
      </c>
      <c r="G25" s="1473" t="str">
        <f>IF(企業入力シート!C26="","",企業入力シート!C26)</f>
        <v/>
      </c>
      <c r="H25" s="1473"/>
      <c r="I25" s="1473"/>
      <c r="J25" s="1474"/>
      <c r="K25" s="113"/>
      <c r="R25" s="77"/>
    </row>
    <row r="26" spans="1:20">
      <c r="A26" s="1170" t="s">
        <v>153</v>
      </c>
      <c r="B26" s="1170"/>
      <c r="C26" s="1170"/>
      <c r="D26" s="1099" t="s">
        <v>299</v>
      </c>
      <c r="E26" s="1159"/>
      <c r="F26" s="1159"/>
      <c r="G26" s="1159"/>
      <c r="H26" s="1159"/>
      <c r="I26" s="1159"/>
      <c r="J26" s="1159"/>
      <c r="K26" s="1159"/>
      <c r="L26" s="1159"/>
      <c r="M26" s="1159"/>
      <c r="N26" s="1100"/>
      <c r="O26" s="1099" t="s">
        <v>296</v>
      </c>
      <c r="P26" s="1159"/>
      <c r="Q26" s="1100"/>
    </row>
    <row r="27" spans="1:20">
      <c r="A27" s="1480"/>
      <c r="B27" s="1481"/>
      <c r="C27" s="1482"/>
      <c r="D27" s="1494"/>
      <c r="E27" s="1495"/>
      <c r="F27" s="1495"/>
      <c r="G27" s="1495"/>
      <c r="H27" s="1495"/>
      <c r="I27" s="1495"/>
      <c r="J27" s="1495"/>
      <c r="K27" s="1495"/>
      <c r="L27" s="1495"/>
      <c r="M27" s="1495"/>
      <c r="N27" s="1496"/>
      <c r="O27" s="1300"/>
      <c r="P27" s="1486"/>
      <c r="Q27" s="371" t="s">
        <v>163</v>
      </c>
      <c r="R27" s="2"/>
    </row>
    <row r="28" spans="1:20">
      <c r="A28" s="1480"/>
      <c r="B28" s="1481"/>
      <c r="C28" s="1482"/>
      <c r="D28" s="1483"/>
      <c r="E28" s="1484"/>
      <c r="F28" s="1484"/>
      <c r="G28" s="1484"/>
      <c r="H28" s="1484"/>
      <c r="I28" s="1484"/>
      <c r="J28" s="1484"/>
      <c r="K28" s="1484"/>
      <c r="L28" s="1484"/>
      <c r="M28" s="1484"/>
      <c r="N28" s="1485"/>
      <c r="O28" s="1300"/>
      <c r="P28" s="1486"/>
      <c r="Q28" s="250" t="s">
        <v>666</v>
      </c>
      <c r="R28" s="2"/>
    </row>
    <row r="29" spans="1:20">
      <c r="A29" s="1480"/>
      <c r="B29" s="1481"/>
      <c r="C29" s="1482"/>
      <c r="D29" s="1483"/>
      <c r="E29" s="1484"/>
      <c r="F29" s="1484"/>
      <c r="G29" s="1484"/>
      <c r="H29" s="1484"/>
      <c r="I29" s="1484"/>
      <c r="J29" s="1484"/>
      <c r="K29" s="1484"/>
      <c r="L29" s="1484"/>
      <c r="M29" s="1484"/>
      <c r="N29" s="1485"/>
      <c r="O29" s="1300"/>
      <c r="P29" s="1486"/>
      <c r="Q29" s="371" t="s">
        <v>163</v>
      </c>
      <c r="R29" s="185"/>
    </row>
    <row r="30" spans="1:20">
      <c r="A30" s="1480"/>
      <c r="B30" s="1481"/>
      <c r="C30" s="1482"/>
      <c r="D30" s="1483"/>
      <c r="E30" s="1484"/>
      <c r="F30" s="1484"/>
      <c r="G30" s="1484"/>
      <c r="H30" s="1484"/>
      <c r="I30" s="1484"/>
      <c r="J30" s="1484"/>
      <c r="K30" s="1484"/>
      <c r="L30" s="1484"/>
      <c r="M30" s="1484"/>
      <c r="N30" s="1485"/>
      <c r="O30" s="1300"/>
      <c r="P30" s="1486"/>
      <c r="Q30" s="250" t="s">
        <v>666</v>
      </c>
      <c r="R30" s="77"/>
    </row>
    <row r="31" spans="1:20">
      <c r="A31" s="1480"/>
      <c r="B31" s="1481"/>
      <c r="C31" s="1482"/>
      <c r="D31" s="1483"/>
      <c r="E31" s="1484"/>
      <c r="F31" s="1484"/>
      <c r="G31" s="1484"/>
      <c r="H31" s="1484"/>
      <c r="I31" s="1484"/>
      <c r="J31" s="1484"/>
      <c r="K31" s="1484"/>
      <c r="L31" s="1484"/>
      <c r="M31" s="1484"/>
      <c r="N31" s="1485"/>
      <c r="O31" s="1300"/>
      <c r="P31" s="1486"/>
      <c r="Q31" s="371" t="s">
        <v>163</v>
      </c>
      <c r="R31" s="77"/>
    </row>
    <row r="32" spans="1:20">
      <c r="A32" s="1480"/>
      <c r="B32" s="1481"/>
      <c r="C32" s="1482"/>
      <c r="D32" s="1483"/>
      <c r="E32" s="1484"/>
      <c r="F32" s="1484"/>
      <c r="G32" s="1484"/>
      <c r="H32" s="1484"/>
      <c r="I32" s="1484"/>
      <c r="J32" s="1484"/>
      <c r="K32" s="1484"/>
      <c r="L32" s="1484"/>
      <c r="M32" s="1484"/>
      <c r="N32" s="1485"/>
      <c r="O32" s="1300"/>
      <c r="P32" s="1486"/>
      <c r="Q32" s="250" t="s">
        <v>666</v>
      </c>
      <c r="R32" s="77"/>
    </row>
    <row r="33" spans="1:20">
      <c r="A33" s="1480"/>
      <c r="B33" s="1481"/>
      <c r="C33" s="1482"/>
      <c r="D33" s="1483"/>
      <c r="E33" s="1484"/>
      <c r="F33" s="1484"/>
      <c r="G33" s="1484"/>
      <c r="H33" s="1484"/>
      <c r="I33" s="1484"/>
      <c r="J33" s="1484"/>
      <c r="K33" s="1484"/>
      <c r="L33" s="1484"/>
      <c r="M33" s="1484"/>
      <c r="N33" s="1485"/>
      <c r="O33" s="1300"/>
      <c r="P33" s="1486"/>
      <c r="Q33" s="371" t="s">
        <v>163</v>
      </c>
      <c r="R33" s="77"/>
    </row>
    <row r="34" spans="1:20">
      <c r="A34" s="1480"/>
      <c r="B34" s="1481"/>
      <c r="C34" s="1482"/>
      <c r="D34" s="1483"/>
      <c r="E34" s="1484"/>
      <c r="F34" s="1484"/>
      <c r="G34" s="1484"/>
      <c r="H34" s="1484"/>
      <c r="I34" s="1484"/>
      <c r="J34" s="1484"/>
      <c r="K34" s="1484"/>
      <c r="L34" s="1484"/>
      <c r="M34" s="1484"/>
      <c r="N34" s="1485"/>
      <c r="O34" s="1300"/>
      <c r="P34" s="1486"/>
      <c r="Q34" s="250" t="s">
        <v>666</v>
      </c>
      <c r="R34" s="77"/>
    </row>
    <row r="35" spans="1:20">
      <c r="A35" s="1480"/>
      <c r="B35" s="1481"/>
      <c r="C35" s="1482"/>
      <c r="D35" s="1483"/>
      <c r="E35" s="1484"/>
      <c r="F35" s="1484"/>
      <c r="G35" s="1484"/>
      <c r="H35" s="1484"/>
      <c r="I35" s="1484"/>
      <c r="J35" s="1484"/>
      <c r="K35" s="1484"/>
      <c r="L35" s="1484"/>
      <c r="M35" s="1484"/>
      <c r="N35" s="1485"/>
      <c r="O35" s="1300"/>
      <c r="P35" s="1486"/>
      <c r="Q35" s="371" t="s">
        <v>163</v>
      </c>
      <c r="R35" s="77"/>
      <c r="S35" s="189"/>
    </row>
    <row r="36" spans="1:20">
      <c r="A36" s="1480"/>
      <c r="B36" s="1481"/>
      <c r="C36" s="1482"/>
      <c r="D36" s="1483"/>
      <c r="E36" s="1484"/>
      <c r="F36" s="1484"/>
      <c r="G36" s="1484"/>
      <c r="H36" s="1484"/>
      <c r="I36" s="1484"/>
      <c r="J36" s="1484"/>
      <c r="K36" s="1484"/>
      <c r="L36" s="1484"/>
      <c r="M36" s="1484"/>
      <c r="N36" s="1485"/>
      <c r="O36" s="1300"/>
      <c r="P36" s="1486"/>
      <c r="Q36" s="250" t="s">
        <v>666</v>
      </c>
      <c r="R36" s="77"/>
      <c r="S36" s="138" t="s">
        <v>915</v>
      </c>
      <c r="T36" s="135"/>
    </row>
    <row r="37" spans="1:20">
      <c r="A37" s="1480"/>
      <c r="B37" s="1481"/>
      <c r="C37" s="1482"/>
      <c r="D37" s="1483"/>
      <c r="E37" s="1484"/>
      <c r="F37" s="1484"/>
      <c r="G37" s="1484"/>
      <c r="H37" s="1484"/>
      <c r="I37" s="1484"/>
      <c r="J37" s="1484"/>
      <c r="K37" s="1484"/>
      <c r="L37" s="1484"/>
      <c r="M37" s="1484"/>
      <c r="N37" s="1485"/>
      <c r="O37" s="1300"/>
      <c r="P37" s="1486"/>
      <c r="Q37" s="371" t="s">
        <v>163</v>
      </c>
      <c r="R37" s="77"/>
      <c r="S37" s="138" t="s">
        <v>726</v>
      </c>
      <c r="T37" s="135">
        <f>COUNTA(O27:O38)</f>
        <v>0</v>
      </c>
    </row>
    <row r="38" spans="1:20">
      <c r="A38" s="1296"/>
      <c r="B38" s="1297"/>
      <c r="C38" s="1298"/>
      <c r="D38" s="1488"/>
      <c r="E38" s="1489"/>
      <c r="F38" s="1489"/>
      <c r="G38" s="1489"/>
      <c r="H38" s="1489"/>
      <c r="I38" s="1489"/>
      <c r="J38" s="1489"/>
      <c r="K38" s="1489"/>
      <c r="L38" s="1489"/>
      <c r="M38" s="1489"/>
      <c r="N38" s="1490"/>
      <c r="O38" s="1491"/>
      <c r="P38" s="1492"/>
      <c r="Q38" s="250" t="s">
        <v>666</v>
      </c>
      <c r="R38" s="77"/>
      <c r="S38" s="138" t="s">
        <v>916</v>
      </c>
      <c r="T38" s="135" t="e">
        <f>ROUND(AVERAGE(O27:O38),1)</f>
        <v>#DIV/0!</v>
      </c>
    </row>
    <row r="39" spans="1:20">
      <c r="A39" s="411" t="s">
        <v>914</v>
      </c>
      <c r="B39" s="1487" t="s">
        <v>301</v>
      </c>
      <c r="C39" s="1487"/>
      <c r="D39" s="1487"/>
      <c r="E39" s="1487"/>
      <c r="F39" s="1487"/>
      <c r="G39" s="1487"/>
      <c r="H39" s="1487"/>
      <c r="I39" s="1487"/>
      <c r="J39" s="1487"/>
      <c r="K39" s="1487"/>
      <c r="L39" s="1487"/>
      <c r="M39" s="1487"/>
      <c r="N39" s="1487"/>
      <c r="O39" s="1487"/>
      <c r="P39" s="1487"/>
      <c r="Q39" s="1487"/>
      <c r="R39" s="77"/>
    </row>
    <row r="40" spans="1:20">
      <c r="A40" s="412"/>
      <c r="B40" s="413"/>
      <c r="C40" s="413"/>
      <c r="D40" s="413"/>
      <c r="E40" s="413"/>
      <c r="F40" s="413"/>
      <c r="G40" s="413"/>
      <c r="H40" s="413"/>
      <c r="I40" s="413"/>
      <c r="J40" s="413"/>
      <c r="K40" s="413"/>
      <c r="L40" s="413"/>
      <c r="M40" s="413"/>
      <c r="N40" s="413"/>
      <c r="O40" s="413"/>
      <c r="P40" s="413"/>
      <c r="Q40" s="413"/>
      <c r="R40" s="77"/>
    </row>
    <row r="41" spans="1:20">
      <c r="A41" s="6"/>
      <c r="B41" s="138"/>
      <c r="C41" s="138"/>
      <c r="D41" s="138"/>
      <c r="E41" s="138"/>
      <c r="F41" s="138"/>
      <c r="G41" s="138"/>
      <c r="H41" s="138"/>
      <c r="I41" s="138"/>
      <c r="J41" s="138"/>
      <c r="K41" s="138"/>
      <c r="L41" s="138"/>
      <c r="M41" s="138"/>
      <c r="N41" s="138"/>
      <c r="O41" s="138"/>
      <c r="P41" s="138"/>
      <c r="Q41" s="138"/>
      <c r="R41" s="77"/>
    </row>
    <row r="42" spans="1:20">
      <c r="A42" s="1099" t="s">
        <v>290</v>
      </c>
      <c r="B42" s="1159"/>
      <c r="C42" s="1159"/>
      <c r="D42" s="1159"/>
      <c r="E42" s="1100"/>
      <c r="F42" s="268" t="s">
        <v>749</v>
      </c>
      <c r="G42" s="1473" t="str">
        <f>IF(企業入力シート!C27="","",企業入力シート!C27)</f>
        <v/>
      </c>
      <c r="H42" s="1473"/>
      <c r="I42" s="1473"/>
      <c r="J42" s="1474"/>
      <c r="K42" s="113"/>
      <c r="R42" s="138"/>
    </row>
    <row r="43" spans="1:20">
      <c r="A43" s="1170" t="s">
        <v>153</v>
      </c>
      <c r="B43" s="1170"/>
      <c r="C43" s="1170"/>
      <c r="D43" s="1099" t="s">
        <v>299</v>
      </c>
      <c r="E43" s="1159"/>
      <c r="F43" s="1159"/>
      <c r="G43" s="1159"/>
      <c r="H43" s="1159"/>
      <c r="I43" s="1159"/>
      <c r="J43" s="1159"/>
      <c r="K43" s="1159"/>
      <c r="L43" s="1159"/>
      <c r="M43" s="1159"/>
      <c r="N43" s="1100"/>
      <c r="O43" s="1099" t="s">
        <v>296</v>
      </c>
      <c r="P43" s="1159"/>
      <c r="Q43" s="1100"/>
      <c r="R43" s="138"/>
    </row>
    <row r="44" spans="1:20" ht="13.5" customHeight="1">
      <c r="A44" s="1480"/>
      <c r="B44" s="1481"/>
      <c r="C44" s="1482"/>
      <c r="D44" s="1493"/>
      <c r="E44" s="1253"/>
      <c r="F44" s="1253"/>
      <c r="G44" s="1253"/>
      <c r="H44" s="1253"/>
      <c r="I44" s="1253"/>
      <c r="J44" s="1253"/>
      <c r="K44" s="1253"/>
      <c r="L44" s="1253"/>
      <c r="M44" s="1253"/>
      <c r="N44" s="1254"/>
      <c r="O44" s="1300"/>
      <c r="P44" s="1486"/>
      <c r="Q44" s="371" t="s">
        <v>163</v>
      </c>
      <c r="R44" s="158"/>
    </row>
    <row r="45" spans="1:20">
      <c r="A45" s="1480"/>
      <c r="B45" s="1481"/>
      <c r="C45" s="1482"/>
      <c r="D45" s="1483"/>
      <c r="E45" s="1484"/>
      <c r="F45" s="1484"/>
      <c r="G45" s="1484"/>
      <c r="H45" s="1484"/>
      <c r="I45" s="1484"/>
      <c r="J45" s="1484"/>
      <c r="K45" s="1484"/>
      <c r="L45" s="1484"/>
      <c r="M45" s="1484"/>
      <c r="N45" s="1485"/>
      <c r="O45" s="1300"/>
      <c r="P45" s="1486"/>
      <c r="Q45" s="250" t="s">
        <v>666</v>
      </c>
      <c r="R45" s="158"/>
    </row>
    <row r="46" spans="1:20">
      <c r="A46" s="1480"/>
      <c r="B46" s="1481"/>
      <c r="C46" s="1482"/>
      <c r="D46" s="1483"/>
      <c r="E46" s="1484"/>
      <c r="F46" s="1484"/>
      <c r="G46" s="1484"/>
      <c r="H46" s="1484"/>
      <c r="I46" s="1484"/>
      <c r="J46" s="1484"/>
      <c r="K46" s="1484"/>
      <c r="L46" s="1484"/>
      <c r="M46" s="1484"/>
      <c r="N46" s="1485"/>
      <c r="O46" s="1300"/>
      <c r="P46" s="1486"/>
      <c r="Q46" s="371" t="s">
        <v>163</v>
      </c>
      <c r="R46" s="135"/>
    </row>
    <row r="47" spans="1:20">
      <c r="A47" s="1480"/>
      <c r="B47" s="1481"/>
      <c r="C47" s="1482"/>
      <c r="D47" s="1483"/>
      <c r="E47" s="1484"/>
      <c r="F47" s="1484"/>
      <c r="G47" s="1484"/>
      <c r="H47" s="1484"/>
      <c r="I47" s="1484"/>
      <c r="J47" s="1484"/>
      <c r="K47" s="1484"/>
      <c r="L47" s="1484"/>
      <c r="M47" s="1484"/>
      <c r="N47" s="1485"/>
      <c r="O47" s="1300"/>
      <c r="P47" s="1486"/>
      <c r="Q47" s="250" t="s">
        <v>666</v>
      </c>
      <c r="R47" s="138"/>
    </row>
    <row r="48" spans="1:20">
      <c r="A48" s="1480"/>
      <c r="B48" s="1481"/>
      <c r="C48" s="1482"/>
      <c r="D48" s="1483"/>
      <c r="E48" s="1484"/>
      <c r="F48" s="1484"/>
      <c r="G48" s="1484"/>
      <c r="H48" s="1484"/>
      <c r="I48" s="1484"/>
      <c r="J48" s="1484"/>
      <c r="K48" s="1484"/>
      <c r="L48" s="1484"/>
      <c r="M48" s="1484"/>
      <c r="N48" s="1485"/>
      <c r="O48" s="1300"/>
      <c r="P48" s="1486"/>
      <c r="Q48" s="371" t="s">
        <v>163</v>
      </c>
      <c r="R48" s="138"/>
    </row>
    <row r="49" spans="1:20">
      <c r="A49" s="1480"/>
      <c r="B49" s="1481"/>
      <c r="C49" s="1482"/>
      <c r="D49" s="1483"/>
      <c r="E49" s="1484"/>
      <c r="F49" s="1484"/>
      <c r="G49" s="1484"/>
      <c r="H49" s="1484"/>
      <c r="I49" s="1484"/>
      <c r="J49" s="1484"/>
      <c r="K49" s="1484"/>
      <c r="L49" s="1484"/>
      <c r="M49" s="1484"/>
      <c r="N49" s="1485"/>
      <c r="O49" s="1300"/>
      <c r="P49" s="1486"/>
      <c r="Q49" s="250" t="s">
        <v>666</v>
      </c>
      <c r="R49" s="185"/>
    </row>
    <row r="50" spans="1:20">
      <c r="A50" s="1480"/>
      <c r="B50" s="1481"/>
      <c r="C50" s="1482"/>
      <c r="D50" s="1483"/>
      <c r="E50" s="1484"/>
      <c r="F50" s="1484"/>
      <c r="G50" s="1484"/>
      <c r="H50" s="1484"/>
      <c r="I50" s="1484"/>
      <c r="J50" s="1484"/>
      <c r="K50" s="1484"/>
      <c r="L50" s="1484"/>
      <c r="M50" s="1484"/>
      <c r="N50" s="1485"/>
      <c r="O50" s="1300"/>
      <c r="P50" s="1486"/>
      <c r="Q50" s="371" t="s">
        <v>163</v>
      </c>
      <c r="R50" s="185"/>
    </row>
    <row r="51" spans="1:20">
      <c r="A51" s="1480"/>
      <c r="B51" s="1481"/>
      <c r="C51" s="1482"/>
      <c r="D51" s="1483"/>
      <c r="E51" s="1484"/>
      <c r="F51" s="1484"/>
      <c r="G51" s="1484"/>
      <c r="H51" s="1484"/>
      <c r="I51" s="1484"/>
      <c r="J51" s="1484"/>
      <c r="K51" s="1484"/>
      <c r="L51" s="1484"/>
      <c r="M51" s="1484"/>
      <c r="N51" s="1485"/>
      <c r="O51" s="1300"/>
      <c r="P51" s="1486"/>
      <c r="Q51" s="250" t="s">
        <v>666</v>
      </c>
      <c r="R51" s="138"/>
    </row>
    <row r="52" spans="1:20">
      <c r="A52" s="1480"/>
      <c r="B52" s="1481"/>
      <c r="C52" s="1482"/>
      <c r="D52" s="1483"/>
      <c r="E52" s="1484"/>
      <c r="F52" s="1484"/>
      <c r="G52" s="1484"/>
      <c r="H52" s="1484"/>
      <c r="I52" s="1484"/>
      <c r="J52" s="1484"/>
      <c r="K52" s="1484"/>
      <c r="L52" s="1484"/>
      <c r="M52" s="1484"/>
      <c r="N52" s="1485"/>
      <c r="O52" s="1300"/>
      <c r="P52" s="1486"/>
      <c r="Q52" s="371" t="s">
        <v>163</v>
      </c>
      <c r="R52" s="158"/>
    </row>
    <row r="53" spans="1:20">
      <c r="A53" s="1480"/>
      <c r="B53" s="1481"/>
      <c r="C53" s="1482"/>
      <c r="D53" s="1483"/>
      <c r="E53" s="1484"/>
      <c r="F53" s="1484"/>
      <c r="G53" s="1484"/>
      <c r="H53" s="1484"/>
      <c r="I53" s="1484"/>
      <c r="J53" s="1484"/>
      <c r="K53" s="1484"/>
      <c r="L53" s="1484"/>
      <c r="M53" s="1484"/>
      <c r="N53" s="1485"/>
      <c r="O53" s="1300"/>
      <c r="P53" s="1486"/>
      <c r="Q53" s="250" t="s">
        <v>666</v>
      </c>
      <c r="R53" s="135"/>
      <c r="S53" s="138" t="s">
        <v>915</v>
      </c>
      <c r="T53" s="135"/>
    </row>
    <row r="54" spans="1:20">
      <c r="A54" s="1480"/>
      <c r="B54" s="1481"/>
      <c r="C54" s="1482"/>
      <c r="D54" s="1483"/>
      <c r="E54" s="1484"/>
      <c r="F54" s="1484"/>
      <c r="G54" s="1484"/>
      <c r="H54" s="1484"/>
      <c r="I54" s="1484"/>
      <c r="J54" s="1484"/>
      <c r="K54" s="1484"/>
      <c r="L54" s="1484"/>
      <c r="M54" s="1484"/>
      <c r="N54" s="1485"/>
      <c r="O54" s="1300"/>
      <c r="P54" s="1486"/>
      <c r="Q54" s="371" t="s">
        <v>163</v>
      </c>
      <c r="R54" s="138"/>
      <c r="S54" s="138" t="s">
        <v>726</v>
      </c>
      <c r="T54" s="135">
        <f>COUNTA(O44:O55)</f>
        <v>0</v>
      </c>
    </row>
    <row r="55" spans="1:20">
      <c r="A55" s="1296"/>
      <c r="B55" s="1297"/>
      <c r="C55" s="1298"/>
      <c r="D55" s="1488"/>
      <c r="E55" s="1489"/>
      <c r="F55" s="1489"/>
      <c r="G55" s="1489"/>
      <c r="H55" s="1489"/>
      <c r="I55" s="1489"/>
      <c r="J55" s="1489"/>
      <c r="K55" s="1489"/>
      <c r="L55" s="1489"/>
      <c r="M55" s="1489"/>
      <c r="N55" s="1490"/>
      <c r="O55" s="1491"/>
      <c r="P55" s="1492"/>
      <c r="Q55" s="250" t="s">
        <v>666</v>
      </c>
      <c r="R55" s="185"/>
      <c r="S55" s="138" t="s">
        <v>916</v>
      </c>
      <c r="T55" s="135" t="e">
        <f>ROUND(AVERAGE(O44:O55),1)</f>
        <v>#DIV/0!</v>
      </c>
    </row>
    <row r="56" spans="1:20">
      <c r="A56" s="411" t="s">
        <v>914</v>
      </c>
      <c r="B56" s="1487" t="s">
        <v>301</v>
      </c>
      <c r="C56" s="1487"/>
      <c r="D56" s="1487"/>
      <c r="E56" s="1487"/>
      <c r="F56" s="1487"/>
      <c r="G56" s="1487"/>
      <c r="H56" s="1487"/>
      <c r="I56" s="1487"/>
      <c r="J56" s="1487"/>
      <c r="K56" s="1487"/>
      <c r="L56" s="1487"/>
      <c r="M56" s="1487"/>
      <c r="N56" s="1487"/>
      <c r="O56" s="1487"/>
      <c r="P56" s="1487"/>
      <c r="Q56" s="1487"/>
      <c r="R56" s="185"/>
    </row>
    <row r="57" spans="1:20">
      <c r="A57" s="138"/>
      <c r="B57" s="138"/>
      <c r="C57" s="138"/>
      <c r="D57" s="138"/>
      <c r="E57" s="138"/>
      <c r="F57" s="138"/>
      <c r="G57" s="138"/>
      <c r="H57" s="138"/>
      <c r="I57" s="138"/>
      <c r="J57" s="138"/>
      <c r="K57" s="138"/>
      <c r="L57" s="138"/>
      <c r="M57" s="138"/>
      <c r="N57" s="138"/>
      <c r="O57" s="138"/>
      <c r="P57" s="138"/>
      <c r="Q57" s="77"/>
      <c r="R57" s="185"/>
    </row>
    <row r="58" spans="1:20">
      <c r="A58" s="188"/>
      <c r="B58" s="188"/>
      <c r="C58" s="188"/>
      <c r="D58" s="187"/>
      <c r="E58" s="187"/>
      <c r="F58" s="187"/>
      <c r="G58" s="187"/>
      <c r="H58" s="187"/>
      <c r="I58" s="187"/>
      <c r="J58" s="187"/>
      <c r="K58" s="187"/>
      <c r="L58" s="187"/>
      <c r="M58" s="187"/>
      <c r="N58" s="187"/>
      <c r="O58" s="77"/>
      <c r="P58" s="77"/>
      <c r="Q58" s="77"/>
      <c r="R58" s="185"/>
    </row>
    <row r="59" spans="1:20">
      <c r="A59" s="134"/>
      <c r="B59" s="135"/>
      <c r="C59" s="135"/>
      <c r="D59" s="135"/>
      <c r="E59" s="135"/>
      <c r="F59" s="135"/>
      <c r="G59" s="135"/>
      <c r="H59" s="135"/>
      <c r="I59" s="135"/>
      <c r="J59" s="135"/>
      <c r="K59" s="135"/>
      <c r="L59" s="135"/>
      <c r="M59" s="135"/>
      <c r="N59" s="135"/>
      <c r="O59" s="135"/>
      <c r="P59" s="135"/>
      <c r="Q59" s="135"/>
      <c r="R59" s="77"/>
    </row>
    <row r="60" spans="1:20">
      <c r="A60" s="134"/>
      <c r="B60" s="138"/>
      <c r="C60" s="138"/>
      <c r="D60" s="138"/>
      <c r="E60" s="138"/>
      <c r="F60" s="138"/>
      <c r="G60" s="138"/>
      <c r="H60" s="138"/>
      <c r="I60" s="138"/>
      <c r="J60" s="138"/>
      <c r="K60" s="138"/>
      <c r="L60" s="138"/>
      <c r="M60" s="138"/>
      <c r="N60" s="138"/>
      <c r="O60" s="138"/>
      <c r="P60" s="138"/>
      <c r="Q60" s="138"/>
      <c r="R60" s="77"/>
    </row>
    <row r="61" spans="1:20">
      <c r="A61" s="134"/>
      <c r="B61" s="138"/>
      <c r="C61" s="138"/>
      <c r="D61" s="138"/>
      <c r="E61" s="138"/>
      <c r="F61" s="138"/>
      <c r="G61" s="138"/>
      <c r="H61" s="138"/>
      <c r="I61" s="138"/>
      <c r="J61" s="138"/>
      <c r="K61" s="138"/>
      <c r="L61" s="138"/>
      <c r="M61" s="138"/>
      <c r="N61" s="138"/>
      <c r="O61" s="138"/>
      <c r="P61" s="138"/>
      <c r="Q61" s="138"/>
      <c r="R61" s="77"/>
    </row>
  </sheetData>
  <mergeCells count="136">
    <mergeCell ref="A9:C9"/>
    <mergeCell ref="D9:N9"/>
    <mergeCell ref="O9:Q9"/>
    <mergeCell ref="A10:C10"/>
    <mergeCell ref="D10:N10"/>
    <mergeCell ref="O10:P10"/>
    <mergeCell ref="A8:E8"/>
    <mergeCell ref="G8:J8"/>
    <mergeCell ref="A1:F1"/>
    <mergeCell ref="A2:E2"/>
    <mergeCell ref="L2:Q2"/>
    <mergeCell ref="A3:Q3"/>
    <mergeCell ref="D4:E4"/>
    <mergeCell ref="F4:Q4"/>
    <mergeCell ref="A6:C6"/>
    <mergeCell ref="D6:H6"/>
    <mergeCell ref="I6:K6"/>
    <mergeCell ref="L6:Q6"/>
    <mergeCell ref="A13:C13"/>
    <mergeCell ref="D13:N13"/>
    <mergeCell ref="O13:P13"/>
    <mergeCell ref="A14:C14"/>
    <mergeCell ref="D14:N14"/>
    <mergeCell ref="O14:P14"/>
    <mergeCell ref="A11:C11"/>
    <mergeCell ref="D11:N11"/>
    <mergeCell ref="O11:P11"/>
    <mergeCell ref="A12:C12"/>
    <mergeCell ref="D12:N12"/>
    <mergeCell ref="O12:P12"/>
    <mergeCell ref="A17:C17"/>
    <mergeCell ref="D17:N17"/>
    <mergeCell ref="O17:P17"/>
    <mergeCell ref="A18:C18"/>
    <mergeCell ref="D18:N18"/>
    <mergeCell ref="O18:P18"/>
    <mergeCell ref="A15:C15"/>
    <mergeCell ref="D15:N15"/>
    <mergeCell ref="O15:P15"/>
    <mergeCell ref="A16:C16"/>
    <mergeCell ref="D16:N16"/>
    <mergeCell ref="O16:P16"/>
    <mergeCell ref="A21:C21"/>
    <mergeCell ref="D21:N21"/>
    <mergeCell ref="O21:P21"/>
    <mergeCell ref="B22:Q22"/>
    <mergeCell ref="A25:E25"/>
    <mergeCell ref="G25:J25"/>
    <mergeCell ref="A19:C19"/>
    <mergeCell ref="D19:N19"/>
    <mergeCell ref="O19:P19"/>
    <mergeCell ref="A20:C20"/>
    <mergeCell ref="D20:N20"/>
    <mergeCell ref="O20:P20"/>
    <mergeCell ref="A28:C28"/>
    <mergeCell ref="D28:N28"/>
    <mergeCell ref="O28:P28"/>
    <mergeCell ref="A29:C29"/>
    <mergeCell ref="D29:N29"/>
    <mergeCell ref="O29:P29"/>
    <mergeCell ref="A26:C26"/>
    <mergeCell ref="D26:N26"/>
    <mergeCell ref="O26:Q26"/>
    <mergeCell ref="A27:C27"/>
    <mergeCell ref="D27:N27"/>
    <mergeCell ref="O27:P27"/>
    <mergeCell ref="A32:C32"/>
    <mergeCell ref="D32:N32"/>
    <mergeCell ref="O32:P32"/>
    <mergeCell ref="A33:C33"/>
    <mergeCell ref="D33:N33"/>
    <mergeCell ref="O33:P33"/>
    <mergeCell ref="A30:C30"/>
    <mergeCell ref="D30:N30"/>
    <mergeCell ref="O30:P30"/>
    <mergeCell ref="A31:C31"/>
    <mergeCell ref="D31:N31"/>
    <mergeCell ref="O31:P31"/>
    <mergeCell ref="A36:C36"/>
    <mergeCell ref="D36:N36"/>
    <mergeCell ref="O36:P36"/>
    <mergeCell ref="A37:C37"/>
    <mergeCell ref="D37:N37"/>
    <mergeCell ref="O37:P37"/>
    <mergeCell ref="A34:C34"/>
    <mergeCell ref="D34:N34"/>
    <mergeCell ref="O34:P34"/>
    <mergeCell ref="A35:C35"/>
    <mergeCell ref="D35:N35"/>
    <mergeCell ref="O35:P35"/>
    <mergeCell ref="A43:C43"/>
    <mergeCell ref="D43:N43"/>
    <mergeCell ref="O43:Q43"/>
    <mergeCell ref="A44:C44"/>
    <mergeCell ref="D44:N44"/>
    <mergeCell ref="O44:P44"/>
    <mergeCell ref="A42:E42"/>
    <mergeCell ref="G42:J42"/>
    <mergeCell ref="A38:C38"/>
    <mergeCell ref="D38:N38"/>
    <mergeCell ref="O38:P38"/>
    <mergeCell ref="B39:Q39"/>
    <mergeCell ref="A47:C47"/>
    <mergeCell ref="D47:N47"/>
    <mergeCell ref="O47:P47"/>
    <mergeCell ref="A48:C48"/>
    <mergeCell ref="D48:N48"/>
    <mergeCell ref="O48:P48"/>
    <mergeCell ref="A45:C45"/>
    <mergeCell ref="D45:N45"/>
    <mergeCell ref="O45:P45"/>
    <mergeCell ref="A46:C46"/>
    <mergeCell ref="D46:N46"/>
    <mergeCell ref="O46:P46"/>
    <mergeCell ref="B56:Q56"/>
    <mergeCell ref="A55:C55"/>
    <mergeCell ref="D55:N55"/>
    <mergeCell ref="O55:P55"/>
    <mergeCell ref="A53:C53"/>
    <mergeCell ref="D53:N53"/>
    <mergeCell ref="O53:P53"/>
    <mergeCell ref="A54:C54"/>
    <mergeCell ref="D54:N54"/>
    <mergeCell ref="O54:P54"/>
    <mergeCell ref="A51:C51"/>
    <mergeCell ref="D51:N51"/>
    <mergeCell ref="O51:P51"/>
    <mergeCell ref="A52:C52"/>
    <mergeCell ref="D52:N52"/>
    <mergeCell ref="O52:P52"/>
    <mergeCell ref="A49:C49"/>
    <mergeCell ref="D49:N49"/>
    <mergeCell ref="O49:P49"/>
    <mergeCell ref="A50:C50"/>
    <mergeCell ref="D50:N50"/>
    <mergeCell ref="O50: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pageSetUpPr fitToPage="1"/>
  </sheetPr>
  <dimension ref="A1:T64"/>
  <sheetViews>
    <sheetView view="pageBreakPreview" topLeftCell="A6" zoomScaleNormal="100" zoomScaleSheetLayoutView="100" workbookViewId="0">
      <selection activeCell="A40" sqref="A40"/>
    </sheetView>
  </sheetViews>
  <sheetFormatPr defaultColWidth="9" defaultRowHeight="13"/>
  <cols>
    <col min="1" max="17" width="5.453125" style="3" customWidth="1"/>
    <col min="18" max="18" width="5.08984375" style="3" customWidth="1"/>
    <col min="19" max="16384" width="9" style="3"/>
  </cols>
  <sheetData>
    <row r="1" spans="1:20">
      <c r="A1" s="1097" t="str">
        <f>CONCATENATE("（様式-",INDEX(発注者入力シート!$B$33:$G$36,MATCH(発注者入力シート!M10,発注者入力シート!$C$33:$C$36,0),4),"-１）")</f>
        <v>（様式-５-１）</v>
      </c>
      <c r="B1" s="1097"/>
      <c r="C1" s="1097"/>
      <c r="D1" s="1097"/>
      <c r="E1" s="1097"/>
      <c r="F1" s="1097"/>
      <c r="Q1" s="191" t="s">
        <v>757</v>
      </c>
      <c r="R1" s="6"/>
      <c r="S1" s="3" t="s">
        <v>400</v>
      </c>
    </row>
    <row r="2" spans="1:20">
      <c r="A2" s="1097" t="str">
        <f>CONCATENATE("評価項目",INDEX(発注者入力シート!$B$33:$G$36,MATCH(発注者入力シート!M10,発注者入力シート!$C$33:$C$36,0),5),"-",INDEX(発注者入力シート!$B$33:$G$36,MATCH(発注者入力シート!M10,発注者入力シート!$C$33:$C$36,0),6))</f>
        <v>評価項目（２）-①</v>
      </c>
      <c r="B2" s="1097"/>
      <c r="C2" s="1097"/>
      <c r="D2" s="1097"/>
      <c r="E2" s="1097"/>
      <c r="L2" s="1479" t="str">
        <f>IF(企業入力シート!C48="","",企業入力シート!C48)</f>
        <v>△△建設</v>
      </c>
      <c r="M2" s="1479"/>
      <c r="N2" s="1479"/>
      <c r="O2" s="1479"/>
      <c r="P2" s="1479"/>
      <c r="Q2" s="1479"/>
      <c r="S2" s="3" t="s">
        <v>401</v>
      </c>
    </row>
    <row r="3" spans="1:20" ht="14">
      <c r="A3" s="1149" t="s">
        <v>289</v>
      </c>
      <c r="B3" s="1149"/>
      <c r="C3" s="1149"/>
      <c r="D3" s="1149"/>
      <c r="E3" s="1149"/>
      <c r="F3" s="1149"/>
      <c r="G3" s="1149"/>
      <c r="H3" s="1149"/>
      <c r="I3" s="1149"/>
      <c r="J3" s="1149"/>
      <c r="K3" s="1149"/>
      <c r="L3" s="1149"/>
      <c r="M3" s="1149"/>
      <c r="N3" s="1149"/>
      <c r="O3" s="1149"/>
      <c r="P3" s="1149"/>
      <c r="Q3" s="1149"/>
      <c r="R3" s="128"/>
      <c r="S3" s="103"/>
      <c r="T3" s="3" t="s">
        <v>411</v>
      </c>
    </row>
    <row r="4" spans="1:20">
      <c r="D4" s="1156" t="s">
        <v>655</v>
      </c>
      <c r="E4" s="1156"/>
      <c r="F4" s="1155" t="str">
        <f>IF(企業入力シート!C5="","",企業入力シート!C5)</f>
        <v/>
      </c>
      <c r="G4" s="1155"/>
      <c r="H4" s="1155"/>
      <c r="I4" s="1155"/>
      <c r="J4" s="1155"/>
      <c r="K4" s="1155"/>
      <c r="L4" s="1155"/>
      <c r="M4" s="1155"/>
      <c r="N4" s="1155"/>
      <c r="O4" s="1155"/>
      <c r="P4" s="1155"/>
      <c r="Q4" s="1155"/>
      <c r="R4" s="2"/>
      <c r="S4" s="98"/>
      <c r="T4" s="3" t="s">
        <v>519</v>
      </c>
    </row>
    <row r="5" spans="1:20">
      <c r="D5" s="109"/>
      <c r="E5" s="109"/>
      <c r="F5" s="109"/>
      <c r="G5" s="109"/>
      <c r="H5" s="109"/>
      <c r="I5" s="109"/>
      <c r="J5" s="109"/>
      <c r="K5" s="109"/>
      <c r="L5" s="109"/>
      <c r="M5" s="109"/>
      <c r="N5" s="109"/>
      <c r="O5" s="109"/>
      <c r="P5" s="109"/>
      <c r="Q5" s="109"/>
      <c r="R5" s="2"/>
      <c r="S5" s="99"/>
      <c r="T5" s="3" t="s">
        <v>409</v>
      </c>
    </row>
    <row r="6" spans="1:20" ht="13.5" customHeight="1">
      <c r="A6" s="135" t="s">
        <v>906</v>
      </c>
    </row>
    <row r="7" spans="1:20">
      <c r="A7" s="1099" t="s">
        <v>226</v>
      </c>
      <c r="B7" s="1159"/>
      <c r="C7" s="1233" t="s">
        <v>153</v>
      </c>
      <c r="D7" s="1233"/>
      <c r="E7" s="1233"/>
      <c r="F7" s="1503" t="str">
        <f>IF('【建築】技術者成績評定点 (JV第1G用) '!F7="","",'【建築】技術者成績評定点 (JV第1G用) '!F7)</f>
        <v>令和３年度から令和７年度（完成及び引き渡しが完了）</v>
      </c>
      <c r="G7" s="1504"/>
      <c r="H7" s="1504"/>
      <c r="I7" s="1504"/>
      <c r="J7" s="1504"/>
      <c r="K7" s="1504"/>
      <c r="L7" s="1504"/>
      <c r="M7" s="1504"/>
      <c r="N7" s="1504"/>
      <c r="O7" s="1504"/>
      <c r="P7" s="1504"/>
      <c r="Q7" s="1505"/>
      <c r="R7" s="104"/>
      <c r="S7" s="3" t="s">
        <v>404</v>
      </c>
    </row>
    <row r="8" spans="1:20">
      <c r="A8" s="1160"/>
      <c r="B8" s="1092"/>
      <c r="C8" s="1237" t="s">
        <v>193</v>
      </c>
      <c r="D8" s="1237"/>
      <c r="E8" s="1237"/>
      <c r="F8" s="1506" t="str">
        <f>IF('【建築】技術者成績評定点 (JV第1G用) '!F8="","",'【建築】技術者成績評定点 (JV第1G用) '!F8)</f>
        <v>島根県（総務部(企業局及び病院局契約を含み、企業局及び病院局発注工事は除く。)、農林水産部、土木部）</v>
      </c>
      <c r="G8" s="1507"/>
      <c r="H8" s="1507"/>
      <c r="I8" s="1507"/>
      <c r="J8" s="1507"/>
      <c r="K8" s="1507"/>
      <c r="L8" s="1507"/>
      <c r="M8" s="1507"/>
      <c r="N8" s="1507"/>
      <c r="O8" s="1507"/>
      <c r="P8" s="1507"/>
      <c r="Q8" s="1508"/>
      <c r="R8" s="104"/>
      <c r="S8" s="100"/>
      <c r="T8" s="3" t="s">
        <v>405</v>
      </c>
    </row>
    <row r="9" spans="1:20">
      <c r="A9" s="1160"/>
      <c r="B9" s="1092"/>
      <c r="C9" s="1237" t="s">
        <v>154</v>
      </c>
      <c r="D9" s="1237"/>
      <c r="E9" s="1237"/>
      <c r="F9" s="1506" t="str">
        <f>IF('【建築】技術者成績評定点 (JV第1G用) '!F9="","",'【建築】技術者成績評定点 (JV第1G用) '!F9)</f>
        <v>建築物に係る電気工事</v>
      </c>
      <c r="G9" s="1507"/>
      <c r="H9" s="1507"/>
      <c r="I9" s="1507"/>
      <c r="J9" s="1507"/>
      <c r="K9" s="1507"/>
      <c r="L9" s="1507"/>
      <c r="M9" s="1507"/>
      <c r="N9" s="1507"/>
      <c r="O9" s="1507"/>
      <c r="P9" s="1507"/>
      <c r="Q9" s="1508"/>
      <c r="R9" s="104"/>
      <c r="S9" s="101"/>
      <c r="T9" s="3" t="s">
        <v>403</v>
      </c>
    </row>
    <row r="10" spans="1:20">
      <c r="A10" s="1176"/>
      <c r="B10" s="1177"/>
      <c r="C10" s="1244" t="s">
        <v>907</v>
      </c>
      <c r="D10" s="1244"/>
      <c r="E10" s="1244"/>
      <c r="F10" s="1500" t="str">
        <f>IF('【建築】技術者成績評定点 (JV第1G用) '!F10="","",'【建築】技術者成績評定点 (JV第1G用) '!F10)</f>
        <v>電気工事、消防施設工事</v>
      </c>
      <c r="G10" s="1501"/>
      <c r="H10" s="1501"/>
      <c r="I10" s="1501"/>
      <c r="J10" s="1501"/>
      <c r="K10" s="1501"/>
      <c r="L10" s="1501"/>
      <c r="M10" s="1501"/>
      <c r="N10" s="1501"/>
      <c r="O10" s="1501"/>
      <c r="P10" s="1501"/>
      <c r="Q10" s="1502"/>
      <c r="R10" s="104"/>
      <c r="S10" s="141"/>
      <c r="T10" s="3" t="s">
        <v>917</v>
      </c>
    </row>
    <row r="11" spans="1:20">
      <c r="A11" s="238"/>
      <c r="B11" s="238"/>
      <c r="C11" s="159"/>
      <c r="D11" s="159"/>
      <c r="E11" s="159"/>
      <c r="F11" s="410"/>
      <c r="G11" s="410"/>
      <c r="H11" s="410"/>
      <c r="I11" s="410"/>
      <c r="J11" s="410"/>
      <c r="K11" s="409"/>
      <c r="L11" s="409"/>
      <c r="M11" s="409"/>
      <c r="N11" s="409"/>
      <c r="O11" s="409"/>
      <c r="P11" s="409"/>
      <c r="Q11" s="409"/>
      <c r="R11" s="2"/>
      <c r="S11" s="105" t="s">
        <v>406</v>
      </c>
    </row>
    <row r="12" spans="1:20">
      <c r="A12" s="246" t="s">
        <v>669</v>
      </c>
      <c r="B12" s="240"/>
      <c r="C12" s="160"/>
      <c r="D12" s="160"/>
      <c r="E12" s="160"/>
      <c r="F12" s="244"/>
      <c r="G12" s="244"/>
      <c r="H12" s="244"/>
      <c r="I12" s="244"/>
      <c r="J12" s="244"/>
      <c r="K12" s="104"/>
      <c r="L12" s="104"/>
      <c r="M12" s="104"/>
      <c r="N12" s="104"/>
      <c r="O12" s="104"/>
      <c r="P12" s="104"/>
      <c r="Q12" s="104"/>
      <c r="R12" s="77"/>
      <c r="S12" s="105" t="s">
        <v>407</v>
      </c>
    </row>
    <row r="13" spans="1:20">
      <c r="A13" s="1099" t="s">
        <v>290</v>
      </c>
      <c r="B13" s="1159"/>
      <c r="C13" s="1159"/>
      <c r="D13" s="1159"/>
      <c r="E13" s="1100"/>
      <c r="F13" s="268" t="s">
        <v>747</v>
      </c>
      <c r="G13" s="1473" t="str">
        <f>IF(企業入力シート!C54="","",企業入力シート!C54)</f>
        <v/>
      </c>
      <c r="H13" s="1473"/>
      <c r="I13" s="1473"/>
      <c r="J13" s="1474"/>
      <c r="K13" s="113"/>
      <c r="S13" s="105" t="s">
        <v>871</v>
      </c>
    </row>
    <row r="14" spans="1:20">
      <c r="A14" s="1099" t="s">
        <v>291</v>
      </c>
      <c r="B14" s="1159"/>
      <c r="C14" s="1159"/>
      <c r="D14" s="1159"/>
      <c r="E14" s="1100"/>
      <c r="F14" s="247" t="str">
        <f>IF('【建築】技術者評定一覧表(JV第2G用) '!O10="","",'【建築】技術者評定一覧表(JV第2G用) '!O10)</f>
        <v/>
      </c>
      <c r="G14" s="248" t="str">
        <f>IF('【建築】技術者評定一覧表(JV第2G用) '!O11="","",'【建築】技術者評定一覧表(JV第2G用) '!O11)</f>
        <v/>
      </c>
      <c r="H14" s="248" t="str">
        <f>IF('【建築】技術者評定一覧表(JV第2G用) '!O12="","",'【建築】技術者評定一覧表(JV第2G用) '!O12)</f>
        <v/>
      </c>
      <c r="I14" s="248" t="str">
        <f>IF('【建築】技術者評定一覧表(JV第2G用) '!O13="","",'【建築】技術者評定一覧表(JV第2G用) '!O13)</f>
        <v/>
      </c>
      <c r="J14" s="248" t="str">
        <f>IF('【建築】技術者評定一覧表(JV第2G用) '!O14="","",'【建築】技術者評定一覧表(JV第2G用) '!O14)</f>
        <v/>
      </c>
      <c r="K14" s="248" t="str">
        <f>IF('【建築】技術者評定一覧表(JV第2G用) '!O15="","",'【建築】技術者評定一覧表(JV第2G用) '!O15)</f>
        <v/>
      </c>
      <c r="L14" s="248" t="str">
        <f>IF('【建築】技術者評定一覧表(JV第2G用) '!O16="","",'【建築】技術者評定一覧表(JV第2G用) '!O16)</f>
        <v/>
      </c>
      <c r="M14" s="248" t="str">
        <f>IF('【建築】技術者評定一覧表(JV第2G用) '!O17="","",'【建築】技術者評定一覧表(JV第2G用) '!O17)</f>
        <v/>
      </c>
      <c r="N14" s="248" t="str">
        <f>IF('【建築】技術者評定一覧表(JV第2G用) '!O18="","",'【建築】技術者評定一覧表(JV第2G用) '!O18)</f>
        <v/>
      </c>
      <c r="O14" s="248" t="str">
        <f>IF('【建築】技術者評定一覧表(JV第2G用) '!O19="","",'【建築】技術者評定一覧表(JV第2G用) '!O19)</f>
        <v/>
      </c>
      <c r="P14" s="248" t="str">
        <f>IF('【建築】技術者評定一覧表(JV第2G用) '!O20="","",'【建築】技術者評定一覧表(JV第2G用) '!O20)</f>
        <v/>
      </c>
      <c r="Q14" s="249" t="str">
        <f>IF('【建築】技術者評定一覧表(JV第2G用) '!O21="","",'【建築】技術者評定一覧表(JV第2G用) '!O21)</f>
        <v/>
      </c>
      <c r="R14" s="2"/>
      <c r="S14" s="105"/>
    </row>
    <row r="15" spans="1:20">
      <c r="A15" s="1099" t="s">
        <v>292</v>
      </c>
      <c r="B15" s="1159"/>
      <c r="C15" s="1159"/>
      <c r="D15" s="1159"/>
      <c r="E15" s="1100"/>
      <c r="F15" s="1475" t="str">
        <f>IF((COUNTA(F14:Q14)-COUNTBLANK(F14:Q14))=0,"",COUNTA(F14:Q14)-COUNTBLANK(F14:Q14))</f>
        <v/>
      </c>
      <c r="G15" s="1476"/>
      <c r="H15" s="1227" t="s">
        <v>199</v>
      </c>
      <c r="I15" s="1228"/>
      <c r="J15" s="1469" t="str">
        <f>IF(OR(F15=0,F15=""),"",ROUND(AVERAGE(F14:Q14),1))</f>
        <v/>
      </c>
      <c r="K15" s="1225"/>
      <c r="L15" s="1225"/>
      <c r="M15" s="1470"/>
      <c r="N15" s="1227" t="s">
        <v>665</v>
      </c>
      <c r="O15" s="1227"/>
      <c r="P15" s="1227"/>
      <c r="Q15" s="1228"/>
      <c r="R15" s="2"/>
    </row>
    <row r="16" spans="1:20">
      <c r="A16" s="1176" t="s">
        <v>293</v>
      </c>
      <c r="B16" s="1177"/>
      <c r="C16" s="1177"/>
      <c r="D16" s="1177"/>
      <c r="E16" s="1178"/>
      <c r="F16" s="1477"/>
      <c r="G16" s="1478"/>
      <c r="H16" s="1229"/>
      <c r="I16" s="1230"/>
      <c r="J16" s="1471"/>
      <c r="K16" s="1226"/>
      <c r="L16" s="1226"/>
      <c r="M16" s="1472"/>
      <c r="N16" s="1229"/>
      <c r="O16" s="1229"/>
      <c r="P16" s="1229"/>
      <c r="Q16" s="1230"/>
      <c r="R16" s="185"/>
    </row>
    <row r="17" spans="1:19">
      <c r="B17" s="185"/>
      <c r="C17" s="185"/>
      <c r="D17" s="185"/>
      <c r="E17" s="185"/>
      <c r="F17" s="185"/>
      <c r="G17" s="185"/>
      <c r="H17" s="185"/>
      <c r="I17" s="185"/>
      <c r="J17" s="185"/>
      <c r="K17" s="185"/>
      <c r="L17" s="185"/>
      <c r="M17" s="185"/>
      <c r="N17" s="185"/>
      <c r="O17" s="185"/>
      <c r="P17" s="185"/>
      <c r="Q17" s="185"/>
      <c r="R17" s="77"/>
    </row>
    <row r="18" spans="1:19">
      <c r="A18" s="6"/>
      <c r="B18" s="138"/>
      <c r="C18" s="138"/>
      <c r="D18" s="138"/>
      <c r="E18" s="138"/>
      <c r="F18" s="138"/>
      <c r="G18" s="138"/>
      <c r="H18" s="138"/>
      <c r="I18" s="138"/>
      <c r="J18" s="138"/>
      <c r="K18" s="138"/>
      <c r="L18" s="138"/>
      <c r="M18" s="138"/>
      <c r="N18" s="138"/>
      <c r="O18" s="138"/>
      <c r="P18" s="138"/>
      <c r="Q18" s="138"/>
      <c r="R18" s="2"/>
    </row>
    <row r="19" spans="1:19">
      <c r="A19" s="246" t="s">
        <v>670</v>
      </c>
      <c r="B19" s="240"/>
      <c r="C19" s="160"/>
      <c r="D19" s="160"/>
      <c r="E19" s="160"/>
      <c r="F19" s="244"/>
      <c r="G19" s="244"/>
      <c r="H19" s="244"/>
      <c r="I19" s="244"/>
      <c r="J19" s="244"/>
      <c r="K19" s="104"/>
      <c r="L19" s="104"/>
      <c r="M19" s="104"/>
      <c r="N19" s="104"/>
      <c r="O19" s="104"/>
      <c r="P19" s="104"/>
      <c r="Q19" s="104"/>
      <c r="R19" s="77"/>
    </row>
    <row r="20" spans="1:19">
      <c r="A20" s="1099" t="s">
        <v>290</v>
      </c>
      <c r="B20" s="1159"/>
      <c r="C20" s="1159"/>
      <c r="D20" s="1159"/>
      <c r="E20" s="1100"/>
      <c r="F20" s="268" t="s">
        <v>748</v>
      </c>
      <c r="G20" s="1473" t="str">
        <f>IF(企業入力シート!C55="","",企業入力シート!C55)</f>
        <v/>
      </c>
      <c r="H20" s="1473"/>
      <c r="I20" s="1473"/>
      <c r="J20" s="1474"/>
      <c r="K20" s="113"/>
    </row>
    <row r="21" spans="1:19">
      <c r="A21" s="1099" t="s">
        <v>291</v>
      </c>
      <c r="B21" s="1159"/>
      <c r="C21" s="1159"/>
      <c r="D21" s="1159"/>
      <c r="E21" s="1100"/>
      <c r="F21" s="247" t="str">
        <f>IF('【建築】技術者評定一覧表(JV第2G用) '!O27="","",'【建築】技術者評定一覧表(JV第2G用) '!O27)</f>
        <v/>
      </c>
      <c r="G21" s="248" t="str">
        <f>IF('【建築】技術者評定一覧表(JV第2G用) '!O28="","",'【建築】技術者評定一覧表(JV第2G用) '!O28)</f>
        <v/>
      </c>
      <c r="H21" s="248" t="str">
        <f>IF('【建築】技術者評定一覧表(JV第2G用) '!O29="","",'【建築】技術者評定一覧表(JV第2G用) '!O29)</f>
        <v/>
      </c>
      <c r="I21" s="248" t="str">
        <f>IF('【建築】技術者評定一覧表(JV第2G用) '!O30="","",'【建築】技術者評定一覧表(JV第2G用) '!O30)</f>
        <v/>
      </c>
      <c r="J21" s="248" t="str">
        <f>IF('【建築】技術者評定一覧表(JV第2G用) '!O31="","",'【建築】技術者評定一覧表(JV第2G用) '!O31)</f>
        <v/>
      </c>
      <c r="K21" s="248" t="str">
        <f>IF('【建築】技術者評定一覧表(JV第2G用) '!O32="","",'【建築】技術者評定一覧表(JV第2G用) '!O32)</f>
        <v/>
      </c>
      <c r="L21" s="248" t="str">
        <f>IF('【建築】技術者評定一覧表(JV第2G用) '!O33="","",'【建築】技術者評定一覧表(JV第2G用) '!O33)</f>
        <v/>
      </c>
      <c r="M21" s="248" t="str">
        <f>IF('【建築】技術者評定一覧表(JV第2G用) '!O34="","",'【建築】技術者評定一覧表(JV第2G用) '!O34)</f>
        <v/>
      </c>
      <c r="N21" s="248" t="str">
        <f>IF('【建築】技術者評定一覧表(JV第2G用) '!O35="","",'【建築】技術者評定一覧表(JV第2G用) '!O35)</f>
        <v/>
      </c>
      <c r="O21" s="248" t="str">
        <f>IF('【建築】技術者評定一覧表(JV第2G用) '!O36="","",'【建築】技術者評定一覧表(JV第2G用) '!O36)</f>
        <v/>
      </c>
      <c r="P21" s="248" t="str">
        <f>IF('【建築】技術者評定一覧表(JV第2G用) '!O37="","",'【建築】技術者評定一覧表(JV第2G用) '!O37)</f>
        <v/>
      </c>
      <c r="Q21" s="249" t="str">
        <f>IF('【建築】技術者評定一覧表(JV第2G用) '!O38="","",'【建築】技術者評定一覧表(JV第2G用) '!O38)</f>
        <v/>
      </c>
      <c r="R21" s="2"/>
    </row>
    <row r="22" spans="1:19">
      <c r="A22" s="1099" t="s">
        <v>292</v>
      </c>
      <c r="B22" s="1159"/>
      <c r="C22" s="1159"/>
      <c r="D22" s="1159"/>
      <c r="E22" s="1100"/>
      <c r="F22" s="1475" t="str">
        <f>IF((COUNTA(F21:Q21)-COUNTBLANK(F21:Q21))=0,"",COUNTA(F21:Q21)-COUNTBLANK(F21:Q21))</f>
        <v/>
      </c>
      <c r="G22" s="1476"/>
      <c r="H22" s="1227" t="s">
        <v>199</v>
      </c>
      <c r="I22" s="1228"/>
      <c r="J22" s="1469" t="str">
        <f>IF(OR(F22=0,F22=""),"",ROUND(AVERAGE(F21:Q21),1))</f>
        <v/>
      </c>
      <c r="K22" s="1225"/>
      <c r="L22" s="1225"/>
      <c r="M22" s="1470"/>
      <c r="N22" s="1227" t="s">
        <v>665</v>
      </c>
      <c r="O22" s="1227"/>
      <c r="P22" s="1227"/>
      <c r="Q22" s="1228"/>
      <c r="R22" s="2"/>
    </row>
    <row r="23" spans="1:19">
      <c r="A23" s="1176" t="s">
        <v>293</v>
      </c>
      <c r="B23" s="1177"/>
      <c r="C23" s="1177"/>
      <c r="D23" s="1177"/>
      <c r="E23" s="1178"/>
      <c r="F23" s="1477"/>
      <c r="G23" s="1478"/>
      <c r="H23" s="1229"/>
      <c r="I23" s="1230"/>
      <c r="J23" s="1471"/>
      <c r="K23" s="1226"/>
      <c r="L23" s="1226"/>
      <c r="M23" s="1472"/>
      <c r="N23" s="1229"/>
      <c r="O23" s="1229"/>
      <c r="P23" s="1229"/>
      <c r="Q23" s="1230"/>
      <c r="R23" s="185"/>
    </row>
    <row r="24" spans="1:19">
      <c r="B24" s="185"/>
      <c r="C24" s="185"/>
      <c r="D24" s="185"/>
      <c r="E24" s="185"/>
      <c r="F24" s="185"/>
      <c r="G24" s="185"/>
      <c r="H24" s="185"/>
      <c r="I24" s="185"/>
      <c r="J24" s="185"/>
      <c r="K24" s="185"/>
      <c r="L24" s="185"/>
      <c r="M24" s="185"/>
      <c r="N24" s="185"/>
      <c r="O24" s="185"/>
      <c r="P24" s="185"/>
      <c r="Q24" s="185"/>
      <c r="R24" s="77"/>
    </row>
    <row r="25" spans="1:19">
      <c r="A25" s="6"/>
      <c r="B25" s="138"/>
      <c r="C25" s="138"/>
      <c r="D25" s="138"/>
      <c r="E25" s="138"/>
      <c r="F25" s="138"/>
      <c r="G25" s="138"/>
      <c r="H25" s="138"/>
      <c r="I25" s="138"/>
      <c r="J25" s="138"/>
      <c r="K25" s="138"/>
      <c r="L25" s="138"/>
      <c r="M25" s="138"/>
      <c r="N25" s="138"/>
      <c r="O25" s="138"/>
      <c r="P25" s="138"/>
      <c r="Q25" s="138"/>
      <c r="R25" s="138"/>
    </row>
    <row r="26" spans="1:19">
      <c r="A26" s="246" t="s">
        <v>671</v>
      </c>
      <c r="B26" s="240"/>
      <c r="C26" s="160"/>
      <c r="D26" s="160"/>
      <c r="E26" s="160"/>
      <c r="F26" s="244"/>
      <c r="G26" s="244"/>
      <c r="H26" s="244"/>
      <c r="I26" s="244"/>
      <c r="J26" s="244"/>
      <c r="K26" s="104"/>
      <c r="L26" s="104"/>
      <c r="M26" s="104"/>
      <c r="N26" s="104"/>
      <c r="O26" s="104"/>
      <c r="P26" s="104"/>
      <c r="Q26" s="104"/>
      <c r="R26" s="138"/>
      <c r="S26" s="105"/>
    </row>
    <row r="27" spans="1:19">
      <c r="A27" s="1099" t="s">
        <v>290</v>
      </c>
      <c r="B27" s="1159"/>
      <c r="C27" s="1159"/>
      <c r="D27" s="1159"/>
      <c r="E27" s="1100"/>
      <c r="F27" s="268" t="s">
        <v>749</v>
      </c>
      <c r="G27" s="1473" t="str">
        <f>IF(企業入力シート!C56="","",企業入力シート!C56)</f>
        <v/>
      </c>
      <c r="H27" s="1473"/>
      <c r="I27" s="1473"/>
      <c r="J27" s="1474"/>
      <c r="K27" s="113"/>
      <c r="R27" s="138"/>
      <c r="S27" s="105"/>
    </row>
    <row r="28" spans="1:19">
      <c r="A28" s="1099" t="s">
        <v>291</v>
      </c>
      <c r="B28" s="1159"/>
      <c r="C28" s="1159"/>
      <c r="D28" s="1159"/>
      <c r="E28" s="1100"/>
      <c r="F28" s="247" t="str">
        <f>IF('【建築】技術者評定一覧表(JV第2G用) '!O44="","",'【建築】技術者評定一覧表(JV第2G用) '!O44)</f>
        <v/>
      </c>
      <c r="G28" s="248" t="str">
        <f>IF('【建築】技術者評定一覧表(JV第2G用) '!O45="","",'【建築】技術者評定一覧表(JV第2G用) '!O45)</f>
        <v/>
      </c>
      <c r="H28" s="248" t="str">
        <f>IF('【建築】技術者評定一覧表(JV第2G用) '!O46="","",'【建築】技術者評定一覧表(JV第2G用) '!O46)</f>
        <v/>
      </c>
      <c r="I28" s="248" t="str">
        <f>IF('【建築】技術者評定一覧表(JV第2G用) '!O47="","",'【建築】技術者評定一覧表(JV第2G用) '!O47)</f>
        <v/>
      </c>
      <c r="J28" s="248" t="str">
        <f>IF('【建築】技術者評定一覧表(JV第2G用) '!O48="","",'【建築】技術者評定一覧表(JV第2G用) '!O48)</f>
        <v/>
      </c>
      <c r="K28" s="248" t="str">
        <f>IF('【建築】技術者評定一覧表(JV第2G用) '!O49="","",'【建築】技術者評定一覧表(JV第2G用) '!O49)</f>
        <v/>
      </c>
      <c r="L28" s="248" t="str">
        <f>IF('【建築】技術者評定一覧表(JV第2G用) '!O50="","",'【建築】技術者評定一覧表(JV第2G用) '!O50)</f>
        <v/>
      </c>
      <c r="M28" s="248" t="str">
        <f>IF('【建築】技術者評定一覧表(JV第2G用) '!O51="","",'【建築】技術者評定一覧表(JV第2G用) '!O51)</f>
        <v/>
      </c>
      <c r="N28" s="248" t="str">
        <f>IF('【建築】技術者評定一覧表(JV第2G用) '!O52="","",'【建築】技術者評定一覧表(JV第2G用) '!O52)</f>
        <v/>
      </c>
      <c r="O28" s="248" t="str">
        <f>IF('【建築】技術者評定一覧表(JV第2G用) '!O53="","",'【建築】技術者評定一覧表(JV第2G用) '!O53)</f>
        <v/>
      </c>
      <c r="P28" s="248" t="str">
        <f>IF('【建築】技術者評定一覧表(JV第2G用) '!O54="","",'【建築】技術者評定一覧表(JV第2G用) '!O54)</f>
        <v/>
      </c>
      <c r="Q28" s="249" t="str">
        <f>IF('【建築】技術者評定一覧表(JV第2G用) '!O55="","",'【建築】技術者評定一覧表(JV第2G用) '!O55)</f>
        <v/>
      </c>
      <c r="R28" s="158"/>
      <c r="S28" s="105"/>
    </row>
    <row r="29" spans="1:19">
      <c r="A29" s="1099" t="s">
        <v>292</v>
      </c>
      <c r="B29" s="1159"/>
      <c r="C29" s="1159"/>
      <c r="D29" s="1159"/>
      <c r="E29" s="1100"/>
      <c r="F29" s="1475" t="str">
        <f>IF((COUNTA(F28:Q28)-COUNTBLANK(F28:Q28))=0,"",COUNTA(F28:Q28)-COUNTBLANK(F28:Q28))</f>
        <v/>
      </c>
      <c r="G29" s="1476"/>
      <c r="H29" s="1227" t="s">
        <v>199</v>
      </c>
      <c r="I29" s="1228"/>
      <c r="J29" s="1469" t="str">
        <f>IF(OR(F29=0,F29=""),"",ROUND(AVERAGE(F28:Q28),1))</f>
        <v/>
      </c>
      <c r="K29" s="1225"/>
      <c r="L29" s="1225"/>
      <c r="M29" s="1470"/>
      <c r="N29" s="1227" t="s">
        <v>665</v>
      </c>
      <c r="O29" s="1227"/>
      <c r="P29" s="1227"/>
      <c r="Q29" s="1228"/>
      <c r="R29" s="158"/>
    </row>
    <row r="30" spans="1:19">
      <c r="A30" s="1176" t="s">
        <v>293</v>
      </c>
      <c r="B30" s="1177"/>
      <c r="C30" s="1177"/>
      <c r="D30" s="1177"/>
      <c r="E30" s="1178"/>
      <c r="F30" s="1477"/>
      <c r="G30" s="1478"/>
      <c r="H30" s="1229"/>
      <c r="I30" s="1230"/>
      <c r="J30" s="1471"/>
      <c r="K30" s="1226"/>
      <c r="L30" s="1226"/>
      <c r="M30" s="1472"/>
      <c r="N30" s="1229"/>
      <c r="O30" s="1229"/>
      <c r="P30" s="1229"/>
      <c r="Q30" s="1230"/>
      <c r="R30" s="135"/>
    </row>
    <row r="31" spans="1:19" ht="13.5" customHeight="1">
      <c r="A31" s="134" t="s">
        <v>908</v>
      </c>
      <c r="B31" s="1157" t="s">
        <v>909</v>
      </c>
      <c r="C31" s="1157"/>
      <c r="D31" s="1157"/>
      <c r="E31" s="1157"/>
      <c r="F31" s="1157"/>
      <c r="G31" s="1157"/>
      <c r="H31" s="1157"/>
      <c r="I31" s="1157"/>
      <c r="J31" s="1157"/>
      <c r="K31" s="1157"/>
      <c r="L31" s="1157"/>
      <c r="M31" s="1157"/>
      <c r="N31" s="1157"/>
      <c r="O31" s="1157"/>
      <c r="P31" s="1157"/>
      <c r="Q31" s="1157"/>
    </row>
    <row r="32" spans="1:19" ht="13.5" customHeight="1">
      <c r="A32" s="134" t="s">
        <v>910</v>
      </c>
      <c r="B32" s="1157" t="s">
        <v>1046</v>
      </c>
      <c r="C32" s="1157"/>
      <c r="D32" s="1157"/>
      <c r="E32" s="1157"/>
      <c r="F32" s="1157"/>
      <c r="G32" s="1157"/>
      <c r="H32" s="1157"/>
      <c r="I32" s="1157"/>
      <c r="J32" s="1157"/>
      <c r="K32" s="1157"/>
      <c r="L32" s="1157"/>
      <c r="M32" s="1157"/>
      <c r="N32" s="1157"/>
      <c r="O32" s="1157"/>
      <c r="P32" s="1157"/>
      <c r="Q32" s="1157"/>
    </row>
    <row r="33" spans="1:18">
      <c r="A33" s="134" t="s">
        <v>1199</v>
      </c>
      <c r="B33" s="1157" t="s">
        <v>911</v>
      </c>
      <c r="C33" s="1157"/>
      <c r="D33" s="1157"/>
      <c r="E33" s="1157"/>
      <c r="F33" s="1157"/>
      <c r="G33" s="1157"/>
      <c r="H33" s="1157"/>
      <c r="I33" s="1157"/>
      <c r="J33" s="1157"/>
      <c r="K33" s="1157"/>
      <c r="L33" s="1157"/>
      <c r="M33" s="1157"/>
      <c r="N33" s="1157"/>
      <c r="O33" s="1157"/>
      <c r="P33" s="1157"/>
      <c r="Q33" s="1157"/>
    </row>
    <row r="34" spans="1:18" ht="13.5" customHeight="1">
      <c r="A34" s="135"/>
      <c r="B34" s="1157"/>
      <c r="C34" s="1157"/>
      <c r="D34" s="1157"/>
      <c r="E34" s="1157"/>
      <c r="F34" s="1157"/>
      <c r="G34" s="1157"/>
      <c r="H34" s="1157"/>
      <c r="I34" s="1157"/>
      <c r="J34" s="1157"/>
      <c r="K34" s="1157"/>
      <c r="L34" s="1157"/>
      <c r="M34" s="1157"/>
      <c r="N34" s="1157"/>
      <c r="O34" s="1157"/>
      <c r="P34" s="1157"/>
      <c r="Q34" s="1157"/>
    </row>
    <row r="35" spans="1:18">
      <c r="A35" s="134" t="s">
        <v>1197</v>
      </c>
      <c r="B35" s="1157" t="s">
        <v>912</v>
      </c>
      <c r="C35" s="1157"/>
      <c r="D35" s="1157"/>
      <c r="E35" s="1157"/>
      <c r="F35" s="1157"/>
      <c r="G35" s="1157"/>
      <c r="H35" s="1157"/>
      <c r="I35" s="1157"/>
      <c r="J35" s="1157"/>
      <c r="K35" s="1157"/>
      <c r="L35" s="1157"/>
      <c r="M35" s="1157"/>
      <c r="N35" s="1157"/>
      <c r="O35" s="1157"/>
      <c r="P35" s="1157"/>
      <c r="Q35" s="1157"/>
    </row>
    <row r="36" spans="1:18">
      <c r="A36" s="134"/>
      <c r="B36" s="1157"/>
      <c r="C36" s="1157"/>
      <c r="D36" s="1157"/>
      <c r="E36" s="1157"/>
      <c r="F36" s="1157"/>
      <c r="G36" s="1157"/>
      <c r="H36" s="1157"/>
      <c r="I36" s="1157"/>
      <c r="J36" s="1157"/>
      <c r="K36" s="1157"/>
      <c r="L36" s="1157"/>
      <c r="M36" s="1157"/>
      <c r="N36" s="1157"/>
      <c r="O36" s="1157"/>
      <c r="P36" s="1157"/>
      <c r="Q36" s="1157"/>
    </row>
    <row r="37" spans="1:18" s="135" customFormat="1" ht="13.5" customHeight="1">
      <c r="A37" s="1863" t="s">
        <v>1198</v>
      </c>
      <c r="B37" s="1758" t="s">
        <v>1485</v>
      </c>
      <c r="C37" s="1758"/>
      <c r="D37" s="1758"/>
      <c r="E37" s="1758"/>
      <c r="F37" s="1758"/>
      <c r="G37" s="1758"/>
      <c r="H37" s="1758"/>
      <c r="I37" s="1758"/>
      <c r="J37" s="1758"/>
      <c r="K37" s="1758"/>
      <c r="L37" s="1758"/>
      <c r="M37" s="1758"/>
      <c r="N37" s="1758"/>
      <c r="O37" s="1758"/>
      <c r="P37" s="1758"/>
      <c r="Q37" s="1758"/>
      <c r="R37" s="138"/>
    </row>
    <row r="38" spans="1:18" s="135" customFormat="1" ht="13.5" customHeight="1">
      <c r="A38" s="1863"/>
      <c r="B38" s="1758"/>
      <c r="C38" s="1758"/>
      <c r="D38" s="1758"/>
      <c r="E38" s="1758"/>
      <c r="F38" s="1758"/>
      <c r="G38" s="1758"/>
      <c r="H38" s="1758"/>
      <c r="I38" s="1758"/>
      <c r="J38" s="1758"/>
      <c r="K38" s="1758"/>
      <c r="L38" s="1758"/>
      <c r="M38" s="1758"/>
      <c r="N38" s="1758"/>
      <c r="O38" s="1758"/>
      <c r="P38" s="1758"/>
      <c r="Q38" s="1758"/>
      <c r="R38" s="138"/>
    </row>
    <row r="39" spans="1:18">
      <c r="A39" s="134" t="s">
        <v>1486</v>
      </c>
      <c r="B39" s="1325" t="s">
        <v>121</v>
      </c>
      <c r="C39" s="1325"/>
      <c r="D39" s="1325"/>
      <c r="E39" s="1325"/>
      <c r="F39" s="1325"/>
      <c r="G39" s="1325"/>
      <c r="H39" s="1325"/>
      <c r="I39" s="1325"/>
      <c r="J39" s="1325"/>
      <c r="K39" s="1325"/>
      <c r="L39" s="1325"/>
      <c r="M39" s="1325"/>
      <c r="N39" s="1325"/>
      <c r="O39" s="1325"/>
      <c r="P39" s="1325"/>
      <c r="Q39" s="1325"/>
    </row>
    <row r="40" spans="1:18">
      <c r="A40" s="134"/>
      <c r="B40" s="135"/>
      <c r="C40" s="135"/>
      <c r="D40" s="135"/>
      <c r="E40" s="135"/>
      <c r="F40" s="135"/>
      <c r="G40" s="135"/>
      <c r="H40" s="135"/>
      <c r="I40" s="135"/>
      <c r="J40" s="135"/>
      <c r="K40" s="135"/>
      <c r="L40" s="135"/>
      <c r="M40" s="135"/>
      <c r="N40" s="135"/>
      <c r="O40" s="135"/>
      <c r="P40" s="135"/>
      <c r="Q40" s="135"/>
    </row>
    <row r="41" spans="1:18">
      <c r="A41" s="6"/>
      <c r="B41" s="138"/>
      <c r="C41" s="138"/>
      <c r="D41" s="138"/>
      <c r="E41" s="138"/>
      <c r="F41" s="138"/>
      <c r="G41" s="138"/>
      <c r="H41" s="138"/>
      <c r="I41" s="138"/>
      <c r="J41" s="138"/>
      <c r="K41" s="138"/>
      <c r="L41" s="138"/>
      <c r="M41" s="138"/>
      <c r="N41" s="138"/>
      <c r="O41" s="138"/>
      <c r="P41" s="138"/>
      <c r="Q41" s="138"/>
    </row>
    <row r="42" spans="1:18">
      <c r="A42" s="6"/>
      <c r="B42" s="138"/>
      <c r="C42" s="138"/>
      <c r="D42" s="138"/>
      <c r="E42" s="138"/>
      <c r="F42" s="138"/>
      <c r="G42" s="138"/>
      <c r="H42" s="138"/>
      <c r="I42" s="138"/>
      <c r="J42" s="138"/>
      <c r="K42" s="138"/>
      <c r="L42" s="138"/>
      <c r="M42" s="138"/>
      <c r="N42" s="138"/>
      <c r="O42" s="138"/>
      <c r="P42" s="138"/>
      <c r="Q42" s="138"/>
    </row>
    <row r="43" spans="1:18">
      <c r="A43" s="6"/>
      <c r="B43" s="138"/>
      <c r="C43" s="138"/>
      <c r="D43" s="138"/>
      <c r="E43" s="138"/>
      <c r="F43" s="138"/>
      <c r="G43" s="138"/>
      <c r="H43" s="138"/>
      <c r="I43" s="138"/>
      <c r="J43" s="138"/>
      <c r="K43" s="138"/>
      <c r="L43" s="138"/>
      <c r="M43" s="138"/>
      <c r="N43" s="138"/>
      <c r="O43" s="138"/>
      <c r="P43" s="138"/>
      <c r="Q43" s="138"/>
    </row>
    <row r="44" spans="1:18">
      <c r="A44" s="6"/>
      <c r="B44" s="138"/>
      <c r="C44" s="138"/>
      <c r="D44" s="138"/>
      <c r="E44" s="138"/>
      <c r="F44" s="138"/>
      <c r="G44" s="138"/>
      <c r="H44" s="138"/>
      <c r="I44" s="138"/>
      <c r="J44" s="138"/>
      <c r="K44" s="138"/>
      <c r="L44" s="138"/>
      <c r="M44" s="138"/>
      <c r="N44" s="138"/>
      <c r="O44" s="138"/>
      <c r="P44" s="138"/>
      <c r="Q44" s="138"/>
    </row>
    <row r="45" spans="1:18">
      <c r="A45" s="6"/>
      <c r="B45" s="138"/>
      <c r="C45" s="138"/>
      <c r="D45" s="138"/>
      <c r="E45" s="138"/>
      <c r="F45" s="138"/>
      <c r="G45" s="138"/>
      <c r="H45" s="138"/>
      <c r="I45" s="138"/>
      <c r="J45" s="138"/>
      <c r="K45" s="138"/>
      <c r="L45" s="138"/>
      <c r="M45" s="138"/>
      <c r="N45" s="138"/>
      <c r="O45" s="138"/>
      <c r="P45" s="138"/>
      <c r="Q45" s="138"/>
    </row>
    <row r="46" spans="1:18">
      <c r="A46" s="6"/>
      <c r="B46" s="138"/>
      <c r="C46" s="138"/>
      <c r="D46" s="138"/>
      <c r="E46" s="138"/>
      <c r="F46" s="138"/>
      <c r="G46" s="138"/>
      <c r="H46" s="138"/>
      <c r="I46" s="138"/>
      <c r="J46" s="138"/>
      <c r="K46" s="138"/>
      <c r="L46" s="138"/>
      <c r="M46" s="138"/>
      <c r="N46" s="138"/>
      <c r="O46" s="138"/>
      <c r="P46" s="138"/>
      <c r="Q46" s="138"/>
    </row>
    <row r="47" spans="1:18">
      <c r="A47" s="6"/>
      <c r="B47" s="138"/>
      <c r="C47" s="138"/>
      <c r="D47" s="138"/>
      <c r="E47" s="138"/>
      <c r="F47" s="138"/>
      <c r="G47" s="138"/>
      <c r="H47" s="138"/>
      <c r="I47" s="138"/>
      <c r="J47" s="138"/>
      <c r="K47" s="138"/>
      <c r="L47" s="138"/>
      <c r="M47" s="138"/>
      <c r="N47" s="138"/>
      <c r="O47" s="138"/>
      <c r="P47" s="138"/>
      <c r="Q47" s="138"/>
    </row>
    <row r="48" spans="1:18">
      <c r="A48" s="6"/>
      <c r="B48" s="138"/>
      <c r="C48" s="138"/>
      <c r="D48" s="138"/>
      <c r="E48" s="138"/>
      <c r="F48" s="138"/>
      <c r="G48" s="138"/>
      <c r="H48" s="138"/>
      <c r="I48" s="138"/>
      <c r="J48" s="138"/>
      <c r="K48" s="138"/>
      <c r="L48" s="138"/>
      <c r="M48" s="138"/>
      <c r="N48" s="138"/>
      <c r="O48" s="138"/>
      <c r="P48" s="138"/>
      <c r="Q48" s="138"/>
    </row>
    <row r="49" spans="1:18">
      <c r="A49" s="6"/>
      <c r="B49" s="138"/>
      <c r="C49" s="138"/>
      <c r="D49" s="138"/>
      <c r="E49" s="138"/>
      <c r="F49" s="138"/>
      <c r="G49" s="138"/>
      <c r="H49" s="138"/>
      <c r="I49" s="138"/>
      <c r="J49" s="138"/>
      <c r="K49" s="138"/>
      <c r="L49" s="138"/>
      <c r="M49" s="138"/>
      <c r="N49" s="138"/>
      <c r="O49" s="138"/>
      <c r="P49" s="138"/>
      <c r="Q49" s="138"/>
    </row>
    <row r="50" spans="1:18">
      <c r="A50" s="6"/>
      <c r="B50" s="138"/>
      <c r="C50" s="138"/>
      <c r="D50" s="138"/>
      <c r="E50" s="138"/>
      <c r="F50" s="138"/>
      <c r="G50" s="138"/>
      <c r="H50" s="138"/>
      <c r="I50" s="138"/>
      <c r="J50" s="138"/>
      <c r="K50" s="138"/>
      <c r="L50" s="138"/>
      <c r="M50" s="138"/>
      <c r="N50" s="138"/>
      <c r="O50" s="138"/>
      <c r="P50" s="138"/>
      <c r="Q50" s="138"/>
    </row>
    <row r="51" spans="1:18">
      <c r="A51" s="6"/>
      <c r="B51" s="138"/>
      <c r="C51" s="138"/>
      <c r="D51" s="138"/>
      <c r="E51" s="138"/>
      <c r="F51" s="138"/>
      <c r="G51" s="138"/>
      <c r="H51" s="138"/>
      <c r="I51" s="138"/>
      <c r="J51" s="138"/>
      <c r="K51" s="138"/>
      <c r="L51" s="138"/>
      <c r="M51" s="138"/>
      <c r="N51" s="138"/>
      <c r="O51" s="138"/>
      <c r="P51" s="138"/>
      <c r="Q51" s="138"/>
    </row>
    <row r="52" spans="1:18">
      <c r="A52" s="6"/>
      <c r="B52" s="138"/>
      <c r="C52" s="138"/>
      <c r="D52" s="138"/>
      <c r="E52" s="138"/>
      <c r="F52" s="138"/>
      <c r="G52" s="138"/>
      <c r="H52" s="138"/>
      <c r="I52" s="138"/>
      <c r="J52" s="138"/>
      <c r="K52" s="138"/>
      <c r="L52" s="138"/>
      <c r="M52" s="138"/>
      <c r="N52" s="138"/>
      <c r="O52" s="138"/>
      <c r="P52" s="138"/>
      <c r="Q52" s="138"/>
    </row>
    <row r="53" spans="1:18">
      <c r="A53" s="6"/>
      <c r="B53" s="138"/>
      <c r="C53" s="138"/>
      <c r="D53" s="138"/>
      <c r="E53" s="138"/>
      <c r="F53" s="138"/>
      <c r="G53" s="138"/>
      <c r="H53" s="138"/>
      <c r="I53" s="138"/>
      <c r="J53" s="138"/>
      <c r="K53" s="138"/>
      <c r="L53" s="138"/>
      <c r="M53" s="138"/>
      <c r="N53" s="138"/>
      <c r="O53" s="138"/>
      <c r="P53" s="138"/>
      <c r="Q53" s="138"/>
    </row>
    <row r="54" spans="1:18">
      <c r="A54" s="6"/>
      <c r="B54" s="138"/>
      <c r="C54" s="138"/>
      <c r="D54" s="138"/>
      <c r="E54" s="138"/>
      <c r="F54" s="138"/>
      <c r="G54" s="138"/>
      <c r="H54" s="138"/>
      <c r="I54" s="138"/>
      <c r="J54" s="138"/>
      <c r="K54" s="138"/>
      <c r="L54" s="138"/>
      <c r="M54" s="138"/>
      <c r="N54" s="138"/>
      <c r="O54" s="138"/>
      <c r="P54" s="138"/>
      <c r="Q54" s="138"/>
    </row>
    <row r="55" spans="1:18">
      <c r="A55" s="6"/>
      <c r="B55" s="138"/>
      <c r="C55" s="138"/>
      <c r="D55" s="138"/>
      <c r="E55" s="138"/>
      <c r="F55" s="138"/>
      <c r="G55" s="138"/>
      <c r="H55" s="138"/>
      <c r="I55" s="138"/>
      <c r="J55" s="138"/>
      <c r="K55" s="138"/>
      <c r="L55" s="138"/>
      <c r="M55" s="138"/>
      <c r="N55" s="138"/>
      <c r="O55" s="138"/>
      <c r="P55" s="138"/>
      <c r="Q55" s="138"/>
    </row>
    <row r="56" spans="1:18">
      <c r="A56" s="6"/>
      <c r="B56" s="138"/>
      <c r="C56" s="138"/>
      <c r="D56" s="138"/>
      <c r="E56" s="138"/>
      <c r="F56" s="138"/>
      <c r="G56" s="138"/>
      <c r="H56" s="138"/>
      <c r="I56" s="138"/>
      <c r="J56" s="138"/>
      <c r="K56" s="138"/>
      <c r="L56" s="138"/>
      <c r="M56" s="138"/>
      <c r="N56" s="138"/>
      <c r="O56" s="138"/>
      <c r="P56" s="138"/>
      <c r="Q56" s="138"/>
    </row>
    <row r="57" spans="1:18">
      <c r="A57" s="6"/>
      <c r="B57" s="138"/>
      <c r="C57" s="138"/>
      <c r="D57" s="138"/>
      <c r="E57" s="138"/>
      <c r="F57" s="138"/>
      <c r="G57" s="138"/>
      <c r="H57" s="138"/>
      <c r="I57" s="138"/>
      <c r="J57" s="138"/>
      <c r="K57" s="138"/>
      <c r="L57" s="138"/>
      <c r="M57" s="138"/>
      <c r="N57" s="138"/>
      <c r="O57" s="138"/>
      <c r="P57" s="138"/>
      <c r="Q57" s="138"/>
    </row>
    <row r="58" spans="1:18">
      <c r="A58" s="6"/>
      <c r="B58" s="138"/>
      <c r="C58" s="138"/>
      <c r="D58" s="138"/>
      <c r="E58" s="138"/>
      <c r="F58" s="138"/>
      <c r="G58" s="138"/>
      <c r="H58" s="138"/>
      <c r="I58" s="138"/>
      <c r="J58" s="138"/>
      <c r="K58" s="138"/>
      <c r="L58" s="138"/>
      <c r="M58" s="138"/>
      <c r="N58" s="138"/>
      <c r="O58" s="138"/>
      <c r="P58" s="138"/>
      <c r="Q58" s="138"/>
    </row>
    <row r="59" spans="1:18">
      <c r="A59" s="6"/>
      <c r="B59" s="138"/>
      <c r="C59" s="138"/>
      <c r="D59" s="138"/>
      <c r="E59" s="138"/>
      <c r="F59" s="138"/>
      <c r="G59" s="138"/>
      <c r="H59" s="138"/>
      <c r="I59" s="138"/>
      <c r="J59" s="138"/>
      <c r="K59" s="138"/>
      <c r="L59" s="138"/>
      <c r="M59" s="138"/>
      <c r="N59" s="138"/>
      <c r="O59" s="138"/>
      <c r="P59" s="138"/>
      <c r="Q59" s="138"/>
    </row>
    <row r="60" spans="1:18">
      <c r="A60" s="6"/>
      <c r="B60" s="138"/>
      <c r="C60" s="138"/>
      <c r="D60" s="138"/>
      <c r="E60" s="138"/>
      <c r="F60" s="138"/>
      <c r="G60" s="138"/>
      <c r="H60" s="138"/>
      <c r="I60" s="138"/>
      <c r="J60" s="138"/>
      <c r="K60" s="138"/>
      <c r="L60" s="138"/>
      <c r="M60" s="138"/>
      <c r="N60" s="138"/>
      <c r="O60" s="138"/>
      <c r="P60" s="138"/>
      <c r="Q60" s="138"/>
    </row>
    <row r="61" spans="1:18">
      <c r="A61" s="6"/>
      <c r="B61" s="135"/>
      <c r="C61" s="135"/>
      <c r="D61" s="135"/>
      <c r="E61" s="135"/>
      <c r="F61" s="135"/>
      <c r="G61" s="135"/>
      <c r="H61" s="135"/>
      <c r="I61" s="135"/>
      <c r="J61" s="135"/>
      <c r="K61" s="135"/>
      <c r="L61" s="135"/>
      <c r="M61" s="135"/>
      <c r="N61" s="135"/>
      <c r="O61" s="135"/>
      <c r="P61" s="135"/>
      <c r="Q61" s="135"/>
    </row>
    <row r="64" spans="1:18" ht="14">
      <c r="R64" s="128"/>
    </row>
  </sheetData>
  <mergeCells count="48">
    <mergeCell ref="F10:Q10"/>
    <mergeCell ref="H22:I23"/>
    <mergeCell ref="J22:M23"/>
    <mergeCell ref="A1:F1"/>
    <mergeCell ref="A2:E2"/>
    <mergeCell ref="A3:Q3"/>
    <mergeCell ref="D4:E4"/>
    <mergeCell ref="F4:Q4"/>
    <mergeCell ref="L2:Q2"/>
    <mergeCell ref="A7:B10"/>
    <mergeCell ref="C7:E7"/>
    <mergeCell ref="F7:Q7"/>
    <mergeCell ref="C8:E8"/>
    <mergeCell ref="F8:Q8"/>
    <mergeCell ref="C9:E9"/>
    <mergeCell ref="F9:Q9"/>
    <mergeCell ref="C10:E10"/>
    <mergeCell ref="N22:Q23"/>
    <mergeCell ref="A23:E23"/>
    <mergeCell ref="N15:Q16"/>
    <mergeCell ref="G13:J13"/>
    <mergeCell ref="A16:E16"/>
    <mergeCell ref="A21:E21"/>
    <mergeCell ref="A22:E22"/>
    <mergeCell ref="F22:G23"/>
    <mergeCell ref="A20:E20"/>
    <mergeCell ref="G20:J20"/>
    <mergeCell ref="A13:E13"/>
    <mergeCell ref="A14:E14"/>
    <mergeCell ref="A15:E15"/>
    <mergeCell ref="F15:G16"/>
    <mergeCell ref="H15:I16"/>
    <mergeCell ref="J15:M16"/>
    <mergeCell ref="B39:Q39"/>
    <mergeCell ref="G27:J27"/>
    <mergeCell ref="A28:E28"/>
    <mergeCell ref="A29:E29"/>
    <mergeCell ref="F29:G30"/>
    <mergeCell ref="H29:I30"/>
    <mergeCell ref="J29:M30"/>
    <mergeCell ref="B31:Q31"/>
    <mergeCell ref="B32:Q32"/>
    <mergeCell ref="B33:Q34"/>
    <mergeCell ref="B35:Q36"/>
    <mergeCell ref="N29:Q30"/>
    <mergeCell ref="A30:E30"/>
    <mergeCell ref="A27:E27"/>
    <mergeCell ref="B37:Q38"/>
  </mergeCells>
  <phoneticPr fontId="2"/>
  <dataValidations count="1">
    <dataValidation type="list" showInputMessage="1" showErrorMessage="1" sqref="R19 R12" xr:uid="{00000000-0002-0000-1A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pageSetUpPr fitToPage="1"/>
  </sheetPr>
  <dimension ref="A1:T67"/>
  <sheetViews>
    <sheetView view="pageBreakPreview" zoomScaleNormal="100" zoomScaleSheetLayoutView="100" workbookViewId="0">
      <selection activeCell="V11" sqref="V11"/>
    </sheetView>
  </sheetViews>
  <sheetFormatPr defaultColWidth="9" defaultRowHeight="13"/>
  <cols>
    <col min="1" max="18" width="5.08984375" style="3" customWidth="1"/>
    <col min="19" max="16384" width="9" style="3"/>
  </cols>
  <sheetData>
    <row r="1" spans="1:20">
      <c r="A1" s="1097" t="str">
        <f>CONCATENATE("（様式-",INDEX(発注者入力シート!$B$33:$G$36,MATCH(発注者入力シート!M10,発注者入力シート!$C$33:$C$36,0),4),"-２）")</f>
        <v>（様式-５-２）</v>
      </c>
      <c r="B1" s="1097"/>
      <c r="C1" s="1097"/>
      <c r="D1" s="1097"/>
      <c r="E1" s="1097"/>
      <c r="F1" s="1097"/>
      <c r="Q1" s="191" t="s">
        <v>757</v>
      </c>
      <c r="R1" s="6"/>
      <c r="S1" s="3" t="s">
        <v>400</v>
      </c>
    </row>
    <row r="2" spans="1:20">
      <c r="A2" s="1097" t="str">
        <f>CONCATENATE("評価項目",INDEX(発注者入力シート!$B$33:$G$36,MATCH(発注者入力シート!M10,発注者入力シート!$C$33:$C$36,0),5),"-",INDEX(発注者入力シート!$B$33:$G$36,MATCH(発注者入力シート!M10,発注者入力シート!$C$33:$C$36,0),6))</f>
        <v>評価項目（２）-①</v>
      </c>
      <c r="B2" s="1097"/>
      <c r="C2" s="1097"/>
      <c r="D2" s="1097"/>
      <c r="E2" s="1097"/>
      <c r="L2" s="1479" t="str">
        <f>IF(企業入力シート!C48="","",企業入力シート!C48)</f>
        <v>△△建設</v>
      </c>
      <c r="M2" s="1479"/>
      <c r="N2" s="1479"/>
      <c r="O2" s="1479"/>
      <c r="P2" s="1479"/>
      <c r="Q2" s="1479"/>
      <c r="S2" s="3" t="s">
        <v>401</v>
      </c>
    </row>
    <row r="3" spans="1:20" ht="14">
      <c r="A3" s="1092" t="s">
        <v>913</v>
      </c>
      <c r="B3" s="1092"/>
      <c r="C3" s="1092"/>
      <c r="D3" s="1092"/>
      <c r="E3" s="1092"/>
      <c r="F3" s="1092"/>
      <c r="G3" s="1092"/>
      <c r="H3" s="1092"/>
      <c r="I3" s="1092"/>
      <c r="J3" s="1092"/>
      <c r="K3" s="1092"/>
      <c r="L3" s="1092"/>
      <c r="M3" s="1092"/>
      <c r="N3" s="1092"/>
      <c r="O3" s="1092"/>
      <c r="P3" s="1092"/>
      <c r="Q3" s="1092"/>
      <c r="R3" s="128"/>
      <c r="S3" s="103"/>
      <c r="T3" s="3" t="s">
        <v>411</v>
      </c>
    </row>
    <row r="4" spans="1:20">
      <c r="D4" s="1156" t="s">
        <v>655</v>
      </c>
      <c r="E4" s="1156"/>
      <c r="F4" s="1155" t="str">
        <f>IF(企業入力シート!C5="","",企業入力シート!C5)</f>
        <v/>
      </c>
      <c r="G4" s="1155"/>
      <c r="H4" s="1155"/>
      <c r="I4" s="1155"/>
      <c r="J4" s="1155"/>
      <c r="K4" s="1155"/>
      <c r="L4" s="1155"/>
      <c r="M4" s="1155"/>
      <c r="N4" s="1155"/>
      <c r="O4" s="1155"/>
      <c r="P4" s="1155"/>
      <c r="Q4" s="1155"/>
      <c r="R4" s="2"/>
      <c r="S4" s="98"/>
      <c r="T4" s="3" t="s">
        <v>519</v>
      </c>
    </row>
    <row r="5" spans="1:20">
      <c r="D5" s="109"/>
      <c r="E5" s="109"/>
      <c r="F5" s="109"/>
      <c r="G5" s="109"/>
      <c r="H5" s="109"/>
      <c r="I5" s="109"/>
      <c r="J5" s="109"/>
      <c r="K5" s="109"/>
      <c r="L5" s="109"/>
      <c r="M5" s="109"/>
      <c r="N5" s="109"/>
      <c r="O5" s="109"/>
      <c r="P5" s="109"/>
      <c r="Q5" s="109"/>
      <c r="R5" s="2"/>
      <c r="S5" s="99"/>
      <c r="T5" s="3" t="s">
        <v>409</v>
      </c>
    </row>
    <row r="6" spans="1:20">
      <c r="A6" s="1166" t="s">
        <v>23</v>
      </c>
      <c r="B6" s="1248"/>
      <c r="C6" s="1167"/>
      <c r="D6" s="1497" t="str">
        <f>IF('【建築】技術者成績評定点 (JV第1G用) '!F9="","",'【建築】技術者成績評定点 (JV第1G用) '!F9)</f>
        <v>建築物に係る電気工事</v>
      </c>
      <c r="E6" s="1498"/>
      <c r="F6" s="1498"/>
      <c r="G6" s="1498"/>
      <c r="H6" s="1499"/>
      <c r="I6" s="1166" t="s">
        <v>771</v>
      </c>
      <c r="J6" s="1248"/>
      <c r="K6" s="1167"/>
      <c r="L6" s="1497" t="str">
        <f>IF('【建築】技術者成績評定点 (JV第1G用) '!F10="","",'【建築】技術者成績評定点 (JV第1G用) '!F10)</f>
        <v>電気工事、消防施設工事</v>
      </c>
      <c r="M6" s="1498"/>
      <c r="N6" s="1498"/>
      <c r="O6" s="1498"/>
      <c r="P6" s="1498"/>
      <c r="Q6" s="1499"/>
    </row>
    <row r="7" spans="1:20">
      <c r="A7" s="246"/>
      <c r="B7" s="240"/>
      <c r="C7" s="160"/>
      <c r="D7" s="160"/>
      <c r="E7" s="160"/>
      <c r="F7" s="244"/>
      <c r="G7" s="244"/>
      <c r="H7" s="244"/>
      <c r="I7" s="244"/>
      <c r="J7" s="244"/>
      <c r="K7" s="104"/>
      <c r="L7" s="104"/>
      <c r="M7" s="104"/>
      <c r="N7" s="104"/>
      <c r="O7" s="104"/>
      <c r="P7" s="104"/>
      <c r="Q7" s="104"/>
      <c r="R7" s="104"/>
      <c r="S7" s="3" t="s">
        <v>404</v>
      </c>
    </row>
    <row r="8" spans="1:20">
      <c r="A8" s="1099" t="s">
        <v>290</v>
      </c>
      <c r="B8" s="1159"/>
      <c r="C8" s="1159"/>
      <c r="D8" s="1159"/>
      <c r="E8" s="1100"/>
      <c r="F8" s="268" t="s">
        <v>747</v>
      </c>
      <c r="G8" s="1473" t="str">
        <f>IF(企業入力シート!C54="","",企業入力シート!C54)</f>
        <v/>
      </c>
      <c r="H8" s="1473"/>
      <c r="I8" s="1473"/>
      <c r="J8" s="1474"/>
      <c r="K8" s="113"/>
      <c r="R8" s="104"/>
      <c r="S8" s="100"/>
      <c r="T8" s="3" t="s">
        <v>405</v>
      </c>
    </row>
    <row r="9" spans="1:20">
      <c r="A9" s="1170" t="s">
        <v>153</v>
      </c>
      <c r="B9" s="1170"/>
      <c r="C9" s="1170"/>
      <c r="D9" s="1099" t="s">
        <v>299</v>
      </c>
      <c r="E9" s="1159"/>
      <c r="F9" s="1159"/>
      <c r="G9" s="1159"/>
      <c r="H9" s="1159"/>
      <c r="I9" s="1159"/>
      <c r="J9" s="1159"/>
      <c r="K9" s="1159"/>
      <c r="L9" s="1159"/>
      <c r="M9" s="1159"/>
      <c r="N9" s="1100"/>
      <c r="O9" s="1099" t="s">
        <v>296</v>
      </c>
      <c r="P9" s="1159"/>
      <c r="Q9" s="1100"/>
      <c r="S9" s="101"/>
      <c r="T9" s="3" t="s">
        <v>403</v>
      </c>
    </row>
    <row r="10" spans="1:20">
      <c r="A10" s="1480"/>
      <c r="B10" s="1481"/>
      <c r="C10" s="1482"/>
      <c r="D10" s="1493"/>
      <c r="E10" s="1253"/>
      <c r="F10" s="1253"/>
      <c r="G10" s="1253"/>
      <c r="H10" s="1253"/>
      <c r="I10" s="1253"/>
      <c r="J10" s="1253"/>
      <c r="K10" s="1253"/>
      <c r="L10" s="1253"/>
      <c r="M10" s="1253"/>
      <c r="N10" s="1254"/>
      <c r="O10" s="1300"/>
      <c r="P10" s="1486"/>
      <c r="Q10" s="371" t="s">
        <v>163</v>
      </c>
      <c r="R10" s="2"/>
      <c r="S10" s="141"/>
      <c r="T10" s="3" t="s">
        <v>917</v>
      </c>
    </row>
    <row r="11" spans="1:20">
      <c r="A11" s="1480"/>
      <c r="B11" s="1481"/>
      <c r="C11" s="1482"/>
      <c r="D11" s="1275"/>
      <c r="E11" s="1276"/>
      <c r="F11" s="1276"/>
      <c r="G11" s="1276"/>
      <c r="H11" s="1276"/>
      <c r="I11" s="1276"/>
      <c r="J11" s="1276"/>
      <c r="K11" s="1276"/>
      <c r="L11" s="1276"/>
      <c r="M11" s="1276"/>
      <c r="N11" s="1277"/>
      <c r="O11" s="1300"/>
      <c r="P11" s="1486"/>
      <c r="Q11" s="250" t="s">
        <v>666</v>
      </c>
      <c r="R11" s="2"/>
    </row>
    <row r="12" spans="1:20">
      <c r="A12" s="1480"/>
      <c r="B12" s="1481"/>
      <c r="C12" s="1482"/>
      <c r="D12" s="1275"/>
      <c r="E12" s="1276"/>
      <c r="F12" s="1276"/>
      <c r="G12" s="1276"/>
      <c r="H12" s="1276"/>
      <c r="I12" s="1276"/>
      <c r="J12" s="1276"/>
      <c r="K12" s="1276"/>
      <c r="L12" s="1276"/>
      <c r="M12" s="1276"/>
      <c r="N12" s="1277"/>
      <c r="O12" s="1300"/>
      <c r="P12" s="1486"/>
      <c r="Q12" s="371" t="s">
        <v>163</v>
      </c>
      <c r="R12" s="185"/>
      <c r="S12" s="105" t="s">
        <v>406</v>
      </c>
    </row>
    <row r="13" spans="1:20">
      <c r="A13" s="1480"/>
      <c r="B13" s="1481"/>
      <c r="C13" s="1482"/>
      <c r="D13" s="1275"/>
      <c r="E13" s="1276"/>
      <c r="F13" s="1276"/>
      <c r="G13" s="1276"/>
      <c r="H13" s="1276"/>
      <c r="I13" s="1276"/>
      <c r="J13" s="1276"/>
      <c r="K13" s="1276"/>
      <c r="L13" s="1276"/>
      <c r="M13" s="1276"/>
      <c r="N13" s="1277"/>
      <c r="O13" s="1300"/>
      <c r="P13" s="1486"/>
      <c r="Q13" s="250" t="s">
        <v>666</v>
      </c>
      <c r="R13" s="77"/>
      <c r="S13" s="105" t="s">
        <v>407</v>
      </c>
    </row>
    <row r="14" spans="1:20">
      <c r="A14" s="1480"/>
      <c r="B14" s="1481"/>
      <c r="C14" s="1482"/>
      <c r="D14" s="1275"/>
      <c r="E14" s="1276"/>
      <c r="F14" s="1276"/>
      <c r="G14" s="1276"/>
      <c r="H14" s="1276"/>
      <c r="I14" s="1276"/>
      <c r="J14" s="1276"/>
      <c r="K14" s="1276"/>
      <c r="L14" s="1276"/>
      <c r="M14" s="1276"/>
      <c r="N14" s="1277"/>
      <c r="O14" s="1300"/>
      <c r="P14" s="1486"/>
      <c r="Q14" s="371" t="s">
        <v>163</v>
      </c>
      <c r="R14" s="77"/>
      <c r="S14" s="105" t="s">
        <v>871</v>
      </c>
      <c r="T14" s="135"/>
    </row>
    <row r="15" spans="1:20">
      <c r="A15" s="1480"/>
      <c r="B15" s="1481"/>
      <c r="C15" s="1482"/>
      <c r="D15" s="1275"/>
      <c r="E15" s="1276"/>
      <c r="F15" s="1276"/>
      <c r="G15" s="1276"/>
      <c r="H15" s="1276"/>
      <c r="I15" s="1276"/>
      <c r="J15" s="1276"/>
      <c r="K15" s="1276"/>
      <c r="L15" s="1276"/>
      <c r="M15" s="1276"/>
      <c r="N15" s="1277"/>
      <c r="O15" s="1300"/>
      <c r="P15" s="1486"/>
      <c r="Q15" s="250" t="s">
        <v>666</v>
      </c>
      <c r="R15" s="77"/>
    </row>
    <row r="16" spans="1:20">
      <c r="A16" s="1480"/>
      <c r="B16" s="1481"/>
      <c r="C16" s="1482"/>
      <c r="D16" s="1275"/>
      <c r="E16" s="1276"/>
      <c r="F16" s="1276"/>
      <c r="G16" s="1276"/>
      <c r="H16" s="1276"/>
      <c r="I16" s="1276"/>
      <c r="J16" s="1276"/>
      <c r="K16" s="1276"/>
      <c r="L16" s="1276"/>
      <c r="M16" s="1276"/>
      <c r="N16" s="1277"/>
      <c r="O16" s="1300"/>
      <c r="P16" s="1486"/>
      <c r="Q16" s="371" t="s">
        <v>163</v>
      </c>
      <c r="R16" s="77"/>
    </row>
    <row r="17" spans="1:20">
      <c r="A17" s="1480"/>
      <c r="B17" s="1481"/>
      <c r="C17" s="1482"/>
      <c r="D17" s="1275"/>
      <c r="E17" s="1276"/>
      <c r="F17" s="1276"/>
      <c r="G17" s="1276"/>
      <c r="H17" s="1276"/>
      <c r="I17" s="1276"/>
      <c r="J17" s="1276"/>
      <c r="K17" s="1276"/>
      <c r="L17" s="1276"/>
      <c r="M17" s="1276"/>
      <c r="N17" s="1277"/>
      <c r="O17" s="1300"/>
      <c r="P17" s="1486"/>
      <c r="Q17" s="250" t="s">
        <v>666</v>
      </c>
      <c r="R17" s="77"/>
    </row>
    <row r="18" spans="1:20">
      <c r="A18" s="1480"/>
      <c r="B18" s="1481"/>
      <c r="C18" s="1482"/>
      <c r="D18" s="1275"/>
      <c r="E18" s="1276"/>
      <c r="F18" s="1276"/>
      <c r="G18" s="1276"/>
      <c r="H18" s="1276"/>
      <c r="I18" s="1276"/>
      <c r="J18" s="1276"/>
      <c r="K18" s="1276"/>
      <c r="L18" s="1276"/>
      <c r="M18" s="1276"/>
      <c r="N18" s="1277"/>
      <c r="O18" s="1300"/>
      <c r="P18" s="1486"/>
      <c r="Q18" s="371" t="s">
        <v>163</v>
      </c>
      <c r="R18" s="77"/>
      <c r="S18" s="189"/>
    </row>
    <row r="19" spans="1:20">
      <c r="A19" s="1480"/>
      <c r="B19" s="1481"/>
      <c r="C19" s="1482"/>
      <c r="D19" s="1275"/>
      <c r="E19" s="1276"/>
      <c r="F19" s="1276"/>
      <c r="G19" s="1276"/>
      <c r="H19" s="1276"/>
      <c r="I19" s="1276"/>
      <c r="J19" s="1276"/>
      <c r="K19" s="1276"/>
      <c r="L19" s="1276"/>
      <c r="M19" s="1276"/>
      <c r="N19" s="1277"/>
      <c r="O19" s="1300"/>
      <c r="P19" s="1486"/>
      <c r="Q19" s="250" t="s">
        <v>666</v>
      </c>
      <c r="R19" s="77"/>
      <c r="S19" s="138" t="s">
        <v>915</v>
      </c>
      <c r="T19" s="135"/>
    </row>
    <row r="20" spans="1:20">
      <c r="A20" s="1480"/>
      <c r="B20" s="1481"/>
      <c r="C20" s="1482"/>
      <c r="D20" s="1275"/>
      <c r="E20" s="1276"/>
      <c r="F20" s="1276"/>
      <c r="G20" s="1276"/>
      <c r="H20" s="1276"/>
      <c r="I20" s="1276"/>
      <c r="J20" s="1276"/>
      <c r="K20" s="1276"/>
      <c r="L20" s="1276"/>
      <c r="M20" s="1276"/>
      <c r="N20" s="1277"/>
      <c r="O20" s="1300"/>
      <c r="P20" s="1486"/>
      <c r="Q20" s="371" t="s">
        <v>163</v>
      </c>
      <c r="R20" s="77"/>
      <c r="S20" s="138" t="s">
        <v>726</v>
      </c>
      <c r="T20" s="135">
        <f>COUNTA(O10:O21)</f>
        <v>0</v>
      </c>
    </row>
    <row r="21" spans="1:20">
      <c r="A21" s="1296"/>
      <c r="B21" s="1297"/>
      <c r="C21" s="1298"/>
      <c r="D21" s="1409"/>
      <c r="E21" s="1410"/>
      <c r="F21" s="1410"/>
      <c r="G21" s="1410"/>
      <c r="H21" s="1410"/>
      <c r="I21" s="1410"/>
      <c r="J21" s="1410"/>
      <c r="K21" s="1410"/>
      <c r="L21" s="1410"/>
      <c r="M21" s="1410"/>
      <c r="N21" s="1411"/>
      <c r="O21" s="1491"/>
      <c r="P21" s="1492"/>
      <c r="Q21" s="250" t="s">
        <v>666</v>
      </c>
      <c r="R21" s="77"/>
      <c r="S21" s="138" t="s">
        <v>916</v>
      </c>
      <c r="T21" s="135" t="e">
        <f>ROUND(AVERAGE(O10:O21),1)</f>
        <v>#DIV/0!</v>
      </c>
    </row>
    <row r="22" spans="1:20">
      <c r="A22" s="411" t="s">
        <v>914</v>
      </c>
      <c r="B22" s="1487" t="s">
        <v>301</v>
      </c>
      <c r="C22" s="1487"/>
      <c r="D22" s="1487"/>
      <c r="E22" s="1487"/>
      <c r="F22" s="1487"/>
      <c r="G22" s="1487"/>
      <c r="H22" s="1487"/>
      <c r="I22" s="1487"/>
      <c r="J22" s="1487"/>
      <c r="K22" s="1487"/>
      <c r="L22" s="1487"/>
      <c r="M22" s="1487"/>
      <c r="N22" s="1487"/>
      <c r="O22" s="1487"/>
      <c r="P22" s="1487"/>
      <c r="Q22" s="1487"/>
      <c r="R22" s="77"/>
    </row>
    <row r="23" spans="1:20">
      <c r="A23" s="412"/>
      <c r="B23" s="413"/>
      <c r="C23" s="413"/>
      <c r="D23" s="413"/>
      <c r="E23" s="413"/>
      <c r="F23" s="413"/>
      <c r="G23" s="413"/>
      <c r="H23" s="413"/>
      <c r="I23" s="413"/>
      <c r="J23" s="413"/>
      <c r="K23" s="413"/>
      <c r="L23" s="413"/>
      <c r="M23" s="413"/>
      <c r="N23" s="413"/>
      <c r="O23" s="413"/>
      <c r="P23" s="413"/>
      <c r="Q23" s="413"/>
      <c r="R23" s="77"/>
    </row>
    <row r="24" spans="1:20">
      <c r="A24" s="6"/>
      <c r="B24" s="138"/>
      <c r="C24" s="138"/>
      <c r="D24" s="138"/>
      <c r="E24" s="138"/>
      <c r="F24" s="138"/>
      <c r="G24" s="138"/>
      <c r="H24" s="138"/>
      <c r="I24" s="138"/>
      <c r="J24" s="138"/>
      <c r="K24" s="138"/>
      <c r="L24" s="138"/>
      <c r="M24" s="138"/>
      <c r="N24" s="138"/>
      <c r="O24" s="138"/>
      <c r="P24" s="138"/>
      <c r="Q24" s="138"/>
      <c r="R24" s="77"/>
    </row>
    <row r="25" spans="1:20">
      <c r="A25" s="1099" t="s">
        <v>290</v>
      </c>
      <c r="B25" s="1159"/>
      <c r="C25" s="1159"/>
      <c r="D25" s="1159"/>
      <c r="E25" s="1100"/>
      <c r="F25" s="268" t="s">
        <v>748</v>
      </c>
      <c r="G25" s="1473" t="str">
        <f>IF(企業入力シート!C55="","",企業入力シート!C55)</f>
        <v/>
      </c>
      <c r="H25" s="1473"/>
      <c r="I25" s="1473"/>
      <c r="J25" s="1474"/>
      <c r="K25" s="113"/>
      <c r="R25" s="77"/>
    </row>
    <row r="26" spans="1:20">
      <c r="A26" s="1170" t="s">
        <v>153</v>
      </c>
      <c r="B26" s="1170"/>
      <c r="C26" s="1170"/>
      <c r="D26" s="1099" t="s">
        <v>299</v>
      </c>
      <c r="E26" s="1159"/>
      <c r="F26" s="1159"/>
      <c r="G26" s="1159"/>
      <c r="H26" s="1159"/>
      <c r="I26" s="1159"/>
      <c r="J26" s="1159"/>
      <c r="K26" s="1159"/>
      <c r="L26" s="1159"/>
      <c r="M26" s="1159"/>
      <c r="N26" s="1100"/>
      <c r="O26" s="1099" t="s">
        <v>296</v>
      </c>
      <c r="P26" s="1159"/>
      <c r="Q26" s="1100"/>
    </row>
    <row r="27" spans="1:20">
      <c r="A27" s="1480"/>
      <c r="B27" s="1481"/>
      <c r="C27" s="1482"/>
      <c r="D27" s="1493"/>
      <c r="E27" s="1253"/>
      <c r="F27" s="1253"/>
      <c r="G27" s="1253"/>
      <c r="H27" s="1253"/>
      <c r="I27" s="1253"/>
      <c r="J27" s="1253"/>
      <c r="K27" s="1253"/>
      <c r="L27" s="1253"/>
      <c r="M27" s="1253"/>
      <c r="N27" s="1254"/>
      <c r="O27" s="1300"/>
      <c r="P27" s="1486"/>
      <c r="Q27" s="371" t="s">
        <v>163</v>
      </c>
      <c r="R27" s="2"/>
    </row>
    <row r="28" spans="1:20">
      <c r="A28" s="1480"/>
      <c r="B28" s="1481"/>
      <c r="C28" s="1482"/>
      <c r="D28" s="1275"/>
      <c r="E28" s="1276"/>
      <c r="F28" s="1276"/>
      <c r="G28" s="1276"/>
      <c r="H28" s="1276"/>
      <c r="I28" s="1276"/>
      <c r="J28" s="1276"/>
      <c r="K28" s="1276"/>
      <c r="L28" s="1276"/>
      <c r="M28" s="1276"/>
      <c r="N28" s="1277"/>
      <c r="O28" s="1300"/>
      <c r="P28" s="1486"/>
      <c r="Q28" s="250" t="s">
        <v>666</v>
      </c>
      <c r="R28" s="2"/>
    </row>
    <row r="29" spans="1:20">
      <c r="A29" s="1480"/>
      <c r="B29" s="1481"/>
      <c r="C29" s="1482"/>
      <c r="D29" s="1275"/>
      <c r="E29" s="1276"/>
      <c r="F29" s="1276"/>
      <c r="G29" s="1276"/>
      <c r="H29" s="1276"/>
      <c r="I29" s="1276"/>
      <c r="J29" s="1276"/>
      <c r="K29" s="1276"/>
      <c r="L29" s="1276"/>
      <c r="M29" s="1276"/>
      <c r="N29" s="1277"/>
      <c r="O29" s="1300"/>
      <c r="P29" s="1486"/>
      <c r="Q29" s="371" t="s">
        <v>163</v>
      </c>
      <c r="R29" s="185"/>
    </row>
    <row r="30" spans="1:20">
      <c r="A30" s="1480"/>
      <c r="B30" s="1481"/>
      <c r="C30" s="1482"/>
      <c r="D30" s="1275"/>
      <c r="E30" s="1276"/>
      <c r="F30" s="1276"/>
      <c r="G30" s="1276"/>
      <c r="H30" s="1276"/>
      <c r="I30" s="1276"/>
      <c r="J30" s="1276"/>
      <c r="K30" s="1276"/>
      <c r="L30" s="1276"/>
      <c r="M30" s="1276"/>
      <c r="N30" s="1277"/>
      <c r="O30" s="1300"/>
      <c r="P30" s="1486"/>
      <c r="Q30" s="250" t="s">
        <v>666</v>
      </c>
      <c r="R30" s="77"/>
    </row>
    <row r="31" spans="1:20">
      <c r="A31" s="1480"/>
      <c r="B31" s="1481"/>
      <c r="C31" s="1482"/>
      <c r="D31" s="1275"/>
      <c r="E31" s="1276"/>
      <c r="F31" s="1276"/>
      <c r="G31" s="1276"/>
      <c r="H31" s="1276"/>
      <c r="I31" s="1276"/>
      <c r="J31" s="1276"/>
      <c r="K31" s="1276"/>
      <c r="L31" s="1276"/>
      <c r="M31" s="1276"/>
      <c r="N31" s="1277"/>
      <c r="O31" s="1300"/>
      <c r="P31" s="1486"/>
      <c r="Q31" s="371" t="s">
        <v>163</v>
      </c>
      <c r="R31" s="77"/>
    </row>
    <row r="32" spans="1:20">
      <c r="A32" s="1480"/>
      <c r="B32" s="1481"/>
      <c r="C32" s="1482"/>
      <c r="D32" s="1275"/>
      <c r="E32" s="1276"/>
      <c r="F32" s="1276"/>
      <c r="G32" s="1276"/>
      <c r="H32" s="1276"/>
      <c r="I32" s="1276"/>
      <c r="J32" s="1276"/>
      <c r="K32" s="1276"/>
      <c r="L32" s="1276"/>
      <c r="M32" s="1276"/>
      <c r="N32" s="1277"/>
      <c r="O32" s="1300"/>
      <c r="P32" s="1486"/>
      <c r="Q32" s="250" t="s">
        <v>666</v>
      </c>
      <c r="R32" s="77"/>
    </row>
    <row r="33" spans="1:20">
      <c r="A33" s="1480"/>
      <c r="B33" s="1481"/>
      <c r="C33" s="1482"/>
      <c r="D33" s="1275"/>
      <c r="E33" s="1276"/>
      <c r="F33" s="1276"/>
      <c r="G33" s="1276"/>
      <c r="H33" s="1276"/>
      <c r="I33" s="1276"/>
      <c r="J33" s="1276"/>
      <c r="K33" s="1276"/>
      <c r="L33" s="1276"/>
      <c r="M33" s="1276"/>
      <c r="N33" s="1277"/>
      <c r="O33" s="1300"/>
      <c r="P33" s="1486"/>
      <c r="Q33" s="371" t="s">
        <v>163</v>
      </c>
      <c r="R33" s="77"/>
    </row>
    <row r="34" spans="1:20">
      <c r="A34" s="1480"/>
      <c r="B34" s="1481"/>
      <c r="C34" s="1482"/>
      <c r="D34" s="1275"/>
      <c r="E34" s="1276"/>
      <c r="F34" s="1276"/>
      <c r="G34" s="1276"/>
      <c r="H34" s="1276"/>
      <c r="I34" s="1276"/>
      <c r="J34" s="1276"/>
      <c r="K34" s="1276"/>
      <c r="L34" s="1276"/>
      <c r="M34" s="1276"/>
      <c r="N34" s="1277"/>
      <c r="O34" s="1300"/>
      <c r="P34" s="1486"/>
      <c r="Q34" s="250" t="s">
        <v>666</v>
      </c>
      <c r="R34" s="77"/>
    </row>
    <row r="35" spans="1:20">
      <c r="A35" s="1480"/>
      <c r="B35" s="1481"/>
      <c r="C35" s="1482"/>
      <c r="D35" s="1275"/>
      <c r="E35" s="1276"/>
      <c r="F35" s="1276"/>
      <c r="G35" s="1276"/>
      <c r="H35" s="1276"/>
      <c r="I35" s="1276"/>
      <c r="J35" s="1276"/>
      <c r="K35" s="1276"/>
      <c r="L35" s="1276"/>
      <c r="M35" s="1276"/>
      <c r="N35" s="1277"/>
      <c r="O35" s="1300"/>
      <c r="P35" s="1486"/>
      <c r="Q35" s="371" t="s">
        <v>163</v>
      </c>
      <c r="R35" s="77"/>
      <c r="S35" s="189"/>
    </row>
    <row r="36" spans="1:20">
      <c r="A36" s="1480"/>
      <c r="B36" s="1481"/>
      <c r="C36" s="1482"/>
      <c r="D36" s="1275"/>
      <c r="E36" s="1276"/>
      <c r="F36" s="1276"/>
      <c r="G36" s="1276"/>
      <c r="H36" s="1276"/>
      <c r="I36" s="1276"/>
      <c r="J36" s="1276"/>
      <c r="K36" s="1276"/>
      <c r="L36" s="1276"/>
      <c r="M36" s="1276"/>
      <c r="N36" s="1277"/>
      <c r="O36" s="1300"/>
      <c r="P36" s="1486"/>
      <c r="Q36" s="250" t="s">
        <v>666</v>
      </c>
      <c r="R36" s="77"/>
      <c r="S36" s="138" t="s">
        <v>915</v>
      </c>
      <c r="T36" s="135"/>
    </row>
    <row r="37" spans="1:20">
      <c r="A37" s="1480"/>
      <c r="B37" s="1481"/>
      <c r="C37" s="1482"/>
      <c r="D37" s="1275"/>
      <c r="E37" s="1276"/>
      <c r="F37" s="1276"/>
      <c r="G37" s="1276"/>
      <c r="H37" s="1276"/>
      <c r="I37" s="1276"/>
      <c r="J37" s="1276"/>
      <c r="K37" s="1276"/>
      <c r="L37" s="1276"/>
      <c r="M37" s="1276"/>
      <c r="N37" s="1277"/>
      <c r="O37" s="1300"/>
      <c r="P37" s="1486"/>
      <c r="Q37" s="371" t="s">
        <v>163</v>
      </c>
      <c r="R37" s="77"/>
      <c r="S37" s="138" t="s">
        <v>726</v>
      </c>
      <c r="T37" s="135">
        <f>COUNTA(O27:O38)</f>
        <v>0</v>
      </c>
    </row>
    <row r="38" spans="1:20">
      <c r="A38" s="1296"/>
      <c r="B38" s="1297"/>
      <c r="C38" s="1298"/>
      <c r="D38" s="1409"/>
      <c r="E38" s="1410"/>
      <c r="F38" s="1410"/>
      <c r="G38" s="1410"/>
      <c r="H38" s="1410"/>
      <c r="I38" s="1410"/>
      <c r="J38" s="1410"/>
      <c r="K38" s="1410"/>
      <c r="L38" s="1410"/>
      <c r="M38" s="1410"/>
      <c r="N38" s="1411"/>
      <c r="O38" s="1491"/>
      <c r="P38" s="1492"/>
      <c r="Q38" s="250" t="s">
        <v>666</v>
      </c>
      <c r="R38" s="77"/>
      <c r="S38" s="138" t="s">
        <v>916</v>
      </c>
      <c r="T38" s="135" t="e">
        <f>ROUND(AVERAGE(O27:O38),1)</f>
        <v>#DIV/0!</v>
      </c>
    </row>
    <row r="39" spans="1:20">
      <c r="A39" s="411" t="s">
        <v>914</v>
      </c>
      <c r="B39" s="1487" t="s">
        <v>301</v>
      </c>
      <c r="C39" s="1487"/>
      <c r="D39" s="1487"/>
      <c r="E39" s="1487"/>
      <c r="F39" s="1487"/>
      <c r="G39" s="1487"/>
      <c r="H39" s="1487"/>
      <c r="I39" s="1487"/>
      <c r="J39" s="1487"/>
      <c r="K39" s="1487"/>
      <c r="L39" s="1487"/>
      <c r="M39" s="1487"/>
      <c r="N39" s="1487"/>
      <c r="O39" s="1487"/>
      <c r="P39" s="1487"/>
      <c r="Q39" s="1487"/>
      <c r="R39" s="77"/>
    </row>
    <row r="40" spans="1:20">
      <c r="A40" s="412"/>
      <c r="B40" s="413"/>
      <c r="C40" s="413"/>
      <c r="D40" s="413"/>
      <c r="E40" s="413"/>
      <c r="F40" s="413"/>
      <c r="G40" s="413"/>
      <c r="H40" s="413"/>
      <c r="I40" s="413"/>
      <c r="J40" s="413"/>
      <c r="K40" s="413"/>
      <c r="L40" s="413"/>
      <c r="M40" s="413"/>
      <c r="N40" s="413"/>
      <c r="O40" s="413"/>
      <c r="P40" s="413"/>
      <c r="Q40" s="413"/>
      <c r="R40" s="77"/>
    </row>
    <row r="41" spans="1:20">
      <c r="A41" s="6"/>
      <c r="B41" s="138"/>
      <c r="C41" s="138"/>
      <c r="D41" s="138"/>
      <c r="E41" s="138"/>
      <c r="F41" s="138"/>
      <c r="G41" s="138"/>
      <c r="H41" s="138"/>
      <c r="I41" s="138"/>
      <c r="J41" s="138"/>
      <c r="K41" s="138"/>
      <c r="L41" s="138"/>
      <c r="M41" s="138"/>
      <c r="N41" s="138"/>
      <c r="O41" s="138"/>
      <c r="P41" s="138"/>
      <c r="Q41" s="138"/>
      <c r="R41" s="77"/>
    </row>
    <row r="42" spans="1:20">
      <c r="A42" s="1099" t="s">
        <v>290</v>
      </c>
      <c r="B42" s="1159"/>
      <c r="C42" s="1159"/>
      <c r="D42" s="1159"/>
      <c r="E42" s="1100"/>
      <c r="F42" s="268" t="s">
        <v>749</v>
      </c>
      <c r="G42" s="1473" t="str">
        <f>IF(企業入力シート!C56="","",企業入力シート!C56)</f>
        <v/>
      </c>
      <c r="H42" s="1473"/>
      <c r="I42" s="1473"/>
      <c r="J42" s="1474"/>
      <c r="K42" s="113"/>
      <c r="R42" s="138"/>
    </row>
    <row r="43" spans="1:20">
      <c r="A43" s="1170" t="s">
        <v>153</v>
      </c>
      <c r="B43" s="1170"/>
      <c r="C43" s="1170"/>
      <c r="D43" s="1099" t="s">
        <v>299</v>
      </c>
      <c r="E43" s="1159"/>
      <c r="F43" s="1159"/>
      <c r="G43" s="1159"/>
      <c r="H43" s="1159"/>
      <c r="I43" s="1159"/>
      <c r="J43" s="1159"/>
      <c r="K43" s="1159"/>
      <c r="L43" s="1159"/>
      <c r="M43" s="1159"/>
      <c r="N43" s="1100"/>
      <c r="O43" s="1099" t="s">
        <v>296</v>
      </c>
      <c r="P43" s="1159"/>
      <c r="Q43" s="1100"/>
      <c r="R43" s="138"/>
    </row>
    <row r="44" spans="1:20">
      <c r="A44" s="1480"/>
      <c r="B44" s="1481"/>
      <c r="C44" s="1482"/>
      <c r="D44" s="1493"/>
      <c r="E44" s="1253"/>
      <c r="F44" s="1253"/>
      <c r="G44" s="1253"/>
      <c r="H44" s="1253"/>
      <c r="I44" s="1253"/>
      <c r="J44" s="1253"/>
      <c r="K44" s="1253"/>
      <c r="L44" s="1253"/>
      <c r="M44" s="1253"/>
      <c r="N44" s="1254"/>
      <c r="O44" s="1300"/>
      <c r="P44" s="1486"/>
      <c r="Q44" s="371" t="s">
        <v>163</v>
      </c>
      <c r="R44" s="158"/>
    </row>
    <row r="45" spans="1:20">
      <c r="A45" s="1480"/>
      <c r="B45" s="1481"/>
      <c r="C45" s="1482"/>
      <c r="D45" s="1275"/>
      <c r="E45" s="1276"/>
      <c r="F45" s="1276"/>
      <c r="G45" s="1276"/>
      <c r="H45" s="1276"/>
      <c r="I45" s="1276"/>
      <c r="J45" s="1276"/>
      <c r="K45" s="1276"/>
      <c r="L45" s="1276"/>
      <c r="M45" s="1276"/>
      <c r="N45" s="1277"/>
      <c r="O45" s="1300"/>
      <c r="P45" s="1486"/>
      <c r="Q45" s="250" t="s">
        <v>666</v>
      </c>
      <c r="R45" s="158"/>
    </row>
    <row r="46" spans="1:20">
      <c r="A46" s="1480"/>
      <c r="B46" s="1481"/>
      <c r="C46" s="1482"/>
      <c r="D46" s="1275"/>
      <c r="E46" s="1276"/>
      <c r="F46" s="1276"/>
      <c r="G46" s="1276"/>
      <c r="H46" s="1276"/>
      <c r="I46" s="1276"/>
      <c r="J46" s="1276"/>
      <c r="K46" s="1276"/>
      <c r="L46" s="1276"/>
      <c r="M46" s="1276"/>
      <c r="N46" s="1277"/>
      <c r="O46" s="1300"/>
      <c r="P46" s="1486"/>
      <c r="Q46" s="371" t="s">
        <v>163</v>
      </c>
      <c r="R46" s="135"/>
    </row>
    <row r="47" spans="1:20">
      <c r="A47" s="1480"/>
      <c r="B47" s="1481"/>
      <c r="C47" s="1482"/>
      <c r="D47" s="1275"/>
      <c r="E47" s="1276"/>
      <c r="F47" s="1276"/>
      <c r="G47" s="1276"/>
      <c r="H47" s="1276"/>
      <c r="I47" s="1276"/>
      <c r="J47" s="1276"/>
      <c r="K47" s="1276"/>
      <c r="L47" s="1276"/>
      <c r="M47" s="1276"/>
      <c r="N47" s="1277"/>
      <c r="O47" s="1300"/>
      <c r="P47" s="1486"/>
      <c r="Q47" s="250" t="s">
        <v>666</v>
      </c>
      <c r="R47" s="138"/>
    </row>
    <row r="48" spans="1:20">
      <c r="A48" s="1480"/>
      <c r="B48" s="1481"/>
      <c r="C48" s="1482"/>
      <c r="D48" s="1275"/>
      <c r="E48" s="1276"/>
      <c r="F48" s="1276"/>
      <c r="G48" s="1276"/>
      <c r="H48" s="1276"/>
      <c r="I48" s="1276"/>
      <c r="J48" s="1276"/>
      <c r="K48" s="1276"/>
      <c r="L48" s="1276"/>
      <c r="M48" s="1276"/>
      <c r="N48" s="1277"/>
      <c r="O48" s="1300"/>
      <c r="P48" s="1486"/>
      <c r="Q48" s="371" t="s">
        <v>163</v>
      </c>
      <c r="R48" s="138"/>
    </row>
    <row r="49" spans="1:20">
      <c r="A49" s="1480"/>
      <c r="B49" s="1481"/>
      <c r="C49" s="1482"/>
      <c r="D49" s="1275"/>
      <c r="E49" s="1276"/>
      <c r="F49" s="1276"/>
      <c r="G49" s="1276"/>
      <c r="H49" s="1276"/>
      <c r="I49" s="1276"/>
      <c r="J49" s="1276"/>
      <c r="K49" s="1276"/>
      <c r="L49" s="1276"/>
      <c r="M49" s="1276"/>
      <c r="N49" s="1277"/>
      <c r="O49" s="1300"/>
      <c r="P49" s="1486"/>
      <c r="Q49" s="250" t="s">
        <v>666</v>
      </c>
      <c r="R49" s="185"/>
    </row>
    <row r="50" spans="1:20">
      <c r="A50" s="1480"/>
      <c r="B50" s="1481"/>
      <c r="C50" s="1482"/>
      <c r="D50" s="1275"/>
      <c r="E50" s="1276"/>
      <c r="F50" s="1276"/>
      <c r="G50" s="1276"/>
      <c r="H50" s="1276"/>
      <c r="I50" s="1276"/>
      <c r="J50" s="1276"/>
      <c r="K50" s="1276"/>
      <c r="L50" s="1276"/>
      <c r="M50" s="1276"/>
      <c r="N50" s="1277"/>
      <c r="O50" s="1300"/>
      <c r="P50" s="1486"/>
      <c r="Q50" s="371" t="s">
        <v>163</v>
      </c>
      <c r="R50" s="185"/>
    </row>
    <row r="51" spans="1:20">
      <c r="A51" s="1480"/>
      <c r="B51" s="1481"/>
      <c r="C51" s="1482"/>
      <c r="D51" s="1275"/>
      <c r="E51" s="1276"/>
      <c r="F51" s="1276"/>
      <c r="G51" s="1276"/>
      <c r="H51" s="1276"/>
      <c r="I51" s="1276"/>
      <c r="J51" s="1276"/>
      <c r="K51" s="1276"/>
      <c r="L51" s="1276"/>
      <c r="M51" s="1276"/>
      <c r="N51" s="1277"/>
      <c r="O51" s="1300"/>
      <c r="P51" s="1486"/>
      <c r="Q51" s="250" t="s">
        <v>666</v>
      </c>
      <c r="R51" s="138"/>
    </row>
    <row r="52" spans="1:20">
      <c r="A52" s="1480"/>
      <c r="B52" s="1481"/>
      <c r="C52" s="1482"/>
      <c r="D52" s="1275"/>
      <c r="E52" s="1276"/>
      <c r="F52" s="1276"/>
      <c r="G52" s="1276"/>
      <c r="H52" s="1276"/>
      <c r="I52" s="1276"/>
      <c r="J52" s="1276"/>
      <c r="K52" s="1276"/>
      <c r="L52" s="1276"/>
      <c r="M52" s="1276"/>
      <c r="N52" s="1277"/>
      <c r="O52" s="1300"/>
      <c r="P52" s="1486"/>
      <c r="Q52" s="371" t="s">
        <v>163</v>
      </c>
      <c r="R52" s="158"/>
    </row>
    <row r="53" spans="1:20">
      <c r="A53" s="1480"/>
      <c r="B53" s="1481"/>
      <c r="C53" s="1482"/>
      <c r="D53" s="1275"/>
      <c r="E53" s="1276"/>
      <c r="F53" s="1276"/>
      <c r="G53" s="1276"/>
      <c r="H53" s="1276"/>
      <c r="I53" s="1276"/>
      <c r="J53" s="1276"/>
      <c r="K53" s="1276"/>
      <c r="L53" s="1276"/>
      <c r="M53" s="1276"/>
      <c r="N53" s="1277"/>
      <c r="O53" s="1300"/>
      <c r="P53" s="1486"/>
      <c r="Q53" s="250" t="s">
        <v>666</v>
      </c>
      <c r="R53" s="135"/>
      <c r="S53" s="138" t="s">
        <v>915</v>
      </c>
      <c r="T53" s="135"/>
    </row>
    <row r="54" spans="1:20">
      <c r="A54" s="1480"/>
      <c r="B54" s="1481"/>
      <c r="C54" s="1482"/>
      <c r="D54" s="1275"/>
      <c r="E54" s="1276"/>
      <c r="F54" s="1276"/>
      <c r="G54" s="1276"/>
      <c r="H54" s="1276"/>
      <c r="I54" s="1276"/>
      <c r="J54" s="1276"/>
      <c r="K54" s="1276"/>
      <c r="L54" s="1276"/>
      <c r="M54" s="1276"/>
      <c r="N54" s="1277"/>
      <c r="O54" s="1300"/>
      <c r="P54" s="1486"/>
      <c r="Q54" s="371" t="s">
        <v>163</v>
      </c>
      <c r="R54" s="138"/>
      <c r="S54" s="138" t="s">
        <v>726</v>
      </c>
      <c r="T54" s="135">
        <f>COUNTA(O44:O55)</f>
        <v>0</v>
      </c>
    </row>
    <row r="55" spans="1:20">
      <c r="A55" s="1296"/>
      <c r="B55" s="1297"/>
      <c r="C55" s="1298"/>
      <c r="D55" s="1409"/>
      <c r="E55" s="1410"/>
      <c r="F55" s="1410"/>
      <c r="G55" s="1410"/>
      <c r="H55" s="1410"/>
      <c r="I55" s="1410"/>
      <c r="J55" s="1410"/>
      <c r="K55" s="1410"/>
      <c r="L55" s="1410"/>
      <c r="M55" s="1410"/>
      <c r="N55" s="1411"/>
      <c r="O55" s="1491"/>
      <c r="P55" s="1492"/>
      <c r="Q55" s="250" t="s">
        <v>666</v>
      </c>
      <c r="R55" s="185"/>
      <c r="S55" s="138" t="s">
        <v>916</v>
      </c>
      <c r="T55" s="135" t="e">
        <f>ROUND(AVERAGE(O44:O55),1)</f>
        <v>#DIV/0!</v>
      </c>
    </row>
    <row r="56" spans="1:20">
      <c r="A56" s="411" t="s">
        <v>914</v>
      </c>
      <c r="B56" s="1487" t="s">
        <v>301</v>
      </c>
      <c r="C56" s="1487"/>
      <c r="D56" s="1487"/>
      <c r="E56" s="1487"/>
      <c r="F56" s="1487"/>
      <c r="G56" s="1487"/>
      <c r="H56" s="1487"/>
      <c r="I56" s="1487"/>
      <c r="J56" s="1487"/>
      <c r="K56" s="1487"/>
      <c r="L56" s="1487"/>
      <c r="M56" s="1487"/>
      <c r="N56" s="1487"/>
      <c r="O56" s="1487"/>
      <c r="P56" s="1487"/>
      <c r="Q56" s="1487"/>
      <c r="R56" s="185"/>
    </row>
    <row r="57" spans="1:20">
      <c r="A57" s="6"/>
      <c r="B57" s="138"/>
      <c r="C57" s="138"/>
      <c r="D57" s="138"/>
      <c r="E57" s="138"/>
      <c r="F57" s="138"/>
      <c r="G57" s="138"/>
      <c r="H57" s="138"/>
      <c r="I57" s="138"/>
      <c r="J57" s="138"/>
      <c r="K57" s="138"/>
      <c r="L57" s="138"/>
      <c r="M57" s="138"/>
      <c r="N57" s="138"/>
      <c r="O57" s="138"/>
      <c r="P57" s="138"/>
      <c r="Q57" s="138"/>
      <c r="R57" s="138"/>
    </row>
    <row r="58" spans="1:20">
      <c r="A58" s="6"/>
      <c r="B58" s="138"/>
      <c r="C58" s="138"/>
      <c r="D58" s="138"/>
      <c r="E58" s="138"/>
      <c r="F58" s="138"/>
      <c r="G58" s="138"/>
      <c r="H58" s="138"/>
      <c r="I58" s="138"/>
      <c r="J58" s="138"/>
      <c r="K58" s="138"/>
      <c r="L58" s="138"/>
      <c r="M58" s="138"/>
      <c r="N58" s="138"/>
      <c r="O58" s="138"/>
      <c r="P58" s="138"/>
      <c r="Q58" s="138"/>
    </row>
    <row r="59" spans="1:20">
      <c r="A59" s="6"/>
      <c r="B59" s="135"/>
      <c r="C59" s="135"/>
      <c r="D59" s="135"/>
      <c r="E59" s="135"/>
      <c r="F59" s="135"/>
      <c r="G59" s="135"/>
      <c r="H59" s="135"/>
      <c r="I59" s="135"/>
      <c r="J59" s="135"/>
      <c r="K59" s="135"/>
      <c r="L59" s="135"/>
      <c r="M59" s="135"/>
      <c r="N59" s="135"/>
      <c r="O59" s="135"/>
      <c r="P59" s="135"/>
      <c r="Q59" s="135"/>
    </row>
    <row r="67" spans="18:18" ht="14">
      <c r="R67" s="128"/>
    </row>
  </sheetData>
  <mergeCells count="136">
    <mergeCell ref="A9:C9"/>
    <mergeCell ref="D9:N9"/>
    <mergeCell ref="O9:Q9"/>
    <mergeCell ref="A10:C10"/>
    <mergeCell ref="D10:N10"/>
    <mergeCell ref="O10:P10"/>
    <mergeCell ref="A8:E8"/>
    <mergeCell ref="G8:J8"/>
    <mergeCell ref="A1:F1"/>
    <mergeCell ref="A2:E2"/>
    <mergeCell ref="L2:Q2"/>
    <mergeCell ref="A3:Q3"/>
    <mergeCell ref="D4:E4"/>
    <mergeCell ref="F4:Q4"/>
    <mergeCell ref="A6:C6"/>
    <mergeCell ref="D6:H6"/>
    <mergeCell ref="I6:K6"/>
    <mergeCell ref="L6:Q6"/>
    <mergeCell ref="A13:C13"/>
    <mergeCell ref="D13:N13"/>
    <mergeCell ref="O13:P13"/>
    <mergeCell ref="A14:C14"/>
    <mergeCell ref="D14:N14"/>
    <mergeCell ref="O14:P14"/>
    <mergeCell ref="A11:C11"/>
    <mergeCell ref="D11:N11"/>
    <mergeCell ref="O11:P11"/>
    <mergeCell ref="A12:C12"/>
    <mergeCell ref="D12:N12"/>
    <mergeCell ref="O12:P12"/>
    <mergeCell ref="A17:C17"/>
    <mergeCell ref="D17:N17"/>
    <mergeCell ref="O17:P17"/>
    <mergeCell ref="A18:C18"/>
    <mergeCell ref="D18:N18"/>
    <mergeCell ref="O18:P18"/>
    <mergeCell ref="A15:C15"/>
    <mergeCell ref="D15:N15"/>
    <mergeCell ref="O15:P15"/>
    <mergeCell ref="A16:C16"/>
    <mergeCell ref="D16:N16"/>
    <mergeCell ref="O16:P16"/>
    <mergeCell ref="A21:C21"/>
    <mergeCell ref="D21:N21"/>
    <mergeCell ref="O21:P21"/>
    <mergeCell ref="B22:Q22"/>
    <mergeCell ref="A25:E25"/>
    <mergeCell ref="G25:J25"/>
    <mergeCell ref="A19:C19"/>
    <mergeCell ref="D19:N19"/>
    <mergeCell ref="O19:P19"/>
    <mergeCell ref="A20:C20"/>
    <mergeCell ref="D20:N20"/>
    <mergeCell ref="O20:P20"/>
    <mergeCell ref="A28:C28"/>
    <mergeCell ref="D28:N28"/>
    <mergeCell ref="O28:P28"/>
    <mergeCell ref="A29:C29"/>
    <mergeCell ref="D29:N29"/>
    <mergeCell ref="O29:P29"/>
    <mergeCell ref="A26:C26"/>
    <mergeCell ref="D26:N26"/>
    <mergeCell ref="O26:Q26"/>
    <mergeCell ref="A27:C27"/>
    <mergeCell ref="D27:N27"/>
    <mergeCell ref="O27:P27"/>
    <mergeCell ref="A32:C32"/>
    <mergeCell ref="D32:N32"/>
    <mergeCell ref="O32:P32"/>
    <mergeCell ref="A33:C33"/>
    <mergeCell ref="D33:N33"/>
    <mergeCell ref="O33:P33"/>
    <mergeCell ref="A30:C30"/>
    <mergeCell ref="D30:N30"/>
    <mergeCell ref="O30:P30"/>
    <mergeCell ref="A31:C31"/>
    <mergeCell ref="D31:N31"/>
    <mergeCell ref="O31:P31"/>
    <mergeCell ref="A36:C36"/>
    <mergeCell ref="D36:N36"/>
    <mergeCell ref="O36:P36"/>
    <mergeCell ref="A37:C37"/>
    <mergeCell ref="D37:N37"/>
    <mergeCell ref="O37:P37"/>
    <mergeCell ref="A34:C34"/>
    <mergeCell ref="D34:N34"/>
    <mergeCell ref="O34:P34"/>
    <mergeCell ref="A35:C35"/>
    <mergeCell ref="D35:N35"/>
    <mergeCell ref="O35:P35"/>
    <mergeCell ref="A43:C43"/>
    <mergeCell ref="D43:N43"/>
    <mergeCell ref="O43:Q43"/>
    <mergeCell ref="A44:C44"/>
    <mergeCell ref="D44:N44"/>
    <mergeCell ref="O44:P44"/>
    <mergeCell ref="A42:E42"/>
    <mergeCell ref="G42:J42"/>
    <mergeCell ref="A38:C38"/>
    <mergeCell ref="D38:N38"/>
    <mergeCell ref="O38:P38"/>
    <mergeCell ref="B39:Q39"/>
    <mergeCell ref="A47:C47"/>
    <mergeCell ref="D47:N47"/>
    <mergeCell ref="O47:P47"/>
    <mergeCell ref="A48:C48"/>
    <mergeCell ref="D48:N48"/>
    <mergeCell ref="O48:P48"/>
    <mergeCell ref="A45:C45"/>
    <mergeCell ref="D45:N45"/>
    <mergeCell ref="O45:P45"/>
    <mergeCell ref="A46:C46"/>
    <mergeCell ref="D46:N46"/>
    <mergeCell ref="O46:P46"/>
    <mergeCell ref="A55:C55"/>
    <mergeCell ref="D55:N55"/>
    <mergeCell ref="O55:P55"/>
    <mergeCell ref="B56:Q56"/>
    <mergeCell ref="A53:C53"/>
    <mergeCell ref="D53:N53"/>
    <mergeCell ref="O53:P53"/>
    <mergeCell ref="A54:C54"/>
    <mergeCell ref="D54:N54"/>
    <mergeCell ref="O54:P54"/>
    <mergeCell ref="A51:C51"/>
    <mergeCell ref="D51:N51"/>
    <mergeCell ref="O51:P51"/>
    <mergeCell ref="A52:C52"/>
    <mergeCell ref="D52:N52"/>
    <mergeCell ref="O52:P52"/>
    <mergeCell ref="A49:C49"/>
    <mergeCell ref="D49:N49"/>
    <mergeCell ref="O49:P49"/>
    <mergeCell ref="A50:C50"/>
    <mergeCell ref="D50:N50"/>
    <mergeCell ref="O50: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pageSetUpPr fitToPage="1"/>
  </sheetPr>
  <dimension ref="A1:T71"/>
  <sheetViews>
    <sheetView view="pageBreakPreview" topLeftCell="A12" zoomScaleNormal="100" zoomScaleSheetLayoutView="100" workbookViewId="0">
      <selection activeCell="B37" sqref="B37:Q38"/>
    </sheetView>
  </sheetViews>
  <sheetFormatPr defaultColWidth="9" defaultRowHeight="13"/>
  <cols>
    <col min="1" max="17" width="5.453125" style="3" customWidth="1"/>
    <col min="18" max="18" width="5.08984375" style="3" customWidth="1"/>
    <col min="19" max="16384" width="9" style="3"/>
  </cols>
  <sheetData>
    <row r="1" spans="1:20">
      <c r="A1" s="1097" t="str">
        <f>CONCATENATE("（様式-",INDEX(発注者入力シート!$B$33:$G$36,MATCH(発注者入力シート!M10,発注者入力シート!$C$33:$C$36,0),4),"-１）")</f>
        <v>（様式-５-１）</v>
      </c>
      <c r="B1" s="1097"/>
      <c r="C1" s="1097"/>
      <c r="D1" s="1097"/>
      <c r="E1" s="1097"/>
      <c r="F1" s="1097"/>
      <c r="Q1" s="191" t="s">
        <v>758</v>
      </c>
      <c r="R1" s="6"/>
      <c r="S1" s="3" t="s">
        <v>400</v>
      </c>
    </row>
    <row r="2" spans="1:20">
      <c r="A2" s="1097" t="str">
        <f>CONCATENATE("評価項目",INDEX(発注者入力シート!$B$33:$G$36,MATCH(発注者入力シート!M10,発注者入力シート!$C$33:$C$36,0),5),"-",INDEX(発注者入力シート!$B$33:$G$36,MATCH(発注者入力シート!M10,発注者入力シート!$C$33:$C$36,0),6))</f>
        <v>評価項目（２）-①</v>
      </c>
      <c r="B2" s="1097"/>
      <c r="C2" s="1097"/>
      <c r="D2" s="1097"/>
      <c r="E2" s="1097"/>
      <c r="L2" s="1479" t="str">
        <f>IF(企業入力シート!C77="","",企業入力シート!C77)</f>
        <v>□□建設</v>
      </c>
      <c r="M2" s="1479"/>
      <c r="N2" s="1479"/>
      <c r="O2" s="1479"/>
      <c r="P2" s="1479"/>
      <c r="Q2" s="1479"/>
      <c r="S2" s="3" t="s">
        <v>401</v>
      </c>
    </row>
    <row r="3" spans="1:20" ht="14">
      <c r="A3" s="1149" t="s">
        <v>289</v>
      </c>
      <c r="B3" s="1149"/>
      <c r="C3" s="1149"/>
      <c r="D3" s="1149"/>
      <c r="E3" s="1149"/>
      <c r="F3" s="1149"/>
      <c r="G3" s="1149"/>
      <c r="H3" s="1149"/>
      <c r="I3" s="1149"/>
      <c r="J3" s="1149"/>
      <c r="K3" s="1149"/>
      <c r="L3" s="1149"/>
      <c r="M3" s="1149"/>
      <c r="N3" s="1149"/>
      <c r="O3" s="1149"/>
      <c r="P3" s="1149"/>
      <c r="Q3" s="1149"/>
      <c r="R3" s="128"/>
      <c r="S3" s="103"/>
      <c r="T3" s="3" t="s">
        <v>411</v>
      </c>
    </row>
    <row r="4" spans="1:20">
      <c r="D4" s="1156" t="s">
        <v>655</v>
      </c>
      <c r="E4" s="1156"/>
      <c r="F4" s="1155" t="str">
        <f>IF(企業入力シート!C5="","",企業入力シート!C5)</f>
        <v/>
      </c>
      <c r="G4" s="1155"/>
      <c r="H4" s="1155"/>
      <c r="I4" s="1155"/>
      <c r="J4" s="1155"/>
      <c r="K4" s="1155"/>
      <c r="L4" s="1155"/>
      <c r="M4" s="1155"/>
      <c r="N4" s="1155"/>
      <c r="O4" s="1155"/>
      <c r="P4" s="1155"/>
      <c r="Q4" s="1155"/>
      <c r="R4" s="2"/>
      <c r="S4" s="98"/>
      <c r="T4" s="3" t="s">
        <v>519</v>
      </c>
    </row>
    <row r="5" spans="1:20">
      <c r="D5" s="109"/>
      <c r="E5" s="109"/>
      <c r="F5" s="109"/>
      <c r="G5" s="109"/>
      <c r="H5" s="109"/>
      <c r="I5" s="109"/>
      <c r="J5" s="109"/>
      <c r="K5" s="109"/>
      <c r="L5" s="109"/>
      <c r="M5" s="109"/>
      <c r="N5" s="109"/>
      <c r="O5" s="109"/>
      <c r="P5" s="109"/>
      <c r="Q5" s="109"/>
      <c r="R5" s="2"/>
      <c r="S5" s="99"/>
      <c r="T5" s="3" t="s">
        <v>409</v>
      </c>
    </row>
    <row r="6" spans="1:20">
      <c r="A6" s="135" t="s">
        <v>906</v>
      </c>
      <c r="S6" s="3" t="s">
        <v>404</v>
      </c>
    </row>
    <row r="7" spans="1:20">
      <c r="A7" s="1099" t="s">
        <v>226</v>
      </c>
      <c r="B7" s="1159"/>
      <c r="C7" s="1233" t="s">
        <v>153</v>
      </c>
      <c r="D7" s="1233"/>
      <c r="E7" s="1233"/>
      <c r="F7" s="1503" t="str">
        <f>IF('【建築】技術者成績評定点 (JV第1G用) '!F7="","",'【建築】技術者成績評定点 (JV第1G用) '!F7)</f>
        <v>令和３年度から令和７年度（完成及び引き渡しが完了）</v>
      </c>
      <c r="G7" s="1504"/>
      <c r="H7" s="1504"/>
      <c r="I7" s="1504"/>
      <c r="J7" s="1504"/>
      <c r="K7" s="1504"/>
      <c r="L7" s="1504"/>
      <c r="M7" s="1504"/>
      <c r="N7" s="1504"/>
      <c r="O7" s="1504"/>
      <c r="P7" s="1504"/>
      <c r="Q7" s="1505"/>
      <c r="R7" s="104"/>
      <c r="S7" s="100"/>
      <c r="T7" s="3" t="s">
        <v>405</v>
      </c>
    </row>
    <row r="8" spans="1:20">
      <c r="A8" s="1160"/>
      <c r="B8" s="1092"/>
      <c r="C8" s="1237" t="s">
        <v>193</v>
      </c>
      <c r="D8" s="1237"/>
      <c r="E8" s="1237"/>
      <c r="F8" s="1506" t="str">
        <f>IF('【建築】技術者成績評定点 (JV第1G用) '!F8="","",'【建築】技術者成績評定点 (JV第1G用) '!F8)</f>
        <v>島根県（総務部(企業局及び病院局契約を含み、企業局及び病院局発注工事は除く。)、農林水産部、土木部）</v>
      </c>
      <c r="G8" s="1507"/>
      <c r="H8" s="1507"/>
      <c r="I8" s="1507"/>
      <c r="J8" s="1507"/>
      <c r="K8" s="1507"/>
      <c r="L8" s="1507"/>
      <c r="M8" s="1507"/>
      <c r="N8" s="1507"/>
      <c r="O8" s="1507"/>
      <c r="P8" s="1507"/>
      <c r="Q8" s="1508"/>
      <c r="R8" s="104"/>
      <c r="S8" s="101"/>
      <c r="T8" s="3" t="s">
        <v>403</v>
      </c>
    </row>
    <row r="9" spans="1:20">
      <c r="A9" s="1160"/>
      <c r="B9" s="1092"/>
      <c r="C9" s="1237" t="s">
        <v>154</v>
      </c>
      <c r="D9" s="1237"/>
      <c r="E9" s="1237"/>
      <c r="F9" s="1506" t="str">
        <f>IF('【建築】技術者成績評定点 (JV第1G用) '!F9="","",'【建築】技術者成績評定点 (JV第1G用) '!F9)</f>
        <v>建築物に係る電気工事</v>
      </c>
      <c r="G9" s="1507"/>
      <c r="H9" s="1507"/>
      <c r="I9" s="1507"/>
      <c r="J9" s="1507"/>
      <c r="K9" s="1507"/>
      <c r="L9" s="1507"/>
      <c r="M9" s="1507"/>
      <c r="N9" s="1507"/>
      <c r="O9" s="1507"/>
      <c r="P9" s="1507"/>
      <c r="Q9" s="1508"/>
      <c r="R9" s="104"/>
      <c r="S9" s="141"/>
      <c r="T9" s="3" t="s">
        <v>917</v>
      </c>
    </row>
    <row r="10" spans="1:20">
      <c r="A10" s="1176"/>
      <c r="B10" s="1177"/>
      <c r="C10" s="1244" t="s">
        <v>907</v>
      </c>
      <c r="D10" s="1244"/>
      <c r="E10" s="1244"/>
      <c r="F10" s="1500" t="str">
        <f>IF('【建築】技術者成績評定点 (JV第1G用) '!F10="","",'【建築】技術者成績評定点 (JV第1G用) '!F10)</f>
        <v>電気工事、消防施設工事</v>
      </c>
      <c r="G10" s="1501"/>
      <c r="H10" s="1501"/>
      <c r="I10" s="1501"/>
      <c r="J10" s="1501"/>
      <c r="K10" s="1501"/>
      <c r="L10" s="1501"/>
      <c r="M10" s="1501"/>
      <c r="N10" s="1501"/>
      <c r="O10" s="1501"/>
      <c r="P10" s="1501"/>
      <c r="Q10" s="1502"/>
      <c r="R10" s="104"/>
    </row>
    <row r="11" spans="1:20">
      <c r="A11" s="238"/>
      <c r="B11" s="238"/>
      <c r="C11" s="159"/>
      <c r="D11" s="159"/>
      <c r="E11" s="159"/>
      <c r="F11" s="410"/>
      <c r="G11" s="410"/>
      <c r="H11" s="410"/>
      <c r="I11" s="410"/>
      <c r="J11" s="410"/>
      <c r="K11" s="409"/>
      <c r="L11" s="409"/>
      <c r="M11" s="409"/>
      <c r="N11" s="409"/>
      <c r="O11" s="409"/>
      <c r="P11" s="409"/>
      <c r="Q11" s="409"/>
      <c r="R11" s="2"/>
      <c r="S11" s="105" t="s">
        <v>406</v>
      </c>
    </row>
    <row r="12" spans="1:20">
      <c r="A12" s="246" t="s">
        <v>672</v>
      </c>
      <c r="B12" s="240"/>
      <c r="C12" s="160"/>
      <c r="D12" s="160"/>
      <c r="E12" s="160"/>
      <c r="F12" s="244"/>
      <c r="G12" s="244"/>
      <c r="H12" s="244"/>
      <c r="I12" s="244"/>
      <c r="J12" s="244"/>
      <c r="K12" s="104"/>
      <c r="L12" s="104"/>
      <c r="M12" s="104"/>
      <c r="N12" s="104"/>
      <c r="O12" s="104"/>
      <c r="P12" s="104"/>
      <c r="Q12" s="104"/>
      <c r="R12" s="77"/>
      <c r="S12" s="105" t="s">
        <v>407</v>
      </c>
    </row>
    <row r="13" spans="1:20">
      <c r="A13" s="1099" t="s">
        <v>290</v>
      </c>
      <c r="B13" s="1159"/>
      <c r="C13" s="1159"/>
      <c r="D13" s="1159"/>
      <c r="E13" s="1100"/>
      <c r="F13" s="268" t="s">
        <v>747</v>
      </c>
      <c r="G13" s="1473" t="str">
        <f>IF(企業入力シート!C83="","",企業入力シート!C83)</f>
        <v/>
      </c>
      <c r="H13" s="1473"/>
      <c r="I13" s="1473"/>
      <c r="J13" s="1474"/>
      <c r="K13" s="113"/>
      <c r="S13" s="105" t="s">
        <v>871</v>
      </c>
    </row>
    <row r="14" spans="1:20" hidden="1">
      <c r="A14" s="1099" t="s">
        <v>291</v>
      </c>
      <c r="B14" s="1159"/>
      <c r="C14" s="1159"/>
      <c r="D14" s="1159"/>
      <c r="E14" s="1100"/>
      <c r="F14" s="247" t="str">
        <f>IF('【建築】技術者評定一覧表(JV第3G用) '!O10="","",'【建築】技術者評定一覧表(JV第3G用) '!O10)</f>
        <v/>
      </c>
      <c r="G14" s="248" t="str">
        <f>IF('【建築】技術者評定一覧表(JV第3G用) '!O11="","",'【建築】技術者評定一覧表(JV第3G用) '!O11)</f>
        <v/>
      </c>
      <c r="H14" s="248" t="str">
        <f>IF('【建築】技術者評定一覧表(JV第3G用) '!O12="","",'【建築】技術者評定一覧表(JV第3G用) '!O12)</f>
        <v/>
      </c>
      <c r="I14" s="248" t="str">
        <f>IF('【建築】技術者評定一覧表(JV第3G用) '!O13="","",'【建築】技術者評定一覧表(JV第3G用) '!O13)</f>
        <v/>
      </c>
      <c r="J14" s="248" t="str">
        <f>IF('【建築】技術者評定一覧表(JV第3G用) '!O14="","",'【建築】技術者評定一覧表(JV第3G用) '!O14)</f>
        <v/>
      </c>
      <c r="K14" s="248" t="str">
        <f>IF('【建築】技術者評定一覧表(JV第3G用) '!O15="","",'【建築】技術者評定一覧表(JV第3G用) '!O15)</f>
        <v/>
      </c>
      <c r="L14" s="248" t="str">
        <f>IF('【建築】技術者評定一覧表(JV第3G用) '!O16="","",'【建築】技術者評定一覧表(JV第3G用) '!O16)</f>
        <v/>
      </c>
      <c r="M14" s="248" t="str">
        <f>IF('【建築】技術者評定一覧表(JV第3G用) '!O17="","",'【建築】技術者評定一覧表(JV第3G用) '!O17)</f>
        <v/>
      </c>
      <c r="N14" s="248" t="str">
        <f>IF('【建築】技術者評定一覧表(JV第3G用) '!O18="","",'【建築】技術者評定一覧表(JV第3G用) '!O18)</f>
        <v/>
      </c>
      <c r="O14" s="248" t="str">
        <f>IF('【建築】技術者評定一覧表(JV第3G用) '!O19="","",'【建築】技術者評定一覧表(JV第3G用) '!O19)</f>
        <v/>
      </c>
      <c r="P14" s="248" t="str">
        <f>IF('【建築】技術者評定一覧表(JV第3G用) '!O20="","",'【建築】技術者評定一覧表(JV第3G用) '!O20)</f>
        <v/>
      </c>
      <c r="Q14" s="249" t="str">
        <f>IF('【建築】技術者評定一覧表(JV第3G用) '!O21="","",'【建築】技術者評定一覧表(JV第3G用) '!O21)</f>
        <v/>
      </c>
      <c r="R14" s="2"/>
    </row>
    <row r="15" spans="1:20">
      <c r="A15" s="1099" t="s">
        <v>292</v>
      </c>
      <c r="B15" s="1159"/>
      <c r="C15" s="1159"/>
      <c r="D15" s="1159"/>
      <c r="E15" s="1100"/>
      <c r="F15" s="1475" t="str">
        <f>IF((COUNTA(F14:Q14)-COUNTBLANK(F14:Q14))=0,"",COUNTA(F14:Q14)-COUNTBLANK(F14:Q14))</f>
        <v/>
      </c>
      <c r="G15" s="1476"/>
      <c r="H15" s="1227" t="s">
        <v>199</v>
      </c>
      <c r="I15" s="1228"/>
      <c r="J15" s="1469" t="str">
        <f>IF(OR(F15=0,F15=""),"",ROUND(AVERAGE(F14:Q14),1))</f>
        <v/>
      </c>
      <c r="K15" s="1225"/>
      <c r="L15" s="1225"/>
      <c r="M15" s="1470"/>
      <c r="N15" s="1227" t="s">
        <v>665</v>
      </c>
      <c r="O15" s="1227"/>
      <c r="P15" s="1227"/>
      <c r="Q15" s="1228"/>
      <c r="R15" s="2"/>
    </row>
    <row r="16" spans="1:20">
      <c r="A16" s="1176" t="s">
        <v>293</v>
      </c>
      <c r="B16" s="1177"/>
      <c r="C16" s="1177"/>
      <c r="D16" s="1177"/>
      <c r="E16" s="1178"/>
      <c r="F16" s="1477"/>
      <c r="G16" s="1478"/>
      <c r="H16" s="1229"/>
      <c r="I16" s="1230"/>
      <c r="J16" s="1471"/>
      <c r="K16" s="1226"/>
      <c r="L16" s="1226"/>
      <c r="M16" s="1472"/>
      <c r="N16" s="1229"/>
      <c r="O16" s="1229"/>
      <c r="P16" s="1229"/>
      <c r="Q16" s="1230"/>
      <c r="R16" s="185"/>
    </row>
    <row r="17" spans="1:19">
      <c r="B17" s="185"/>
      <c r="C17" s="185"/>
      <c r="D17" s="185"/>
      <c r="E17" s="185"/>
      <c r="F17" s="185"/>
      <c r="G17" s="185"/>
      <c r="H17" s="185"/>
      <c r="I17" s="185"/>
      <c r="J17" s="185"/>
      <c r="K17" s="185"/>
      <c r="L17" s="185"/>
      <c r="M17" s="185"/>
      <c r="N17" s="185"/>
      <c r="O17" s="185"/>
      <c r="P17" s="185"/>
      <c r="Q17" s="185"/>
      <c r="R17" s="77"/>
    </row>
    <row r="18" spans="1:19">
      <c r="A18" s="6"/>
      <c r="B18" s="138"/>
      <c r="C18" s="138"/>
      <c r="D18" s="138"/>
      <c r="E18" s="138"/>
      <c r="F18" s="138"/>
      <c r="G18" s="138"/>
      <c r="H18" s="138"/>
      <c r="I18" s="138"/>
      <c r="J18" s="138"/>
      <c r="K18" s="138"/>
      <c r="L18" s="138"/>
      <c r="M18" s="138"/>
      <c r="N18" s="138"/>
      <c r="O18" s="138"/>
      <c r="P18" s="138"/>
      <c r="Q18" s="138"/>
      <c r="R18" s="2"/>
    </row>
    <row r="19" spans="1:19">
      <c r="A19" s="246" t="s">
        <v>673</v>
      </c>
      <c r="B19" s="240"/>
      <c r="C19" s="160"/>
      <c r="D19" s="160"/>
      <c r="E19" s="160"/>
      <c r="F19" s="244"/>
      <c r="G19" s="244"/>
      <c r="H19" s="244"/>
      <c r="I19" s="244"/>
      <c r="J19" s="244"/>
      <c r="K19" s="104"/>
      <c r="L19" s="104"/>
      <c r="M19" s="104"/>
      <c r="N19" s="104"/>
      <c r="O19" s="104"/>
      <c r="P19" s="104"/>
      <c r="Q19" s="104"/>
      <c r="R19" s="77"/>
    </row>
    <row r="20" spans="1:19">
      <c r="A20" s="1099" t="s">
        <v>290</v>
      </c>
      <c r="B20" s="1159"/>
      <c r="C20" s="1159"/>
      <c r="D20" s="1159"/>
      <c r="E20" s="1100"/>
      <c r="F20" s="268" t="s">
        <v>748</v>
      </c>
      <c r="G20" s="1473" t="str">
        <f>IF(企業入力シート!C84="","",企業入力シート!C84)</f>
        <v/>
      </c>
      <c r="H20" s="1473"/>
      <c r="I20" s="1473"/>
      <c r="J20" s="1474"/>
      <c r="K20" s="113"/>
    </row>
    <row r="21" spans="1:19" hidden="1">
      <c r="A21" s="1099" t="s">
        <v>291</v>
      </c>
      <c r="B21" s="1159"/>
      <c r="C21" s="1159"/>
      <c r="D21" s="1159"/>
      <c r="E21" s="1100"/>
      <c r="F21" s="247" t="str">
        <f>IF('【建築】技術者評定一覧表(JV第3G用) '!O27="","",'【建築】技術者評定一覧表(JV第3G用) '!O27)</f>
        <v/>
      </c>
      <c r="G21" s="248" t="str">
        <f>IF('【建築】技術者評定一覧表(JV第3G用) '!O28="","",'【建築】技術者評定一覧表(JV第3G用) '!O28)</f>
        <v/>
      </c>
      <c r="H21" s="248" t="str">
        <f>IF('【建築】技術者評定一覧表(JV第3G用) '!O29="","",'【建築】技術者評定一覧表(JV第3G用) '!O29)</f>
        <v/>
      </c>
      <c r="I21" s="248" t="str">
        <f>IF('【建築】技術者評定一覧表(JV第3G用) '!O30="","",'【建築】技術者評定一覧表(JV第3G用) '!O30)</f>
        <v/>
      </c>
      <c r="J21" s="248" t="str">
        <f>IF('【建築】技術者評定一覧表(JV第3G用) '!O31="","",'【建築】技術者評定一覧表(JV第3G用) '!O31)</f>
        <v/>
      </c>
      <c r="K21" s="248" t="str">
        <f>IF('【建築】技術者評定一覧表(JV第3G用) '!O32="","",'【建築】技術者評定一覧表(JV第3G用) '!O32)</f>
        <v/>
      </c>
      <c r="L21" s="248" t="str">
        <f>IF('【建築】技術者評定一覧表(JV第3G用) '!O33="","",'【建築】技術者評定一覧表(JV第3G用) '!O33)</f>
        <v/>
      </c>
      <c r="M21" s="248" t="str">
        <f>IF('【建築】技術者評定一覧表(JV第3G用) '!O34="","",'【建築】技術者評定一覧表(JV第3G用) '!O34)</f>
        <v/>
      </c>
      <c r="N21" s="248" t="str">
        <f>IF('【建築】技術者評定一覧表(JV第3G用) '!O35="","",'【建築】技術者評定一覧表(JV第3G用) '!O35)</f>
        <v/>
      </c>
      <c r="O21" s="248" t="str">
        <f>IF('【建築】技術者評定一覧表(JV第3G用) '!O36="","",'【建築】技術者評定一覧表(JV第3G用) '!O36)</f>
        <v/>
      </c>
      <c r="P21" s="248" t="str">
        <f>IF('【建築】技術者評定一覧表(JV第3G用) '!O37="","",'【建築】技術者評定一覧表(JV第3G用) '!O37)</f>
        <v/>
      </c>
      <c r="Q21" s="249" t="str">
        <f>IF('【建築】技術者評定一覧表(JV第3G用) '!O38="","",'【建築】技術者評定一覧表(JV第3G用) '!O38)</f>
        <v/>
      </c>
      <c r="R21" s="2"/>
    </row>
    <row r="22" spans="1:19">
      <c r="A22" s="1099" t="s">
        <v>292</v>
      </c>
      <c r="B22" s="1159"/>
      <c r="C22" s="1159"/>
      <c r="D22" s="1159"/>
      <c r="E22" s="1100"/>
      <c r="F22" s="1475" t="str">
        <f>IF((COUNTA(F21:Q21)-COUNTBLANK(F21:Q21))=0,"",COUNTA(F21:Q21)-COUNTBLANK(F21:Q21))</f>
        <v/>
      </c>
      <c r="G22" s="1476"/>
      <c r="H22" s="1227" t="s">
        <v>199</v>
      </c>
      <c r="I22" s="1228"/>
      <c r="J22" s="1469" t="str">
        <f>IF(OR(F22=0,F22=""),"",ROUND(AVERAGE(F21:Q21),1))</f>
        <v/>
      </c>
      <c r="K22" s="1225"/>
      <c r="L22" s="1225"/>
      <c r="M22" s="1470"/>
      <c r="N22" s="1227" t="s">
        <v>665</v>
      </c>
      <c r="O22" s="1227"/>
      <c r="P22" s="1227"/>
      <c r="Q22" s="1228"/>
      <c r="R22" s="2"/>
    </row>
    <row r="23" spans="1:19">
      <c r="A23" s="1176" t="s">
        <v>293</v>
      </c>
      <c r="B23" s="1177"/>
      <c r="C23" s="1177"/>
      <c r="D23" s="1177"/>
      <c r="E23" s="1178"/>
      <c r="F23" s="1477"/>
      <c r="G23" s="1478"/>
      <c r="H23" s="1229"/>
      <c r="I23" s="1230"/>
      <c r="J23" s="1471"/>
      <c r="K23" s="1226"/>
      <c r="L23" s="1226"/>
      <c r="M23" s="1472"/>
      <c r="N23" s="1229"/>
      <c r="O23" s="1229"/>
      <c r="P23" s="1229"/>
      <c r="Q23" s="1230"/>
      <c r="R23" s="185"/>
    </row>
    <row r="24" spans="1:19">
      <c r="B24" s="185"/>
      <c r="C24" s="185"/>
      <c r="D24" s="185"/>
      <c r="E24" s="185"/>
      <c r="F24" s="185"/>
      <c r="G24" s="185"/>
      <c r="H24" s="185"/>
      <c r="I24" s="185"/>
      <c r="J24" s="185"/>
      <c r="K24" s="185"/>
      <c r="L24" s="185"/>
      <c r="M24" s="185"/>
      <c r="N24" s="185"/>
      <c r="O24" s="185"/>
      <c r="P24" s="185"/>
      <c r="Q24" s="185"/>
      <c r="R24" s="77"/>
    </row>
    <row r="25" spans="1:19">
      <c r="A25" s="6"/>
      <c r="B25" s="138"/>
      <c r="C25" s="138"/>
      <c r="D25" s="138"/>
      <c r="E25" s="138"/>
      <c r="F25" s="138"/>
      <c r="G25" s="138"/>
      <c r="H25" s="138"/>
      <c r="I25" s="138"/>
      <c r="J25" s="138"/>
      <c r="K25" s="138"/>
      <c r="L25" s="138"/>
      <c r="M25" s="138"/>
      <c r="N25" s="138"/>
      <c r="O25" s="138"/>
      <c r="P25" s="138"/>
      <c r="Q25" s="138"/>
      <c r="R25" s="138"/>
    </row>
    <row r="26" spans="1:19">
      <c r="A26" s="246" t="s">
        <v>674</v>
      </c>
      <c r="B26" s="240"/>
      <c r="C26" s="160"/>
      <c r="D26" s="160"/>
      <c r="E26" s="160"/>
      <c r="F26" s="244"/>
      <c r="G26" s="244"/>
      <c r="H26" s="244"/>
      <c r="I26" s="244"/>
      <c r="J26" s="244"/>
      <c r="K26" s="104"/>
      <c r="L26" s="104"/>
      <c r="M26" s="104"/>
      <c r="N26" s="104"/>
      <c r="O26" s="104"/>
      <c r="P26" s="104"/>
      <c r="Q26" s="104"/>
      <c r="R26" s="138"/>
      <c r="S26" s="105"/>
    </row>
    <row r="27" spans="1:19">
      <c r="A27" s="1099" t="s">
        <v>290</v>
      </c>
      <c r="B27" s="1159"/>
      <c r="C27" s="1159"/>
      <c r="D27" s="1159"/>
      <c r="E27" s="1100"/>
      <c r="F27" s="268" t="s">
        <v>749</v>
      </c>
      <c r="G27" s="1473" t="str">
        <f>IF(企業入力シート!C85="","",企業入力シート!C85)</f>
        <v/>
      </c>
      <c r="H27" s="1473"/>
      <c r="I27" s="1473"/>
      <c r="J27" s="1474"/>
      <c r="K27" s="113"/>
      <c r="R27" s="138"/>
      <c r="S27" s="105"/>
    </row>
    <row r="28" spans="1:19" hidden="1">
      <c r="A28" s="1099" t="s">
        <v>291</v>
      </c>
      <c r="B28" s="1159"/>
      <c r="C28" s="1159"/>
      <c r="D28" s="1159"/>
      <c r="E28" s="1100"/>
      <c r="F28" s="247" t="str">
        <f>IF('【建築】技術者評定一覧表(JV第3G用) '!O44="","",'【建築】技術者評定一覧表(JV第3G用) '!O44)</f>
        <v/>
      </c>
      <c r="G28" s="248" t="str">
        <f>IF('【建築】技術者評定一覧表(JV第3G用) '!O45="","",'【建築】技術者評定一覧表(JV第3G用) '!O45)</f>
        <v/>
      </c>
      <c r="H28" s="248" t="str">
        <f>IF('【建築】技術者評定一覧表(JV第3G用) '!O46="","",'【建築】技術者評定一覧表(JV第3G用) '!O46)</f>
        <v/>
      </c>
      <c r="I28" s="248" t="str">
        <f>IF('【建築】技術者評定一覧表(JV第3G用) '!O47="","",'【建築】技術者評定一覧表(JV第3G用) '!O47)</f>
        <v/>
      </c>
      <c r="J28" s="248" t="str">
        <f>IF('【建築】技術者評定一覧表(JV第3G用) '!O48="","",'【建築】技術者評定一覧表(JV第3G用) '!O48)</f>
        <v/>
      </c>
      <c r="K28" s="248" t="str">
        <f>IF('【建築】技術者評定一覧表(JV第3G用) '!O49="","",'【建築】技術者評定一覧表(JV第3G用) '!O49)</f>
        <v/>
      </c>
      <c r="L28" s="248" t="str">
        <f>IF('【建築】技術者評定一覧表(JV第3G用) '!O50="","",'【建築】技術者評定一覧表(JV第3G用) '!O50)</f>
        <v/>
      </c>
      <c r="M28" s="248" t="str">
        <f>IF('【建築】技術者評定一覧表(JV第3G用) '!O51="","",'【建築】技術者評定一覧表(JV第3G用) '!O51)</f>
        <v/>
      </c>
      <c r="N28" s="248" t="str">
        <f>IF('【建築】技術者評定一覧表(JV第3G用) '!O52="","",'【建築】技術者評定一覧表(JV第3G用) '!O52)</f>
        <v/>
      </c>
      <c r="O28" s="248" t="str">
        <f>IF('【建築】技術者評定一覧表(JV第3G用) '!O53="","",'【建築】技術者評定一覧表(JV第3G用) '!O53)</f>
        <v/>
      </c>
      <c r="P28" s="248" t="str">
        <f>IF('【建築】技術者評定一覧表(JV第3G用) '!O54="","",'【建築】技術者評定一覧表(JV第3G用) '!O54)</f>
        <v/>
      </c>
      <c r="Q28" s="249" t="str">
        <f>IF('【建築】技術者評定一覧表(JV第3G用) '!O55="","",'【建築】技術者評定一覧表(JV第3G用) '!O55)</f>
        <v/>
      </c>
      <c r="R28" s="158"/>
      <c r="S28" s="105"/>
    </row>
    <row r="29" spans="1:19">
      <c r="A29" s="1099" t="s">
        <v>292</v>
      </c>
      <c r="B29" s="1159"/>
      <c r="C29" s="1159"/>
      <c r="D29" s="1159"/>
      <c r="E29" s="1100"/>
      <c r="F29" s="1475" t="str">
        <f>IF((COUNTA(F28:Q28)-COUNTBLANK(F28:Q28))=0,"",COUNTA(F28:Q28)-COUNTBLANK(F28:Q28))</f>
        <v/>
      </c>
      <c r="G29" s="1476"/>
      <c r="H29" s="1227" t="s">
        <v>199</v>
      </c>
      <c r="I29" s="1228"/>
      <c r="J29" s="1469" t="str">
        <f>IF(OR(F29=0,F29=""),"",ROUND(AVERAGE(F28:Q28),1))</f>
        <v/>
      </c>
      <c r="K29" s="1225"/>
      <c r="L29" s="1225"/>
      <c r="M29" s="1470"/>
      <c r="N29" s="1227" t="s">
        <v>665</v>
      </c>
      <c r="O29" s="1227"/>
      <c r="P29" s="1227"/>
      <c r="Q29" s="1228"/>
      <c r="R29" s="158"/>
    </row>
    <row r="30" spans="1:19">
      <c r="A30" s="1176" t="s">
        <v>293</v>
      </c>
      <c r="B30" s="1177"/>
      <c r="C30" s="1177"/>
      <c r="D30" s="1177"/>
      <c r="E30" s="1178"/>
      <c r="F30" s="1477"/>
      <c r="G30" s="1478"/>
      <c r="H30" s="1229"/>
      <c r="I30" s="1230"/>
      <c r="J30" s="1471"/>
      <c r="K30" s="1226"/>
      <c r="L30" s="1226"/>
      <c r="M30" s="1472"/>
      <c r="N30" s="1229"/>
      <c r="O30" s="1229"/>
      <c r="P30" s="1229"/>
      <c r="Q30" s="1230"/>
      <c r="R30" s="135"/>
    </row>
    <row r="31" spans="1:19" s="135" customFormat="1">
      <c r="A31" s="134" t="s">
        <v>908</v>
      </c>
      <c r="B31" s="1157" t="s">
        <v>909</v>
      </c>
      <c r="C31" s="1157"/>
      <c r="D31" s="1157"/>
      <c r="E31" s="1157"/>
      <c r="F31" s="1157"/>
      <c r="G31" s="1157"/>
      <c r="H31" s="1157"/>
      <c r="I31" s="1157"/>
      <c r="J31" s="1157"/>
      <c r="K31" s="1157"/>
      <c r="L31" s="1157"/>
      <c r="M31" s="1157"/>
      <c r="N31" s="1157"/>
      <c r="O31" s="1157"/>
      <c r="P31" s="1157"/>
      <c r="Q31" s="1157"/>
    </row>
    <row r="32" spans="1:19" s="135" customFormat="1" ht="13.5" customHeight="1">
      <c r="A32" s="134" t="s">
        <v>910</v>
      </c>
      <c r="B32" s="1157" t="s">
        <v>1046</v>
      </c>
      <c r="C32" s="1157"/>
      <c r="D32" s="1157"/>
      <c r="E32" s="1157"/>
      <c r="F32" s="1157"/>
      <c r="G32" s="1157"/>
      <c r="H32" s="1157"/>
      <c r="I32" s="1157"/>
      <c r="J32" s="1157"/>
      <c r="K32" s="1157"/>
      <c r="L32" s="1157"/>
      <c r="M32" s="1157"/>
      <c r="N32" s="1157"/>
      <c r="O32" s="1157"/>
      <c r="P32" s="1157"/>
      <c r="Q32" s="1157"/>
    </row>
    <row r="33" spans="1:18" s="135" customFormat="1">
      <c r="A33" s="134" t="s">
        <v>1200</v>
      </c>
      <c r="B33" s="1157" t="s">
        <v>911</v>
      </c>
      <c r="C33" s="1157"/>
      <c r="D33" s="1157"/>
      <c r="E33" s="1157"/>
      <c r="F33" s="1157"/>
      <c r="G33" s="1157"/>
      <c r="H33" s="1157"/>
      <c r="I33" s="1157"/>
      <c r="J33" s="1157"/>
      <c r="K33" s="1157"/>
      <c r="L33" s="1157"/>
      <c r="M33" s="1157"/>
      <c r="N33" s="1157"/>
      <c r="O33" s="1157"/>
      <c r="P33" s="1157"/>
      <c r="Q33" s="1157"/>
    </row>
    <row r="34" spans="1:18" s="135" customFormat="1">
      <c r="B34" s="1157"/>
      <c r="C34" s="1157"/>
      <c r="D34" s="1157"/>
      <c r="E34" s="1157"/>
      <c r="F34" s="1157"/>
      <c r="G34" s="1157"/>
      <c r="H34" s="1157"/>
      <c r="I34" s="1157"/>
      <c r="J34" s="1157"/>
      <c r="K34" s="1157"/>
      <c r="L34" s="1157"/>
      <c r="M34" s="1157"/>
      <c r="N34" s="1157"/>
      <c r="O34" s="1157"/>
      <c r="P34" s="1157"/>
      <c r="Q34" s="1157"/>
    </row>
    <row r="35" spans="1:18" s="135" customFormat="1">
      <c r="A35" s="134" t="s">
        <v>1201</v>
      </c>
      <c r="B35" s="1157" t="s">
        <v>912</v>
      </c>
      <c r="C35" s="1157"/>
      <c r="D35" s="1157"/>
      <c r="E35" s="1157"/>
      <c r="F35" s="1157"/>
      <c r="G35" s="1157"/>
      <c r="H35" s="1157"/>
      <c r="I35" s="1157"/>
      <c r="J35" s="1157"/>
      <c r="K35" s="1157"/>
      <c r="L35" s="1157"/>
      <c r="M35" s="1157"/>
      <c r="N35" s="1157"/>
      <c r="O35" s="1157"/>
      <c r="P35" s="1157"/>
      <c r="Q35" s="1157"/>
    </row>
    <row r="36" spans="1:18">
      <c r="A36" s="134"/>
      <c r="B36" s="1157"/>
      <c r="C36" s="1157"/>
      <c r="D36" s="1157"/>
      <c r="E36" s="1157"/>
      <c r="F36" s="1157"/>
      <c r="G36" s="1157"/>
      <c r="H36" s="1157"/>
      <c r="I36" s="1157"/>
      <c r="J36" s="1157"/>
      <c r="K36" s="1157"/>
      <c r="L36" s="1157"/>
      <c r="M36" s="1157"/>
      <c r="N36" s="1157"/>
      <c r="O36" s="1157"/>
      <c r="P36" s="1157"/>
      <c r="Q36" s="1157"/>
    </row>
    <row r="37" spans="1:18" s="135" customFormat="1" ht="13.5" customHeight="1">
      <c r="A37" s="1863" t="s">
        <v>1198</v>
      </c>
      <c r="B37" s="1758" t="s">
        <v>1485</v>
      </c>
      <c r="C37" s="1758"/>
      <c r="D37" s="1758"/>
      <c r="E37" s="1758"/>
      <c r="F37" s="1758"/>
      <c r="G37" s="1758"/>
      <c r="H37" s="1758"/>
      <c r="I37" s="1758"/>
      <c r="J37" s="1758"/>
      <c r="K37" s="1758"/>
      <c r="L37" s="1758"/>
      <c r="M37" s="1758"/>
      <c r="N37" s="1758"/>
      <c r="O37" s="1758"/>
      <c r="P37" s="1758"/>
      <c r="Q37" s="1758"/>
      <c r="R37" s="138"/>
    </row>
    <row r="38" spans="1:18" s="135" customFormat="1" ht="13.5" customHeight="1">
      <c r="A38" s="1863"/>
      <c r="B38" s="1758"/>
      <c r="C38" s="1758"/>
      <c r="D38" s="1758"/>
      <c r="E38" s="1758"/>
      <c r="F38" s="1758"/>
      <c r="G38" s="1758"/>
      <c r="H38" s="1758"/>
      <c r="I38" s="1758"/>
      <c r="J38" s="1758"/>
      <c r="K38" s="1758"/>
      <c r="L38" s="1758"/>
      <c r="M38" s="1758"/>
      <c r="N38" s="1758"/>
      <c r="O38" s="1758"/>
      <c r="P38" s="1758"/>
      <c r="Q38" s="1758"/>
      <c r="R38" s="138"/>
    </row>
    <row r="39" spans="1:18">
      <c r="A39" s="134" t="s">
        <v>1486</v>
      </c>
      <c r="B39" s="1325" t="s">
        <v>121</v>
      </c>
      <c r="C39" s="1325"/>
      <c r="D39" s="1325"/>
      <c r="E39" s="1325"/>
      <c r="F39" s="1325"/>
      <c r="G39" s="1325"/>
      <c r="H39" s="1325"/>
      <c r="I39" s="1325"/>
      <c r="J39" s="1325"/>
      <c r="K39" s="1325"/>
      <c r="L39" s="1325"/>
      <c r="M39" s="1325"/>
      <c r="N39" s="1325"/>
      <c r="O39" s="1325"/>
      <c r="P39" s="1325"/>
      <c r="Q39" s="1325"/>
    </row>
    <row r="40" spans="1:18">
      <c r="A40" s="134"/>
      <c r="B40" s="135"/>
      <c r="C40" s="135"/>
      <c r="D40" s="135"/>
      <c r="E40" s="135"/>
      <c r="F40" s="135"/>
      <c r="G40" s="135"/>
      <c r="H40" s="135"/>
      <c r="I40" s="135"/>
      <c r="J40" s="135"/>
      <c r="K40" s="135"/>
      <c r="L40" s="135"/>
      <c r="M40" s="135"/>
      <c r="N40" s="135"/>
      <c r="O40" s="135"/>
      <c r="P40" s="135"/>
      <c r="Q40" s="135"/>
    </row>
    <row r="41" spans="1:18">
      <c r="A41" s="6"/>
      <c r="B41" s="138"/>
      <c r="C41" s="138"/>
      <c r="D41" s="138"/>
      <c r="E41" s="138"/>
      <c r="F41" s="138"/>
      <c r="G41" s="138"/>
      <c r="H41" s="138"/>
      <c r="I41" s="138"/>
      <c r="J41" s="138"/>
      <c r="K41" s="138"/>
      <c r="L41" s="138"/>
      <c r="M41" s="138"/>
      <c r="N41" s="138"/>
      <c r="O41" s="138"/>
      <c r="P41" s="138"/>
      <c r="Q41" s="138"/>
    </row>
    <row r="42" spans="1:18">
      <c r="A42" s="6"/>
      <c r="B42" s="138"/>
      <c r="C42" s="138"/>
      <c r="D42" s="138"/>
      <c r="E42" s="138"/>
      <c r="F42" s="138"/>
      <c r="G42" s="138"/>
      <c r="H42" s="138"/>
      <c r="I42" s="138"/>
      <c r="J42" s="138"/>
      <c r="K42" s="138"/>
      <c r="L42" s="138"/>
      <c r="M42" s="138"/>
      <c r="N42" s="138"/>
      <c r="O42" s="138"/>
      <c r="P42" s="138"/>
      <c r="Q42" s="138"/>
    </row>
    <row r="43" spans="1:18">
      <c r="A43" s="6"/>
      <c r="B43" s="138"/>
      <c r="C43" s="138"/>
      <c r="D43" s="138"/>
      <c r="E43" s="138"/>
      <c r="F43" s="138"/>
      <c r="G43" s="138"/>
      <c r="H43" s="138"/>
      <c r="I43" s="138"/>
      <c r="J43" s="138"/>
      <c r="K43" s="138"/>
      <c r="L43" s="138"/>
      <c r="M43" s="138"/>
      <c r="N43" s="138"/>
      <c r="O43" s="138"/>
      <c r="P43" s="138"/>
      <c r="Q43" s="138"/>
    </row>
    <row r="44" spans="1:18">
      <c r="A44" s="6"/>
      <c r="B44" s="138"/>
      <c r="C44" s="138"/>
      <c r="D44" s="138"/>
      <c r="E44" s="138"/>
      <c r="F44" s="138"/>
      <c r="G44" s="138"/>
      <c r="H44" s="138"/>
      <c r="I44" s="138"/>
      <c r="J44" s="138"/>
      <c r="K44" s="138"/>
      <c r="L44" s="138"/>
      <c r="M44" s="138"/>
      <c r="N44" s="138"/>
      <c r="O44" s="138"/>
      <c r="P44" s="138"/>
      <c r="Q44" s="138"/>
    </row>
    <row r="45" spans="1:18">
      <c r="A45" s="6"/>
      <c r="B45" s="138"/>
      <c r="C45" s="138"/>
      <c r="D45" s="138"/>
      <c r="E45" s="138"/>
      <c r="F45" s="138"/>
      <c r="G45" s="138"/>
      <c r="H45" s="138"/>
      <c r="I45" s="138"/>
      <c r="J45" s="138"/>
      <c r="K45" s="138"/>
      <c r="L45" s="138"/>
      <c r="M45" s="138"/>
      <c r="N45" s="138"/>
      <c r="O45" s="138"/>
      <c r="P45" s="138"/>
      <c r="Q45" s="138"/>
    </row>
    <row r="46" spans="1:18">
      <c r="A46" s="6"/>
      <c r="B46" s="138"/>
      <c r="C46" s="138"/>
      <c r="D46" s="138"/>
      <c r="E46" s="138"/>
      <c r="F46" s="138"/>
      <c r="G46" s="138"/>
      <c r="H46" s="138"/>
      <c r="I46" s="138"/>
      <c r="J46" s="138"/>
      <c r="K46" s="138"/>
      <c r="L46" s="138"/>
      <c r="M46" s="138"/>
      <c r="N46" s="138"/>
      <c r="O46" s="138"/>
      <c r="P46" s="138"/>
      <c r="Q46" s="138"/>
    </row>
    <row r="47" spans="1:18">
      <c r="A47" s="6"/>
      <c r="B47" s="138"/>
      <c r="C47" s="138"/>
      <c r="D47" s="138"/>
      <c r="E47" s="138"/>
      <c r="F47" s="138"/>
      <c r="G47" s="138"/>
      <c r="H47" s="138"/>
      <c r="I47" s="138"/>
      <c r="J47" s="138"/>
      <c r="K47" s="138"/>
      <c r="L47" s="138"/>
      <c r="M47" s="138"/>
      <c r="N47" s="138"/>
      <c r="O47" s="138"/>
      <c r="P47" s="138"/>
      <c r="Q47" s="138"/>
    </row>
    <row r="48" spans="1:18">
      <c r="A48" s="6"/>
      <c r="B48" s="138"/>
      <c r="C48" s="138"/>
      <c r="D48" s="138"/>
      <c r="E48" s="138"/>
      <c r="F48" s="138"/>
      <c r="G48" s="138"/>
      <c r="H48" s="138"/>
      <c r="I48" s="138"/>
      <c r="J48" s="138"/>
      <c r="K48" s="138"/>
      <c r="L48" s="138"/>
      <c r="M48" s="138"/>
      <c r="N48" s="138"/>
      <c r="O48" s="138"/>
      <c r="P48" s="138"/>
      <c r="Q48" s="138"/>
    </row>
    <row r="49" spans="1:17">
      <c r="A49" s="6"/>
      <c r="B49" s="138"/>
      <c r="C49" s="138"/>
      <c r="D49" s="138"/>
      <c r="E49" s="138"/>
      <c r="F49" s="138"/>
      <c r="G49" s="138"/>
      <c r="H49" s="138"/>
      <c r="I49" s="138"/>
      <c r="J49" s="138"/>
      <c r="K49" s="138"/>
      <c r="L49" s="138"/>
      <c r="M49" s="138"/>
      <c r="N49" s="138"/>
      <c r="O49" s="138"/>
      <c r="P49" s="138"/>
      <c r="Q49" s="138"/>
    </row>
    <row r="50" spans="1:17">
      <c r="A50" s="6"/>
      <c r="B50" s="138"/>
      <c r="C50" s="138"/>
      <c r="D50" s="138"/>
      <c r="E50" s="138"/>
      <c r="F50" s="138"/>
      <c r="G50" s="138"/>
      <c r="H50" s="138"/>
      <c r="I50" s="138"/>
      <c r="J50" s="138"/>
      <c r="K50" s="138"/>
      <c r="L50" s="138"/>
      <c r="M50" s="138"/>
      <c r="N50" s="138"/>
      <c r="O50" s="138"/>
      <c r="P50" s="138"/>
      <c r="Q50" s="138"/>
    </row>
    <row r="51" spans="1:17">
      <c r="A51" s="6"/>
      <c r="B51" s="138"/>
      <c r="C51" s="138"/>
      <c r="D51" s="138"/>
      <c r="E51" s="138"/>
      <c r="F51" s="138"/>
      <c r="G51" s="138"/>
      <c r="H51" s="138"/>
      <c r="I51" s="138"/>
      <c r="J51" s="138"/>
      <c r="K51" s="138"/>
      <c r="L51" s="138"/>
      <c r="M51" s="138"/>
      <c r="N51" s="138"/>
      <c r="O51" s="138"/>
      <c r="P51" s="138"/>
      <c r="Q51" s="138"/>
    </row>
    <row r="52" spans="1:17">
      <c r="A52" s="6"/>
      <c r="B52" s="138"/>
      <c r="C52" s="138"/>
      <c r="D52" s="138"/>
      <c r="E52" s="138"/>
      <c r="F52" s="138"/>
      <c r="G52" s="138"/>
      <c r="H52" s="138"/>
      <c r="I52" s="138"/>
      <c r="J52" s="138"/>
      <c r="K52" s="138"/>
      <c r="L52" s="138"/>
      <c r="M52" s="138"/>
      <c r="N52" s="138"/>
      <c r="O52" s="138"/>
      <c r="P52" s="138"/>
      <c r="Q52" s="138"/>
    </row>
    <row r="53" spans="1:17">
      <c r="A53" s="6"/>
      <c r="B53" s="138"/>
      <c r="C53" s="138"/>
      <c r="D53" s="138"/>
      <c r="E53" s="138"/>
      <c r="F53" s="138"/>
      <c r="G53" s="138"/>
      <c r="H53" s="138"/>
      <c r="I53" s="138"/>
      <c r="J53" s="138"/>
      <c r="K53" s="138"/>
      <c r="L53" s="138"/>
      <c r="M53" s="138"/>
      <c r="N53" s="138"/>
      <c r="O53" s="138"/>
      <c r="P53" s="138"/>
      <c r="Q53" s="138"/>
    </row>
    <row r="54" spans="1:17">
      <c r="A54" s="6"/>
      <c r="B54" s="138"/>
      <c r="C54" s="138"/>
      <c r="D54" s="138"/>
      <c r="E54" s="138"/>
      <c r="F54" s="138"/>
      <c r="G54" s="138"/>
      <c r="H54" s="138"/>
      <c r="I54" s="138"/>
      <c r="J54" s="138"/>
      <c r="K54" s="138"/>
      <c r="L54" s="138"/>
      <c r="M54" s="138"/>
      <c r="N54" s="138"/>
      <c r="O54" s="138"/>
      <c r="P54" s="138"/>
      <c r="Q54" s="138"/>
    </row>
    <row r="55" spans="1:17">
      <c r="A55" s="6"/>
      <c r="B55" s="138"/>
      <c r="C55" s="138"/>
      <c r="D55" s="138"/>
      <c r="E55" s="138"/>
      <c r="F55" s="138"/>
      <c r="G55" s="138"/>
      <c r="H55" s="138"/>
      <c r="I55" s="138"/>
      <c r="J55" s="138"/>
      <c r="K55" s="138"/>
      <c r="L55" s="138"/>
      <c r="M55" s="138"/>
      <c r="N55" s="138"/>
      <c r="O55" s="138"/>
      <c r="P55" s="138"/>
      <c r="Q55" s="138"/>
    </row>
    <row r="56" spans="1:17">
      <c r="A56" s="6"/>
      <c r="B56" s="138"/>
      <c r="C56" s="138"/>
      <c r="D56" s="138"/>
      <c r="E56" s="138"/>
      <c r="F56" s="138"/>
      <c r="G56" s="138"/>
      <c r="H56" s="138"/>
      <c r="I56" s="138"/>
      <c r="J56" s="138"/>
      <c r="K56" s="138"/>
      <c r="L56" s="138"/>
      <c r="M56" s="138"/>
      <c r="N56" s="138"/>
      <c r="O56" s="138"/>
      <c r="P56" s="138"/>
      <c r="Q56" s="138"/>
    </row>
    <row r="57" spans="1:17">
      <c r="A57" s="6"/>
      <c r="B57" s="138"/>
      <c r="C57" s="138"/>
      <c r="D57" s="138"/>
      <c r="E57" s="138"/>
      <c r="F57" s="138"/>
      <c r="G57" s="138"/>
      <c r="H57" s="138"/>
      <c r="I57" s="138"/>
      <c r="J57" s="138"/>
      <c r="K57" s="138"/>
      <c r="L57" s="138"/>
      <c r="M57" s="138"/>
      <c r="N57" s="138"/>
      <c r="O57" s="138"/>
      <c r="P57" s="138"/>
      <c r="Q57" s="138"/>
    </row>
    <row r="58" spans="1:17">
      <c r="A58" s="6"/>
      <c r="B58" s="138"/>
      <c r="C58" s="138"/>
      <c r="D58" s="138"/>
      <c r="E58" s="138"/>
      <c r="F58" s="138"/>
      <c r="G58" s="138"/>
      <c r="H58" s="138"/>
      <c r="I58" s="138"/>
      <c r="J58" s="138"/>
      <c r="K58" s="138"/>
      <c r="L58" s="138"/>
      <c r="M58" s="138"/>
      <c r="N58" s="138"/>
      <c r="O58" s="138"/>
      <c r="P58" s="138"/>
      <c r="Q58" s="138"/>
    </row>
    <row r="59" spans="1:17">
      <c r="A59" s="6"/>
      <c r="B59" s="138"/>
      <c r="C59" s="138"/>
      <c r="D59" s="138"/>
      <c r="E59" s="138"/>
      <c r="F59" s="138"/>
      <c r="G59" s="138"/>
      <c r="H59" s="138"/>
      <c r="I59" s="138"/>
      <c r="J59" s="138"/>
      <c r="K59" s="138"/>
      <c r="L59" s="138"/>
      <c r="M59" s="138"/>
      <c r="N59" s="138"/>
      <c r="O59" s="138"/>
      <c r="P59" s="138"/>
      <c r="Q59" s="138"/>
    </row>
    <row r="60" spans="1:17">
      <c r="A60" s="6"/>
      <c r="B60" s="138"/>
      <c r="C60" s="138"/>
      <c r="D60" s="138"/>
      <c r="E60" s="138"/>
      <c r="F60" s="138"/>
      <c r="G60" s="138"/>
      <c r="H60" s="138"/>
      <c r="I60" s="138"/>
      <c r="J60" s="138"/>
      <c r="K60" s="138"/>
      <c r="L60" s="138"/>
      <c r="M60" s="138"/>
      <c r="N60" s="138"/>
      <c r="O60" s="138"/>
      <c r="P60" s="138"/>
      <c r="Q60" s="138"/>
    </row>
    <row r="61" spans="1:17">
      <c r="A61" s="6"/>
      <c r="B61" s="138"/>
      <c r="C61" s="138"/>
      <c r="D61" s="138"/>
      <c r="E61" s="138"/>
      <c r="F61" s="138"/>
      <c r="G61" s="138"/>
      <c r="H61" s="138"/>
      <c r="I61" s="138"/>
      <c r="J61" s="138"/>
      <c r="K61" s="138"/>
      <c r="L61" s="138"/>
      <c r="M61" s="138"/>
      <c r="N61" s="138"/>
      <c r="O61" s="138"/>
      <c r="P61" s="138"/>
      <c r="Q61" s="138"/>
    </row>
    <row r="62" spans="1:17">
      <c r="A62" s="6"/>
      <c r="B62" s="138"/>
      <c r="C62" s="138"/>
      <c r="D62" s="138"/>
      <c r="E62" s="138"/>
      <c r="F62" s="138"/>
      <c r="G62" s="138"/>
      <c r="H62" s="138"/>
      <c r="I62" s="138"/>
      <c r="J62" s="138"/>
      <c r="K62" s="138"/>
      <c r="L62" s="138"/>
      <c r="M62" s="138"/>
      <c r="N62" s="138"/>
      <c r="O62" s="138"/>
      <c r="P62" s="138"/>
      <c r="Q62" s="138"/>
    </row>
    <row r="63" spans="1:17">
      <c r="A63" s="6"/>
      <c r="B63" s="138"/>
      <c r="C63" s="138"/>
      <c r="D63" s="138"/>
      <c r="E63" s="138"/>
      <c r="F63" s="138"/>
      <c r="G63" s="138"/>
      <c r="H63" s="138"/>
      <c r="I63" s="138"/>
      <c r="J63" s="138"/>
      <c r="K63" s="138"/>
      <c r="L63" s="138"/>
      <c r="M63" s="138"/>
      <c r="N63" s="138"/>
      <c r="O63" s="138"/>
      <c r="P63" s="138"/>
      <c r="Q63" s="138"/>
    </row>
    <row r="64" spans="1:17">
      <c r="A64" s="6"/>
      <c r="B64" s="138"/>
      <c r="C64" s="138"/>
      <c r="D64" s="138"/>
      <c r="E64" s="138"/>
      <c r="F64" s="138"/>
      <c r="G64" s="138"/>
      <c r="H64" s="138"/>
      <c r="I64" s="138"/>
      <c r="J64" s="138"/>
      <c r="K64" s="138"/>
      <c r="L64" s="138"/>
      <c r="M64" s="138"/>
      <c r="N64" s="138"/>
      <c r="O64" s="138"/>
      <c r="P64" s="138"/>
      <c r="Q64" s="138"/>
    </row>
    <row r="65" spans="1:18">
      <c r="A65" s="6"/>
      <c r="B65" s="138"/>
      <c r="C65" s="138"/>
      <c r="D65" s="138"/>
      <c r="E65" s="138"/>
      <c r="F65" s="138"/>
      <c r="G65" s="138"/>
      <c r="H65" s="138"/>
      <c r="I65" s="138"/>
      <c r="J65" s="138"/>
      <c r="K65" s="138"/>
      <c r="L65" s="138"/>
      <c r="M65" s="138"/>
      <c r="N65" s="138"/>
      <c r="O65" s="138"/>
      <c r="P65" s="138"/>
      <c r="Q65" s="138"/>
    </row>
    <row r="66" spans="1:18">
      <c r="A66" s="6"/>
      <c r="B66" s="138"/>
      <c r="C66" s="138"/>
      <c r="D66" s="138"/>
      <c r="E66" s="138"/>
      <c r="F66" s="138"/>
      <c r="G66" s="138"/>
      <c r="H66" s="138"/>
      <c r="I66" s="138"/>
      <c r="J66" s="138"/>
      <c r="K66" s="138"/>
      <c r="L66" s="138"/>
      <c r="M66" s="138"/>
      <c r="N66" s="138"/>
      <c r="O66" s="138"/>
      <c r="P66" s="138"/>
      <c r="Q66" s="138"/>
    </row>
    <row r="67" spans="1:18">
      <c r="A67" s="6"/>
      <c r="B67" s="138"/>
      <c r="C67" s="138"/>
      <c r="D67" s="138"/>
      <c r="E67" s="138"/>
      <c r="F67" s="138"/>
      <c r="G67" s="138"/>
      <c r="H67" s="138"/>
      <c r="I67" s="138"/>
      <c r="J67" s="138"/>
      <c r="K67" s="138"/>
      <c r="L67" s="138"/>
      <c r="M67" s="138"/>
      <c r="N67" s="138"/>
      <c r="O67" s="138"/>
      <c r="P67" s="138"/>
      <c r="Q67" s="138"/>
    </row>
    <row r="68" spans="1:18">
      <c r="A68" s="6"/>
      <c r="B68" s="135"/>
      <c r="C68" s="135"/>
      <c r="D68" s="135"/>
      <c r="E68" s="135"/>
      <c r="F68" s="135"/>
      <c r="G68" s="135"/>
      <c r="H68" s="135"/>
      <c r="I68" s="135"/>
      <c r="J68" s="135"/>
      <c r="K68" s="135"/>
      <c r="L68" s="135"/>
      <c r="M68" s="135"/>
      <c r="N68" s="135"/>
      <c r="O68" s="135"/>
      <c r="P68" s="135"/>
      <c r="Q68" s="135"/>
    </row>
    <row r="71" spans="1:18" ht="14">
      <c r="R71" s="128"/>
    </row>
  </sheetData>
  <mergeCells count="48">
    <mergeCell ref="F10:Q10"/>
    <mergeCell ref="H22:I23"/>
    <mergeCell ref="J22:M23"/>
    <mergeCell ref="A1:F1"/>
    <mergeCell ref="A2:E2"/>
    <mergeCell ref="A3:Q3"/>
    <mergeCell ref="D4:E4"/>
    <mergeCell ref="F4:Q4"/>
    <mergeCell ref="L2:Q2"/>
    <mergeCell ref="A7:B10"/>
    <mergeCell ref="C7:E7"/>
    <mergeCell ref="F7:Q7"/>
    <mergeCell ref="C8:E8"/>
    <mergeCell ref="F8:Q8"/>
    <mergeCell ref="C9:E9"/>
    <mergeCell ref="F9:Q9"/>
    <mergeCell ref="C10:E10"/>
    <mergeCell ref="N22:Q23"/>
    <mergeCell ref="A23:E23"/>
    <mergeCell ref="N15:Q16"/>
    <mergeCell ref="G13:J13"/>
    <mergeCell ref="A16:E16"/>
    <mergeCell ref="A21:E21"/>
    <mergeCell ref="A22:E22"/>
    <mergeCell ref="F22:G23"/>
    <mergeCell ref="A20:E20"/>
    <mergeCell ref="G20:J20"/>
    <mergeCell ref="A13:E13"/>
    <mergeCell ref="A14:E14"/>
    <mergeCell ref="A15:E15"/>
    <mergeCell ref="F15:G16"/>
    <mergeCell ref="H15:I16"/>
    <mergeCell ref="J15:M16"/>
    <mergeCell ref="B39:Q39"/>
    <mergeCell ref="G27:J27"/>
    <mergeCell ref="A28:E28"/>
    <mergeCell ref="A29:E29"/>
    <mergeCell ref="F29:G30"/>
    <mergeCell ref="H29:I30"/>
    <mergeCell ref="J29:M30"/>
    <mergeCell ref="B31:Q31"/>
    <mergeCell ref="B32:Q32"/>
    <mergeCell ref="B33:Q34"/>
    <mergeCell ref="B35:Q36"/>
    <mergeCell ref="N29:Q30"/>
    <mergeCell ref="A30:E30"/>
    <mergeCell ref="A27:E27"/>
    <mergeCell ref="B37:Q38"/>
  </mergeCells>
  <phoneticPr fontId="2"/>
  <dataValidations count="1">
    <dataValidation type="list" showInputMessage="1" showErrorMessage="1" sqref="R19 R12" xr:uid="{00000000-0002-0000-1C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3" orientation="portrait" blackAndWhite="1" r:id="rId1"/>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pageSetUpPr fitToPage="1"/>
  </sheetPr>
  <dimension ref="A1:T67"/>
  <sheetViews>
    <sheetView view="pageBreakPreview" zoomScaleNormal="100" zoomScaleSheetLayoutView="100" workbookViewId="0">
      <selection activeCell="L2" sqref="L2:Q2"/>
    </sheetView>
  </sheetViews>
  <sheetFormatPr defaultColWidth="9" defaultRowHeight="13"/>
  <cols>
    <col min="1" max="18" width="5.08984375" style="3" customWidth="1"/>
    <col min="19" max="16384" width="9" style="3"/>
  </cols>
  <sheetData>
    <row r="1" spans="1:20">
      <c r="A1" s="1097" t="str">
        <f>CONCATENATE("（様式-",INDEX(発注者入力シート!$B$33:$G$36,MATCH(発注者入力シート!M10,発注者入力シート!$C$33:$C$36,0),4),"-２）")</f>
        <v>（様式-５-２）</v>
      </c>
      <c r="B1" s="1097"/>
      <c r="C1" s="1097"/>
      <c r="D1" s="1097"/>
      <c r="E1" s="1097"/>
      <c r="F1" s="1097"/>
      <c r="Q1" s="191" t="s">
        <v>758</v>
      </c>
      <c r="R1" s="6"/>
      <c r="S1" s="3" t="s">
        <v>400</v>
      </c>
    </row>
    <row r="2" spans="1:20">
      <c r="A2" s="1097" t="str">
        <f>CONCATENATE("評価項目",INDEX(発注者入力シート!$B$33:$G$36,MATCH(発注者入力シート!M10,発注者入力シート!$C$33:$C$36,0),5),"-",INDEX(発注者入力シート!$B$33:$G$36,MATCH(発注者入力シート!M10,発注者入力シート!$C$33:$C$36,0),6))</f>
        <v>評価項目（２）-①</v>
      </c>
      <c r="B2" s="1097"/>
      <c r="C2" s="1097"/>
      <c r="D2" s="1097"/>
      <c r="E2" s="1097"/>
      <c r="L2" s="1479" t="str">
        <f>IF(企業入力シート!C77="","",企業入力シート!C77)</f>
        <v>□□建設</v>
      </c>
      <c r="M2" s="1479"/>
      <c r="N2" s="1479"/>
      <c r="O2" s="1479"/>
      <c r="P2" s="1479"/>
      <c r="Q2" s="1479"/>
      <c r="S2" s="3" t="s">
        <v>401</v>
      </c>
    </row>
    <row r="3" spans="1:20" ht="14">
      <c r="A3" s="1092" t="s">
        <v>913</v>
      </c>
      <c r="B3" s="1092"/>
      <c r="C3" s="1092"/>
      <c r="D3" s="1092"/>
      <c r="E3" s="1092"/>
      <c r="F3" s="1092"/>
      <c r="G3" s="1092"/>
      <c r="H3" s="1092"/>
      <c r="I3" s="1092"/>
      <c r="J3" s="1092"/>
      <c r="K3" s="1092"/>
      <c r="L3" s="1092"/>
      <c r="M3" s="1092"/>
      <c r="N3" s="1092"/>
      <c r="O3" s="1092"/>
      <c r="P3" s="1092"/>
      <c r="Q3" s="1092"/>
      <c r="R3" s="128"/>
      <c r="S3" s="103"/>
      <c r="T3" s="3" t="s">
        <v>411</v>
      </c>
    </row>
    <row r="4" spans="1:20">
      <c r="D4" s="1156" t="s">
        <v>655</v>
      </c>
      <c r="E4" s="1156"/>
      <c r="F4" s="1155" t="str">
        <f>IF(企業入力シート!C5="","",企業入力シート!C5)</f>
        <v/>
      </c>
      <c r="G4" s="1155"/>
      <c r="H4" s="1155"/>
      <c r="I4" s="1155"/>
      <c r="J4" s="1155"/>
      <c r="K4" s="1155"/>
      <c r="L4" s="1155"/>
      <c r="M4" s="1155"/>
      <c r="N4" s="1155"/>
      <c r="O4" s="1155"/>
      <c r="P4" s="1155"/>
      <c r="Q4" s="1155"/>
      <c r="R4" s="2"/>
      <c r="S4" s="98"/>
      <c r="T4" s="3" t="s">
        <v>519</v>
      </c>
    </row>
    <row r="5" spans="1:20">
      <c r="D5" s="109"/>
      <c r="E5" s="109"/>
      <c r="F5" s="109"/>
      <c r="G5" s="109"/>
      <c r="H5" s="109"/>
      <c r="I5" s="109"/>
      <c r="J5" s="109"/>
      <c r="K5" s="109"/>
      <c r="L5" s="109"/>
      <c r="M5" s="109"/>
      <c r="N5" s="109"/>
      <c r="O5" s="109"/>
      <c r="P5" s="109"/>
      <c r="Q5" s="109"/>
      <c r="R5" s="2"/>
      <c r="S5" s="99"/>
      <c r="T5" s="3" t="s">
        <v>409</v>
      </c>
    </row>
    <row r="6" spans="1:20">
      <c r="A6" s="1166" t="s">
        <v>23</v>
      </c>
      <c r="B6" s="1248"/>
      <c r="C6" s="1167"/>
      <c r="D6" s="1497" t="str">
        <f>IF('【建築】技術者成績評定点 (JV第1G用) '!F9="","",'【建築】技術者成績評定点 (JV第1G用) '!F9)</f>
        <v>建築物に係る電気工事</v>
      </c>
      <c r="E6" s="1498"/>
      <c r="F6" s="1498"/>
      <c r="G6" s="1498"/>
      <c r="H6" s="1499"/>
      <c r="I6" s="1166" t="s">
        <v>771</v>
      </c>
      <c r="J6" s="1248"/>
      <c r="K6" s="1167"/>
      <c r="L6" s="1497" t="str">
        <f>IF('【建築】技術者成績評定点 (JV第1G用) '!F10="","",'【建築】技術者成績評定点 (JV第1G用) '!F10)</f>
        <v>電気工事、消防施設工事</v>
      </c>
      <c r="M6" s="1498"/>
      <c r="N6" s="1498"/>
      <c r="O6" s="1498"/>
      <c r="P6" s="1498"/>
      <c r="Q6" s="1499"/>
    </row>
    <row r="7" spans="1:20">
      <c r="A7" s="246"/>
      <c r="B7" s="240"/>
      <c r="C7" s="160"/>
      <c r="D7" s="160"/>
      <c r="E7" s="160"/>
      <c r="F7" s="244"/>
      <c r="G7" s="244"/>
      <c r="H7" s="244"/>
      <c r="I7" s="244"/>
      <c r="J7" s="244"/>
      <c r="K7" s="104"/>
      <c r="L7" s="104"/>
      <c r="M7" s="104"/>
      <c r="N7" s="104"/>
      <c r="O7" s="104"/>
      <c r="P7" s="104"/>
      <c r="Q7" s="104"/>
      <c r="R7" s="104"/>
      <c r="S7" s="3" t="s">
        <v>404</v>
      </c>
    </row>
    <row r="8" spans="1:20">
      <c r="A8" s="1099" t="s">
        <v>290</v>
      </c>
      <c r="B8" s="1159"/>
      <c r="C8" s="1159"/>
      <c r="D8" s="1159"/>
      <c r="E8" s="1100"/>
      <c r="F8" s="268" t="s">
        <v>747</v>
      </c>
      <c r="G8" s="1473" t="str">
        <f>IF(企業入力シート!C83="","",企業入力シート!C83)</f>
        <v/>
      </c>
      <c r="H8" s="1473"/>
      <c r="I8" s="1473"/>
      <c r="J8" s="1474"/>
      <c r="K8" s="113"/>
      <c r="R8" s="104"/>
      <c r="S8" s="100"/>
      <c r="T8" s="3" t="s">
        <v>405</v>
      </c>
    </row>
    <row r="9" spans="1:20">
      <c r="A9" s="1170" t="s">
        <v>153</v>
      </c>
      <c r="B9" s="1170"/>
      <c r="C9" s="1170"/>
      <c r="D9" s="1099" t="s">
        <v>299</v>
      </c>
      <c r="E9" s="1159"/>
      <c r="F9" s="1159"/>
      <c r="G9" s="1159"/>
      <c r="H9" s="1159"/>
      <c r="I9" s="1159"/>
      <c r="J9" s="1159"/>
      <c r="K9" s="1159"/>
      <c r="L9" s="1159"/>
      <c r="M9" s="1159"/>
      <c r="N9" s="1100"/>
      <c r="O9" s="1099" t="s">
        <v>296</v>
      </c>
      <c r="P9" s="1159"/>
      <c r="Q9" s="1100"/>
      <c r="S9" s="101"/>
      <c r="T9" s="3" t="s">
        <v>403</v>
      </c>
    </row>
    <row r="10" spans="1:20">
      <c r="A10" s="1480"/>
      <c r="B10" s="1481"/>
      <c r="C10" s="1482"/>
      <c r="D10" s="1483"/>
      <c r="E10" s="1484"/>
      <c r="F10" s="1484"/>
      <c r="G10" s="1484"/>
      <c r="H10" s="1484"/>
      <c r="I10" s="1484"/>
      <c r="J10" s="1484"/>
      <c r="K10" s="1484"/>
      <c r="L10" s="1484"/>
      <c r="M10" s="1484"/>
      <c r="N10" s="1485"/>
      <c r="O10" s="1300"/>
      <c r="P10" s="1486"/>
      <c r="Q10" s="371" t="s">
        <v>163</v>
      </c>
      <c r="R10" s="2"/>
      <c r="S10" s="141"/>
      <c r="T10" s="3" t="s">
        <v>917</v>
      </c>
    </row>
    <row r="11" spans="1:20">
      <c r="A11" s="1480"/>
      <c r="B11" s="1481"/>
      <c r="C11" s="1482"/>
      <c r="D11" s="1483"/>
      <c r="E11" s="1484"/>
      <c r="F11" s="1484"/>
      <c r="G11" s="1484"/>
      <c r="H11" s="1484"/>
      <c r="I11" s="1484"/>
      <c r="J11" s="1484"/>
      <c r="K11" s="1484"/>
      <c r="L11" s="1484"/>
      <c r="M11" s="1484"/>
      <c r="N11" s="1485"/>
      <c r="O11" s="1300"/>
      <c r="P11" s="1486"/>
      <c r="Q11" s="250" t="s">
        <v>666</v>
      </c>
      <c r="R11" s="2"/>
    </row>
    <row r="12" spans="1:20">
      <c r="A12" s="1480"/>
      <c r="B12" s="1481"/>
      <c r="C12" s="1482"/>
      <c r="D12" s="1483"/>
      <c r="E12" s="1484"/>
      <c r="F12" s="1484"/>
      <c r="G12" s="1484"/>
      <c r="H12" s="1484"/>
      <c r="I12" s="1484"/>
      <c r="J12" s="1484"/>
      <c r="K12" s="1484"/>
      <c r="L12" s="1484"/>
      <c r="M12" s="1484"/>
      <c r="N12" s="1485"/>
      <c r="O12" s="1300"/>
      <c r="P12" s="1486"/>
      <c r="Q12" s="371" t="s">
        <v>163</v>
      </c>
      <c r="R12" s="185"/>
      <c r="S12" s="105" t="s">
        <v>406</v>
      </c>
    </row>
    <row r="13" spans="1:20">
      <c r="A13" s="1480"/>
      <c r="B13" s="1481"/>
      <c r="C13" s="1482"/>
      <c r="D13" s="1483"/>
      <c r="E13" s="1484"/>
      <c r="F13" s="1484"/>
      <c r="G13" s="1484"/>
      <c r="H13" s="1484"/>
      <c r="I13" s="1484"/>
      <c r="J13" s="1484"/>
      <c r="K13" s="1484"/>
      <c r="L13" s="1484"/>
      <c r="M13" s="1484"/>
      <c r="N13" s="1485"/>
      <c r="O13" s="1300"/>
      <c r="P13" s="1486"/>
      <c r="Q13" s="250" t="s">
        <v>666</v>
      </c>
      <c r="R13" s="77"/>
      <c r="S13" s="105" t="s">
        <v>407</v>
      </c>
    </row>
    <row r="14" spans="1:20">
      <c r="A14" s="1480"/>
      <c r="B14" s="1481"/>
      <c r="C14" s="1482"/>
      <c r="D14" s="1483"/>
      <c r="E14" s="1484"/>
      <c r="F14" s="1484"/>
      <c r="G14" s="1484"/>
      <c r="H14" s="1484"/>
      <c r="I14" s="1484"/>
      <c r="J14" s="1484"/>
      <c r="K14" s="1484"/>
      <c r="L14" s="1484"/>
      <c r="M14" s="1484"/>
      <c r="N14" s="1485"/>
      <c r="O14" s="1300"/>
      <c r="P14" s="1486"/>
      <c r="Q14" s="371" t="s">
        <v>163</v>
      </c>
      <c r="R14" s="77"/>
      <c r="S14" s="105" t="s">
        <v>871</v>
      </c>
      <c r="T14" s="135"/>
    </row>
    <row r="15" spans="1:20">
      <c r="A15" s="1480"/>
      <c r="B15" s="1481"/>
      <c r="C15" s="1482"/>
      <c r="D15" s="1483"/>
      <c r="E15" s="1484"/>
      <c r="F15" s="1484"/>
      <c r="G15" s="1484"/>
      <c r="H15" s="1484"/>
      <c r="I15" s="1484"/>
      <c r="J15" s="1484"/>
      <c r="K15" s="1484"/>
      <c r="L15" s="1484"/>
      <c r="M15" s="1484"/>
      <c r="N15" s="1485"/>
      <c r="O15" s="1300"/>
      <c r="P15" s="1486"/>
      <c r="Q15" s="250" t="s">
        <v>666</v>
      </c>
      <c r="R15" s="77"/>
    </row>
    <row r="16" spans="1:20">
      <c r="A16" s="1480"/>
      <c r="B16" s="1481"/>
      <c r="C16" s="1482"/>
      <c r="D16" s="1483"/>
      <c r="E16" s="1484"/>
      <c r="F16" s="1484"/>
      <c r="G16" s="1484"/>
      <c r="H16" s="1484"/>
      <c r="I16" s="1484"/>
      <c r="J16" s="1484"/>
      <c r="K16" s="1484"/>
      <c r="L16" s="1484"/>
      <c r="M16" s="1484"/>
      <c r="N16" s="1485"/>
      <c r="O16" s="1300"/>
      <c r="P16" s="1486"/>
      <c r="Q16" s="371" t="s">
        <v>163</v>
      </c>
      <c r="R16" s="77"/>
    </row>
    <row r="17" spans="1:20">
      <c r="A17" s="1480"/>
      <c r="B17" s="1481"/>
      <c r="C17" s="1482"/>
      <c r="D17" s="1483"/>
      <c r="E17" s="1484"/>
      <c r="F17" s="1484"/>
      <c r="G17" s="1484"/>
      <c r="H17" s="1484"/>
      <c r="I17" s="1484"/>
      <c r="J17" s="1484"/>
      <c r="K17" s="1484"/>
      <c r="L17" s="1484"/>
      <c r="M17" s="1484"/>
      <c r="N17" s="1485"/>
      <c r="O17" s="1300"/>
      <c r="P17" s="1486"/>
      <c r="Q17" s="250" t="s">
        <v>666</v>
      </c>
      <c r="R17" s="77"/>
    </row>
    <row r="18" spans="1:20">
      <c r="A18" s="1480"/>
      <c r="B18" s="1481"/>
      <c r="C18" s="1482"/>
      <c r="D18" s="1483"/>
      <c r="E18" s="1484"/>
      <c r="F18" s="1484"/>
      <c r="G18" s="1484"/>
      <c r="H18" s="1484"/>
      <c r="I18" s="1484"/>
      <c r="J18" s="1484"/>
      <c r="K18" s="1484"/>
      <c r="L18" s="1484"/>
      <c r="M18" s="1484"/>
      <c r="N18" s="1485"/>
      <c r="O18" s="1300"/>
      <c r="P18" s="1486"/>
      <c r="Q18" s="371" t="s">
        <v>163</v>
      </c>
      <c r="R18" s="77"/>
      <c r="S18" s="189"/>
    </row>
    <row r="19" spans="1:20">
      <c r="A19" s="1480"/>
      <c r="B19" s="1481"/>
      <c r="C19" s="1482"/>
      <c r="D19" s="1483"/>
      <c r="E19" s="1484"/>
      <c r="F19" s="1484"/>
      <c r="G19" s="1484"/>
      <c r="H19" s="1484"/>
      <c r="I19" s="1484"/>
      <c r="J19" s="1484"/>
      <c r="K19" s="1484"/>
      <c r="L19" s="1484"/>
      <c r="M19" s="1484"/>
      <c r="N19" s="1485"/>
      <c r="O19" s="1300"/>
      <c r="P19" s="1486"/>
      <c r="Q19" s="250" t="s">
        <v>666</v>
      </c>
      <c r="R19" s="77"/>
      <c r="S19" s="138" t="s">
        <v>915</v>
      </c>
      <c r="T19" s="135"/>
    </row>
    <row r="20" spans="1:20">
      <c r="A20" s="1480"/>
      <c r="B20" s="1481"/>
      <c r="C20" s="1482"/>
      <c r="D20" s="1483"/>
      <c r="E20" s="1484"/>
      <c r="F20" s="1484"/>
      <c r="G20" s="1484"/>
      <c r="H20" s="1484"/>
      <c r="I20" s="1484"/>
      <c r="J20" s="1484"/>
      <c r="K20" s="1484"/>
      <c r="L20" s="1484"/>
      <c r="M20" s="1484"/>
      <c r="N20" s="1485"/>
      <c r="O20" s="1300"/>
      <c r="P20" s="1486"/>
      <c r="Q20" s="371" t="s">
        <v>163</v>
      </c>
      <c r="R20" s="77"/>
      <c r="S20" s="138" t="s">
        <v>726</v>
      </c>
      <c r="T20" s="135">
        <f>COUNTA(O10:O21)</f>
        <v>0</v>
      </c>
    </row>
    <row r="21" spans="1:20">
      <c r="A21" s="1296"/>
      <c r="B21" s="1297"/>
      <c r="C21" s="1298"/>
      <c r="D21" s="1488"/>
      <c r="E21" s="1489"/>
      <c r="F21" s="1489"/>
      <c r="G21" s="1489"/>
      <c r="H21" s="1489"/>
      <c r="I21" s="1489"/>
      <c r="J21" s="1489"/>
      <c r="K21" s="1489"/>
      <c r="L21" s="1489"/>
      <c r="M21" s="1489"/>
      <c r="N21" s="1490"/>
      <c r="O21" s="1491"/>
      <c r="P21" s="1492"/>
      <c r="Q21" s="250" t="s">
        <v>666</v>
      </c>
      <c r="R21" s="77"/>
      <c r="S21" s="138" t="s">
        <v>916</v>
      </c>
      <c r="T21" s="135" t="e">
        <f>ROUND(AVERAGE(O10:O21),1)</f>
        <v>#DIV/0!</v>
      </c>
    </row>
    <row r="22" spans="1:20">
      <c r="A22" s="411" t="s">
        <v>914</v>
      </c>
      <c r="B22" s="1487" t="s">
        <v>301</v>
      </c>
      <c r="C22" s="1487"/>
      <c r="D22" s="1487"/>
      <c r="E22" s="1487"/>
      <c r="F22" s="1487"/>
      <c r="G22" s="1487"/>
      <c r="H22" s="1487"/>
      <c r="I22" s="1487"/>
      <c r="J22" s="1487"/>
      <c r="K22" s="1487"/>
      <c r="L22" s="1487"/>
      <c r="M22" s="1487"/>
      <c r="N22" s="1487"/>
      <c r="O22" s="1487"/>
      <c r="P22" s="1487"/>
      <c r="Q22" s="1487"/>
      <c r="R22" s="77"/>
    </row>
    <row r="23" spans="1:20">
      <c r="A23" s="412"/>
      <c r="B23" s="413"/>
      <c r="C23" s="413"/>
      <c r="D23" s="413"/>
      <c r="E23" s="413"/>
      <c r="F23" s="413"/>
      <c r="G23" s="413"/>
      <c r="H23" s="413"/>
      <c r="I23" s="413"/>
      <c r="J23" s="413"/>
      <c r="K23" s="413"/>
      <c r="L23" s="413"/>
      <c r="M23" s="413"/>
      <c r="N23" s="413"/>
      <c r="O23" s="413"/>
      <c r="P23" s="413"/>
      <c r="Q23" s="413"/>
      <c r="R23" s="77"/>
    </row>
    <row r="24" spans="1:20">
      <c r="A24" s="6"/>
      <c r="B24" s="138"/>
      <c r="C24" s="138"/>
      <c r="D24" s="138"/>
      <c r="E24" s="138"/>
      <c r="F24" s="138"/>
      <c r="G24" s="138"/>
      <c r="H24" s="138"/>
      <c r="I24" s="138"/>
      <c r="J24" s="138"/>
      <c r="K24" s="138"/>
      <c r="L24" s="138"/>
      <c r="M24" s="138"/>
      <c r="N24" s="138"/>
      <c r="O24" s="138"/>
      <c r="P24" s="138"/>
      <c r="Q24" s="138"/>
      <c r="R24" s="77"/>
    </row>
    <row r="25" spans="1:20">
      <c r="A25" s="1099" t="s">
        <v>290</v>
      </c>
      <c r="B25" s="1159"/>
      <c r="C25" s="1159"/>
      <c r="D25" s="1159"/>
      <c r="E25" s="1100"/>
      <c r="F25" s="268" t="s">
        <v>748</v>
      </c>
      <c r="G25" s="1473" t="str">
        <f>IF(企業入力シート!C84="","",企業入力シート!C84)</f>
        <v/>
      </c>
      <c r="H25" s="1473"/>
      <c r="I25" s="1473"/>
      <c r="J25" s="1474"/>
      <c r="K25" s="113"/>
      <c r="R25" s="77"/>
    </row>
    <row r="26" spans="1:20">
      <c r="A26" s="1170" t="s">
        <v>153</v>
      </c>
      <c r="B26" s="1170"/>
      <c r="C26" s="1170"/>
      <c r="D26" s="1099" t="s">
        <v>299</v>
      </c>
      <c r="E26" s="1159"/>
      <c r="F26" s="1159"/>
      <c r="G26" s="1159"/>
      <c r="H26" s="1159"/>
      <c r="I26" s="1159"/>
      <c r="J26" s="1159"/>
      <c r="K26" s="1159"/>
      <c r="L26" s="1159"/>
      <c r="M26" s="1159"/>
      <c r="N26" s="1100"/>
      <c r="O26" s="1099" t="s">
        <v>296</v>
      </c>
      <c r="P26" s="1159"/>
      <c r="Q26" s="1100"/>
    </row>
    <row r="27" spans="1:20">
      <c r="A27" s="1480"/>
      <c r="B27" s="1481"/>
      <c r="C27" s="1482"/>
      <c r="D27" s="1483"/>
      <c r="E27" s="1484"/>
      <c r="F27" s="1484"/>
      <c r="G27" s="1484"/>
      <c r="H27" s="1484"/>
      <c r="I27" s="1484"/>
      <c r="J27" s="1484"/>
      <c r="K27" s="1484"/>
      <c r="L27" s="1484"/>
      <c r="M27" s="1484"/>
      <c r="N27" s="1485"/>
      <c r="O27" s="1300"/>
      <c r="P27" s="1486"/>
      <c r="Q27" s="371" t="s">
        <v>163</v>
      </c>
      <c r="R27" s="2"/>
    </row>
    <row r="28" spans="1:20">
      <c r="A28" s="1480"/>
      <c r="B28" s="1481"/>
      <c r="C28" s="1482"/>
      <c r="D28" s="1483"/>
      <c r="E28" s="1484"/>
      <c r="F28" s="1484"/>
      <c r="G28" s="1484"/>
      <c r="H28" s="1484"/>
      <c r="I28" s="1484"/>
      <c r="J28" s="1484"/>
      <c r="K28" s="1484"/>
      <c r="L28" s="1484"/>
      <c r="M28" s="1484"/>
      <c r="N28" s="1485"/>
      <c r="O28" s="1300"/>
      <c r="P28" s="1486"/>
      <c r="Q28" s="250" t="s">
        <v>666</v>
      </c>
      <c r="R28" s="2"/>
    </row>
    <row r="29" spans="1:20">
      <c r="A29" s="1480"/>
      <c r="B29" s="1481"/>
      <c r="C29" s="1482"/>
      <c r="D29" s="1483"/>
      <c r="E29" s="1484"/>
      <c r="F29" s="1484"/>
      <c r="G29" s="1484"/>
      <c r="H29" s="1484"/>
      <c r="I29" s="1484"/>
      <c r="J29" s="1484"/>
      <c r="K29" s="1484"/>
      <c r="L29" s="1484"/>
      <c r="M29" s="1484"/>
      <c r="N29" s="1485"/>
      <c r="O29" s="1300"/>
      <c r="P29" s="1486"/>
      <c r="Q29" s="371" t="s">
        <v>163</v>
      </c>
      <c r="R29" s="185"/>
    </row>
    <row r="30" spans="1:20">
      <c r="A30" s="1480"/>
      <c r="B30" s="1481"/>
      <c r="C30" s="1482"/>
      <c r="D30" s="1483"/>
      <c r="E30" s="1484"/>
      <c r="F30" s="1484"/>
      <c r="G30" s="1484"/>
      <c r="H30" s="1484"/>
      <c r="I30" s="1484"/>
      <c r="J30" s="1484"/>
      <c r="K30" s="1484"/>
      <c r="L30" s="1484"/>
      <c r="M30" s="1484"/>
      <c r="N30" s="1485"/>
      <c r="O30" s="1300"/>
      <c r="P30" s="1486"/>
      <c r="Q30" s="250" t="s">
        <v>666</v>
      </c>
      <c r="R30" s="77"/>
    </row>
    <row r="31" spans="1:20">
      <c r="A31" s="1480"/>
      <c r="B31" s="1481"/>
      <c r="C31" s="1482"/>
      <c r="D31" s="1483"/>
      <c r="E31" s="1484"/>
      <c r="F31" s="1484"/>
      <c r="G31" s="1484"/>
      <c r="H31" s="1484"/>
      <c r="I31" s="1484"/>
      <c r="J31" s="1484"/>
      <c r="K31" s="1484"/>
      <c r="L31" s="1484"/>
      <c r="M31" s="1484"/>
      <c r="N31" s="1485"/>
      <c r="O31" s="1300"/>
      <c r="P31" s="1486"/>
      <c r="Q31" s="371" t="s">
        <v>163</v>
      </c>
      <c r="R31" s="77"/>
    </row>
    <row r="32" spans="1:20">
      <c r="A32" s="1480"/>
      <c r="B32" s="1481"/>
      <c r="C32" s="1482"/>
      <c r="D32" s="1483"/>
      <c r="E32" s="1484"/>
      <c r="F32" s="1484"/>
      <c r="G32" s="1484"/>
      <c r="H32" s="1484"/>
      <c r="I32" s="1484"/>
      <c r="J32" s="1484"/>
      <c r="K32" s="1484"/>
      <c r="L32" s="1484"/>
      <c r="M32" s="1484"/>
      <c r="N32" s="1485"/>
      <c r="O32" s="1300"/>
      <c r="P32" s="1486"/>
      <c r="Q32" s="250" t="s">
        <v>666</v>
      </c>
      <c r="R32" s="77"/>
    </row>
    <row r="33" spans="1:20">
      <c r="A33" s="1480"/>
      <c r="B33" s="1481"/>
      <c r="C33" s="1482"/>
      <c r="D33" s="1483"/>
      <c r="E33" s="1484"/>
      <c r="F33" s="1484"/>
      <c r="G33" s="1484"/>
      <c r="H33" s="1484"/>
      <c r="I33" s="1484"/>
      <c r="J33" s="1484"/>
      <c r="K33" s="1484"/>
      <c r="L33" s="1484"/>
      <c r="M33" s="1484"/>
      <c r="N33" s="1485"/>
      <c r="O33" s="1300"/>
      <c r="P33" s="1486"/>
      <c r="Q33" s="371" t="s">
        <v>163</v>
      </c>
      <c r="R33" s="77"/>
    </row>
    <row r="34" spans="1:20">
      <c r="A34" s="1480"/>
      <c r="B34" s="1481"/>
      <c r="C34" s="1482"/>
      <c r="D34" s="1483"/>
      <c r="E34" s="1484"/>
      <c r="F34" s="1484"/>
      <c r="G34" s="1484"/>
      <c r="H34" s="1484"/>
      <c r="I34" s="1484"/>
      <c r="J34" s="1484"/>
      <c r="K34" s="1484"/>
      <c r="L34" s="1484"/>
      <c r="M34" s="1484"/>
      <c r="N34" s="1485"/>
      <c r="O34" s="1300"/>
      <c r="P34" s="1486"/>
      <c r="Q34" s="250" t="s">
        <v>666</v>
      </c>
      <c r="R34" s="77"/>
    </row>
    <row r="35" spans="1:20">
      <c r="A35" s="1480"/>
      <c r="B35" s="1481"/>
      <c r="C35" s="1482"/>
      <c r="D35" s="1483"/>
      <c r="E35" s="1484"/>
      <c r="F35" s="1484"/>
      <c r="G35" s="1484"/>
      <c r="H35" s="1484"/>
      <c r="I35" s="1484"/>
      <c r="J35" s="1484"/>
      <c r="K35" s="1484"/>
      <c r="L35" s="1484"/>
      <c r="M35" s="1484"/>
      <c r="N35" s="1485"/>
      <c r="O35" s="1300"/>
      <c r="P35" s="1486"/>
      <c r="Q35" s="371" t="s">
        <v>163</v>
      </c>
      <c r="R35" s="77"/>
      <c r="S35" s="189"/>
    </row>
    <row r="36" spans="1:20">
      <c r="A36" s="1480"/>
      <c r="B36" s="1481"/>
      <c r="C36" s="1482"/>
      <c r="D36" s="1483"/>
      <c r="E36" s="1484"/>
      <c r="F36" s="1484"/>
      <c r="G36" s="1484"/>
      <c r="H36" s="1484"/>
      <c r="I36" s="1484"/>
      <c r="J36" s="1484"/>
      <c r="K36" s="1484"/>
      <c r="L36" s="1484"/>
      <c r="M36" s="1484"/>
      <c r="N36" s="1485"/>
      <c r="O36" s="1300"/>
      <c r="P36" s="1486"/>
      <c r="Q36" s="250" t="s">
        <v>666</v>
      </c>
      <c r="R36" s="77"/>
      <c r="S36" s="138" t="s">
        <v>915</v>
      </c>
      <c r="T36" s="135"/>
    </row>
    <row r="37" spans="1:20">
      <c r="A37" s="1480"/>
      <c r="B37" s="1481"/>
      <c r="C37" s="1482"/>
      <c r="D37" s="1483"/>
      <c r="E37" s="1484"/>
      <c r="F37" s="1484"/>
      <c r="G37" s="1484"/>
      <c r="H37" s="1484"/>
      <c r="I37" s="1484"/>
      <c r="J37" s="1484"/>
      <c r="K37" s="1484"/>
      <c r="L37" s="1484"/>
      <c r="M37" s="1484"/>
      <c r="N37" s="1485"/>
      <c r="O37" s="1300"/>
      <c r="P37" s="1486"/>
      <c r="Q37" s="371" t="s">
        <v>163</v>
      </c>
      <c r="R37" s="77"/>
      <c r="S37" s="138" t="s">
        <v>726</v>
      </c>
      <c r="T37" s="135">
        <f>COUNTA(O27:O38)</f>
        <v>0</v>
      </c>
    </row>
    <row r="38" spans="1:20">
      <c r="A38" s="1296"/>
      <c r="B38" s="1297"/>
      <c r="C38" s="1298"/>
      <c r="D38" s="1488"/>
      <c r="E38" s="1489"/>
      <c r="F38" s="1489"/>
      <c r="G38" s="1489"/>
      <c r="H38" s="1489"/>
      <c r="I38" s="1489"/>
      <c r="J38" s="1489"/>
      <c r="K38" s="1489"/>
      <c r="L38" s="1489"/>
      <c r="M38" s="1489"/>
      <c r="N38" s="1490"/>
      <c r="O38" s="1491"/>
      <c r="P38" s="1492"/>
      <c r="Q38" s="250" t="s">
        <v>666</v>
      </c>
      <c r="R38" s="77"/>
      <c r="S38" s="138" t="s">
        <v>916</v>
      </c>
      <c r="T38" s="135" t="e">
        <f>ROUND(AVERAGE(O27:O38),1)</f>
        <v>#DIV/0!</v>
      </c>
    </row>
    <row r="39" spans="1:20">
      <c r="A39" s="411" t="s">
        <v>914</v>
      </c>
      <c r="B39" s="1487" t="s">
        <v>301</v>
      </c>
      <c r="C39" s="1487"/>
      <c r="D39" s="1487"/>
      <c r="E39" s="1487"/>
      <c r="F39" s="1487"/>
      <c r="G39" s="1487"/>
      <c r="H39" s="1487"/>
      <c r="I39" s="1487"/>
      <c r="J39" s="1487"/>
      <c r="K39" s="1487"/>
      <c r="L39" s="1487"/>
      <c r="M39" s="1487"/>
      <c r="N39" s="1487"/>
      <c r="O39" s="1487"/>
      <c r="P39" s="1487"/>
      <c r="Q39" s="1487"/>
      <c r="R39" s="77"/>
    </row>
    <row r="40" spans="1:20">
      <c r="A40" s="412"/>
      <c r="B40" s="413"/>
      <c r="C40" s="413"/>
      <c r="D40" s="413"/>
      <c r="E40" s="413"/>
      <c r="F40" s="413"/>
      <c r="G40" s="413"/>
      <c r="H40" s="413"/>
      <c r="I40" s="413"/>
      <c r="J40" s="413"/>
      <c r="K40" s="413"/>
      <c r="L40" s="413"/>
      <c r="M40" s="413"/>
      <c r="N40" s="413"/>
      <c r="O40" s="413"/>
      <c r="P40" s="413"/>
      <c r="Q40" s="413"/>
      <c r="R40" s="77"/>
    </row>
    <row r="41" spans="1:20">
      <c r="A41" s="6"/>
      <c r="B41" s="138"/>
      <c r="C41" s="138"/>
      <c r="D41" s="138"/>
      <c r="E41" s="138"/>
      <c r="F41" s="138"/>
      <c r="G41" s="138"/>
      <c r="H41" s="138"/>
      <c r="I41" s="138"/>
      <c r="J41" s="138"/>
      <c r="K41" s="138"/>
      <c r="L41" s="138"/>
      <c r="M41" s="138"/>
      <c r="N41" s="138"/>
      <c r="O41" s="138"/>
      <c r="P41" s="138"/>
      <c r="Q41" s="138"/>
      <c r="R41" s="77"/>
    </row>
    <row r="42" spans="1:20">
      <c r="A42" s="1099" t="s">
        <v>290</v>
      </c>
      <c r="B42" s="1159"/>
      <c r="C42" s="1159"/>
      <c r="D42" s="1159"/>
      <c r="E42" s="1100"/>
      <c r="F42" s="268" t="s">
        <v>749</v>
      </c>
      <c r="G42" s="1473" t="str">
        <f>IF(企業入力シート!C85="","",企業入力シート!C85)</f>
        <v/>
      </c>
      <c r="H42" s="1473"/>
      <c r="I42" s="1473"/>
      <c r="J42" s="1474"/>
      <c r="K42" s="113"/>
      <c r="R42" s="138"/>
    </row>
    <row r="43" spans="1:20">
      <c r="A43" s="1170" t="s">
        <v>153</v>
      </c>
      <c r="B43" s="1170"/>
      <c r="C43" s="1170"/>
      <c r="D43" s="1099" t="s">
        <v>299</v>
      </c>
      <c r="E43" s="1159"/>
      <c r="F43" s="1159"/>
      <c r="G43" s="1159"/>
      <c r="H43" s="1159"/>
      <c r="I43" s="1159"/>
      <c r="J43" s="1159"/>
      <c r="K43" s="1159"/>
      <c r="L43" s="1159"/>
      <c r="M43" s="1159"/>
      <c r="N43" s="1100"/>
      <c r="O43" s="1099" t="s">
        <v>296</v>
      </c>
      <c r="P43" s="1159"/>
      <c r="Q43" s="1100"/>
      <c r="R43" s="138"/>
    </row>
    <row r="44" spans="1:20">
      <c r="A44" s="1480"/>
      <c r="B44" s="1481"/>
      <c r="C44" s="1482"/>
      <c r="D44" s="1483"/>
      <c r="E44" s="1484"/>
      <c r="F44" s="1484"/>
      <c r="G44" s="1484"/>
      <c r="H44" s="1484"/>
      <c r="I44" s="1484"/>
      <c r="J44" s="1484"/>
      <c r="K44" s="1484"/>
      <c r="L44" s="1484"/>
      <c r="M44" s="1484"/>
      <c r="N44" s="1485"/>
      <c r="O44" s="1300"/>
      <c r="P44" s="1486"/>
      <c r="Q44" s="371" t="s">
        <v>163</v>
      </c>
      <c r="R44" s="158"/>
    </row>
    <row r="45" spans="1:20">
      <c r="A45" s="1480"/>
      <c r="B45" s="1481"/>
      <c r="C45" s="1482"/>
      <c r="D45" s="1483"/>
      <c r="E45" s="1484"/>
      <c r="F45" s="1484"/>
      <c r="G45" s="1484"/>
      <c r="H45" s="1484"/>
      <c r="I45" s="1484"/>
      <c r="J45" s="1484"/>
      <c r="K45" s="1484"/>
      <c r="L45" s="1484"/>
      <c r="M45" s="1484"/>
      <c r="N45" s="1485"/>
      <c r="O45" s="1300"/>
      <c r="P45" s="1486"/>
      <c r="Q45" s="250" t="s">
        <v>666</v>
      </c>
      <c r="R45" s="158"/>
    </row>
    <row r="46" spans="1:20">
      <c r="A46" s="1480"/>
      <c r="B46" s="1481"/>
      <c r="C46" s="1482"/>
      <c r="D46" s="1483"/>
      <c r="E46" s="1484"/>
      <c r="F46" s="1484"/>
      <c r="G46" s="1484"/>
      <c r="H46" s="1484"/>
      <c r="I46" s="1484"/>
      <c r="J46" s="1484"/>
      <c r="K46" s="1484"/>
      <c r="L46" s="1484"/>
      <c r="M46" s="1484"/>
      <c r="N46" s="1485"/>
      <c r="O46" s="1300"/>
      <c r="P46" s="1486"/>
      <c r="Q46" s="371" t="s">
        <v>163</v>
      </c>
      <c r="R46" s="135"/>
    </row>
    <row r="47" spans="1:20">
      <c r="A47" s="1480"/>
      <c r="B47" s="1481"/>
      <c r="C47" s="1482"/>
      <c r="D47" s="1483"/>
      <c r="E47" s="1484"/>
      <c r="F47" s="1484"/>
      <c r="G47" s="1484"/>
      <c r="H47" s="1484"/>
      <c r="I47" s="1484"/>
      <c r="J47" s="1484"/>
      <c r="K47" s="1484"/>
      <c r="L47" s="1484"/>
      <c r="M47" s="1484"/>
      <c r="N47" s="1485"/>
      <c r="O47" s="1300"/>
      <c r="P47" s="1486"/>
      <c r="Q47" s="250" t="s">
        <v>666</v>
      </c>
      <c r="R47" s="138"/>
    </row>
    <row r="48" spans="1:20">
      <c r="A48" s="1480"/>
      <c r="B48" s="1481"/>
      <c r="C48" s="1482"/>
      <c r="D48" s="1483"/>
      <c r="E48" s="1484"/>
      <c r="F48" s="1484"/>
      <c r="G48" s="1484"/>
      <c r="H48" s="1484"/>
      <c r="I48" s="1484"/>
      <c r="J48" s="1484"/>
      <c r="K48" s="1484"/>
      <c r="L48" s="1484"/>
      <c r="M48" s="1484"/>
      <c r="N48" s="1485"/>
      <c r="O48" s="1300"/>
      <c r="P48" s="1486"/>
      <c r="Q48" s="371" t="s">
        <v>163</v>
      </c>
      <c r="R48" s="138"/>
    </row>
    <row r="49" spans="1:20">
      <c r="A49" s="1480"/>
      <c r="B49" s="1481"/>
      <c r="C49" s="1482"/>
      <c r="D49" s="1483"/>
      <c r="E49" s="1484"/>
      <c r="F49" s="1484"/>
      <c r="G49" s="1484"/>
      <c r="H49" s="1484"/>
      <c r="I49" s="1484"/>
      <c r="J49" s="1484"/>
      <c r="K49" s="1484"/>
      <c r="L49" s="1484"/>
      <c r="M49" s="1484"/>
      <c r="N49" s="1485"/>
      <c r="O49" s="1300"/>
      <c r="P49" s="1486"/>
      <c r="Q49" s="250" t="s">
        <v>666</v>
      </c>
      <c r="R49" s="185"/>
    </row>
    <row r="50" spans="1:20">
      <c r="A50" s="1480"/>
      <c r="B50" s="1481"/>
      <c r="C50" s="1482"/>
      <c r="D50" s="1483"/>
      <c r="E50" s="1484"/>
      <c r="F50" s="1484"/>
      <c r="G50" s="1484"/>
      <c r="H50" s="1484"/>
      <c r="I50" s="1484"/>
      <c r="J50" s="1484"/>
      <c r="K50" s="1484"/>
      <c r="L50" s="1484"/>
      <c r="M50" s="1484"/>
      <c r="N50" s="1485"/>
      <c r="O50" s="1300"/>
      <c r="P50" s="1486"/>
      <c r="Q50" s="371" t="s">
        <v>163</v>
      </c>
      <c r="R50" s="185"/>
    </row>
    <row r="51" spans="1:20">
      <c r="A51" s="1480"/>
      <c r="B51" s="1481"/>
      <c r="C51" s="1482"/>
      <c r="D51" s="1483"/>
      <c r="E51" s="1484"/>
      <c r="F51" s="1484"/>
      <c r="G51" s="1484"/>
      <c r="H51" s="1484"/>
      <c r="I51" s="1484"/>
      <c r="J51" s="1484"/>
      <c r="K51" s="1484"/>
      <c r="L51" s="1484"/>
      <c r="M51" s="1484"/>
      <c r="N51" s="1485"/>
      <c r="O51" s="1300"/>
      <c r="P51" s="1486"/>
      <c r="Q51" s="250" t="s">
        <v>666</v>
      </c>
      <c r="R51" s="138"/>
    </row>
    <row r="52" spans="1:20">
      <c r="A52" s="1480"/>
      <c r="B52" s="1481"/>
      <c r="C52" s="1482"/>
      <c r="D52" s="1483"/>
      <c r="E52" s="1484"/>
      <c r="F52" s="1484"/>
      <c r="G52" s="1484"/>
      <c r="H52" s="1484"/>
      <c r="I52" s="1484"/>
      <c r="J52" s="1484"/>
      <c r="K52" s="1484"/>
      <c r="L52" s="1484"/>
      <c r="M52" s="1484"/>
      <c r="N52" s="1485"/>
      <c r="O52" s="1300"/>
      <c r="P52" s="1486"/>
      <c r="Q52" s="371" t="s">
        <v>163</v>
      </c>
      <c r="R52" s="158"/>
    </row>
    <row r="53" spans="1:20">
      <c r="A53" s="1480"/>
      <c r="B53" s="1481"/>
      <c r="C53" s="1482"/>
      <c r="D53" s="1483"/>
      <c r="E53" s="1484"/>
      <c r="F53" s="1484"/>
      <c r="G53" s="1484"/>
      <c r="H53" s="1484"/>
      <c r="I53" s="1484"/>
      <c r="J53" s="1484"/>
      <c r="K53" s="1484"/>
      <c r="L53" s="1484"/>
      <c r="M53" s="1484"/>
      <c r="N53" s="1485"/>
      <c r="O53" s="1300"/>
      <c r="P53" s="1486"/>
      <c r="Q53" s="250" t="s">
        <v>666</v>
      </c>
      <c r="R53" s="135"/>
      <c r="S53" s="138" t="s">
        <v>915</v>
      </c>
      <c r="T53" s="135"/>
    </row>
    <row r="54" spans="1:20">
      <c r="A54" s="1480"/>
      <c r="B54" s="1481"/>
      <c r="C54" s="1482"/>
      <c r="D54" s="1483"/>
      <c r="E54" s="1484"/>
      <c r="F54" s="1484"/>
      <c r="G54" s="1484"/>
      <c r="H54" s="1484"/>
      <c r="I54" s="1484"/>
      <c r="J54" s="1484"/>
      <c r="K54" s="1484"/>
      <c r="L54" s="1484"/>
      <c r="M54" s="1484"/>
      <c r="N54" s="1485"/>
      <c r="O54" s="1300"/>
      <c r="P54" s="1486"/>
      <c r="Q54" s="371" t="s">
        <v>163</v>
      </c>
      <c r="R54" s="138"/>
      <c r="S54" s="138" t="s">
        <v>726</v>
      </c>
      <c r="T54" s="135">
        <f>COUNTA(O44:O55)</f>
        <v>0</v>
      </c>
    </row>
    <row r="55" spans="1:20">
      <c r="A55" s="1296"/>
      <c r="B55" s="1297"/>
      <c r="C55" s="1298"/>
      <c r="D55" s="1488"/>
      <c r="E55" s="1489"/>
      <c r="F55" s="1489"/>
      <c r="G55" s="1489"/>
      <c r="H55" s="1489"/>
      <c r="I55" s="1489"/>
      <c r="J55" s="1489"/>
      <c r="K55" s="1489"/>
      <c r="L55" s="1489"/>
      <c r="M55" s="1489"/>
      <c r="N55" s="1490"/>
      <c r="O55" s="1491"/>
      <c r="P55" s="1492"/>
      <c r="Q55" s="250" t="s">
        <v>666</v>
      </c>
      <c r="R55" s="185"/>
      <c r="S55" s="138" t="s">
        <v>916</v>
      </c>
      <c r="T55" s="135" t="e">
        <f>ROUND(AVERAGE(O44:O55),1)</f>
        <v>#DIV/0!</v>
      </c>
    </row>
    <row r="56" spans="1:20">
      <c r="A56" s="411" t="s">
        <v>914</v>
      </c>
      <c r="B56" s="1487" t="s">
        <v>301</v>
      </c>
      <c r="C56" s="1487"/>
      <c r="D56" s="1487"/>
      <c r="E56" s="1487"/>
      <c r="F56" s="1487"/>
      <c r="G56" s="1487"/>
      <c r="H56" s="1487"/>
      <c r="I56" s="1487"/>
      <c r="J56" s="1487"/>
      <c r="K56" s="1487"/>
      <c r="L56" s="1487"/>
      <c r="M56" s="1487"/>
      <c r="N56" s="1487"/>
      <c r="O56" s="1487"/>
      <c r="P56" s="1487"/>
      <c r="Q56" s="1487"/>
      <c r="R56" s="185"/>
    </row>
    <row r="57" spans="1:20">
      <c r="A57" s="6"/>
      <c r="B57" s="138"/>
      <c r="C57" s="138"/>
      <c r="D57" s="138"/>
      <c r="E57" s="138"/>
      <c r="F57" s="138"/>
      <c r="G57" s="138"/>
      <c r="H57" s="138"/>
      <c r="I57" s="138"/>
      <c r="J57" s="138"/>
      <c r="K57" s="138"/>
      <c r="L57" s="138"/>
      <c r="M57" s="138"/>
      <c r="N57" s="138"/>
      <c r="O57" s="138"/>
      <c r="P57" s="138"/>
      <c r="Q57" s="138"/>
      <c r="R57" s="138"/>
    </row>
    <row r="58" spans="1:20">
      <c r="A58" s="6"/>
      <c r="B58" s="138"/>
      <c r="C58" s="138"/>
      <c r="D58" s="138"/>
      <c r="E58" s="138"/>
      <c r="F58" s="138"/>
      <c r="G58" s="138"/>
      <c r="H58" s="138"/>
      <c r="I58" s="138"/>
      <c r="J58" s="138"/>
      <c r="K58" s="138"/>
      <c r="L58" s="138"/>
      <c r="M58" s="138"/>
      <c r="N58" s="138"/>
      <c r="O58" s="138"/>
      <c r="P58" s="138"/>
      <c r="Q58" s="138"/>
    </row>
    <row r="59" spans="1:20">
      <c r="A59" s="6"/>
      <c r="B59" s="135"/>
      <c r="C59" s="135"/>
      <c r="D59" s="135"/>
      <c r="E59" s="135"/>
      <c r="F59" s="135"/>
      <c r="G59" s="135"/>
      <c r="H59" s="135"/>
      <c r="I59" s="135"/>
      <c r="J59" s="135"/>
      <c r="K59" s="135"/>
      <c r="L59" s="135"/>
      <c r="M59" s="135"/>
      <c r="N59" s="135"/>
      <c r="O59" s="135"/>
      <c r="P59" s="135"/>
      <c r="Q59" s="135"/>
    </row>
    <row r="67" spans="18:18" ht="14">
      <c r="R67" s="128"/>
    </row>
  </sheetData>
  <mergeCells count="136">
    <mergeCell ref="A9:C9"/>
    <mergeCell ref="D9:N9"/>
    <mergeCell ref="O9:Q9"/>
    <mergeCell ref="A10:C10"/>
    <mergeCell ref="D10:N10"/>
    <mergeCell ref="O10:P10"/>
    <mergeCell ref="A8:E8"/>
    <mergeCell ref="G8:J8"/>
    <mergeCell ref="A1:F1"/>
    <mergeCell ref="A2:E2"/>
    <mergeCell ref="L2:Q2"/>
    <mergeCell ref="A3:Q3"/>
    <mergeCell ref="D4:E4"/>
    <mergeCell ref="F4:Q4"/>
    <mergeCell ref="A6:C6"/>
    <mergeCell ref="D6:H6"/>
    <mergeCell ref="I6:K6"/>
    <mergeCell ref="L6:Q6"/>
    <mergeCell ref="A13:C13"/>
    <mergeCell ref="D13:N13"/>
    <mergeCell ref="O13:P13"/>
    <mergeCell ref="A14:C14"/>
    <mergeCell ref="D14:N14"/>
    <mergeCell ref="O14:P14"/>
    <mergeCell ref="A11:C11"/>
    <mergeCell ref="D11:N11"/>
    <mergeCell ref="O11:P11"/>
    <mergeCell ref="A12:C12"/>
    <mergeCell ref="D12:N12"/>
    <mergeCell ref="O12:P12"/>
    <mergeCell ref="A17:C17"/>
    <mergeCell ref="D17:N17"/>
    <mergeCell ref="O17:P17"/>
    <mergeCell ref="A18:C18"/>
    <mergeCell ref="D18:N18"/>
    <mergeCell ref="O18:P18"/>
    <mergeCell ref="A15:C15"/>
    <mergeCell ref="D15:N15"/>
    <mergeCell ref="O15:P15"/>
    <mergeCell ref="A16:C16"/>
    <mergeCell ref="D16:N16"/>
    <mergeCell ref="O16:P16"/>
    <mergeCell ref="A21:C21"/>
    <mergeCell ref="D21:N21"/>
    <mergeCell ref="O21:P21"/>
    <mergeCell ref="B22:Q22"/>
    <mergeCell ref="A25:E25"/>
    <mergeCell ref="G25:J25"/>
    <mergeCell ref="A19:C19"/>
    <mergeCell ref="D19:N19"/>
    <mergeCell ref="O19:P19"/>
    <mergeCell ref="A20:C20"/>
    <mergeCell ref="D20:N20"/>
    <mergeCell ref="O20:P20"/>
    <mergeCell ref="A28:C28"/>
    <mergeCell ref="D28:N28"/>
    <mergeCell ref="O28:P28"/>
    <mergeCell ref="A29:C29"/>
    <mergeCell ref="D29:N29"/>
    <mergeCell ref="O29:P29"/>
    <mergeCell ref="A26:C26"/>
    <mergeCell ref="D26:N26"/>
    <mergeCell ref="O26:Q26"/>
    <mergeCell ref="A27:C27"/>
    <mergeCell ref="D27:N27"/>
    <mergeCell ref="O27:P27"/>
    <mergeCell ref="A32:C32"/>
    <mergeCell ref="D32:N32"/>
    <mergeCell ref="O32:P32"/>
    <mergeCell ref="A33:C33"/>
    <mergeCell ref="D33:N33"/>
    <mergeCell ref="O33:P33"/>
    <mergeCell ref="A30:C30"/>
    <mergeCell ref="D30:N30"/>
    <mergeCell ref="O30:P30"/>
    <mergeCell ref="A31:C31"/>
    <mergeCell ref="D31:N31"/>
    <mergeCell ref="O31:P31"/>
    <mergeCell ref="A36:C36"/>
    <mergeCell ref="D36:N36"/>
    <mergeCell ref="O36:P36"/>
    <mergeCell ref="A37:C37"/>
    <mergeCell ref="D37:N37"/>
    <mergeCell ref="O37:P37"/>
    <mergeCell ref="A34:C34"/>
    <mergeCell ref="D34:N34"/>
    <mergeCell ref="O34:P34"/>
    <mergeCell ref="A35:C35"/>
    <mergeCell ref="D35:N35"/>
    <mergeCell ref="O35:P35"/>
    <mergeCell ref="A43:C43"/>
    <mergeCell ref="D43:N43"/>
    <mergeCell ref="O43:Q43"/>
    <mergeCell ref="A44:C44"/>
    <mergeCell ref="D44:N44"/>
    <mergeCell ref="O44:P44"/>
    <mergeCell ref="A42:E42"/>
    <mergeCell ref="G42:J42"/>
    <mergeCell ref="A38:C38"/>
    <mergeCell ref="D38:N38"/>
    <mergeCell ref="O38:P38"/>
    <mergeCell ref="B39:Q39"/>
    <mergeCell ref="A47:C47"/>
    <mergeCell ref="D47:N47"/>
    <mergeCell ref="O47:P47"/>
    <mergeCell ref="A48:C48"/>
    <mergeCell ref="D48:N48"/>
    <mergeCell ref="O48:P48"/>
    <mergeCell ref="A45:C45"/>
    <mergeCell ref="D45:N45"/>
    <mergeCell ref="O45:P45"/>
    <mergeCell ref="A46:C46"/>
    <mergeCell ref="D46:N46"/>
    <mergeCell ref="O46:P46"/>
    <mergeCell ref="A55:C55"/>
    <mergeCell ref="D55:N55"/>
    <mergeCell ref="O55:P55"/>
    <mergeCell ref="B56:Q56"/>
    <mergeCell ref="A53:C53"/>
    <mergeCell ref="D53:N53"/>
    <mergeCell ref="O53:P53"/>
    <mergeCell ref="A54:C54"/>
    <mergeCell ref="D54:N54"/>
    <mergeCell ref="O54:P54"/>
    <mergeCell ref="A51:C51"/>
    <mergeCell ref="D51:N51"/>
    <mergeCell ref="O51:P51"/>
    <mergeCell ref="A52:C52"/>
    <mergeCell ref="D52:N52"/>
    <mergeCell ref="O52:P52"/>
    <mergeCell ref="A49:C49"/>
    <mergeCell ref="D49:N49"/>
    <mergeCell ref="O49:P49"/>
    <mergeCell ref="A50:C50"/>
    <mergeCell ref="D50:N50"/>
    <mergeCell ref="O50:P5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sheetPr>
  <dimension ref="A1:Z195"/>
  <sheetViews>
    <sheetView view="pageBreakPreview" zoomScaleNormal="100" zoomScaleSheetLayoutView="100" workbookViewId="0">
      <selection activeCell="M36" sqref="M36:S37"/>
    </sheetView>
  </sheetViews>
  <sheetFormatPr defaultColWidth="9" defaultRowHeight="13"/>
  <cols>
    <col min="1" max="5" width="5.08984375" style="3" customWidth="1"/>
    <col min="6" max="20" width="4.453125" style="3" customWidth="1"/>
    <col min="21" max="21" width="11.7265625" style="3" customWidth="1"/>
    <col min="22" max="16384" width="9" style="3"/>
  </cols>
  <sheetData>
    <row r="1" spans="1:22" ht="15.75" customHeight="1">
      <c r="A1" s="1097" t="str">
        <f>CONCATENATE("（様式-",INDEX(発注者入力シート!$B$33:$G$36,MATCH(発注者入力シート!M7,発注者入力シート!$C$33:$C$36,0),4),"）")</f>
        <v>（様式-６）</v>
      </c>
      <c r="B1" s="1097"/>
      <c r="C1" s="1097"/>
      <c r="D1" s="1097"/>
      <c r="E1" s="1097"/>
      <c r="F1" s="1097"/>
      <c r="S1" s="6" t="s">
        <v>574</v>
      </c>
      <c r="T1" s="6"/>
      <c r="U1" s="3" t="s">
        <v>400</v>
      </c>
    </row>
    <row r="2" spans="1:22" ht="15.75" customHeight="1">
      <c r="A2" s="1097" t="str">
        <f>CONCATENATE("評価項目",INDEX(発注者入力シート!$B$33:$G$36,MATCH(発注者入力シート!M7,発注者入力シート!$C$33:$C$36,0),5),"-",INDEX(発注者入力シート!$B$33:$G$36,MATCH(発注者入力シート!M7,発注者入力シート!$C$33:$C$36,0),6))</f>
        <v>評価項目（２）-②</v>
      </c>
      <c r="B2" s="1097"/>
      <c r="C2" s="1097"/>
      <c r="D2" s="1097"/>
      <c r="E2" s="1097"/>
      <c r="Q2" s="1518" t="str">
        <f>IF(INDEX(発注者入力シート!$B$24:$G$48,MATCH(発注者入力シート!M7,発注者入力シート!$C$24:$C$48,0),3)="","",INDEX(発注者入力シート!$B$24:$G$48,MATCH(発注者入力シート!M7,発注者入力シート!$C$24:$C$48,0),3))</f>
        <v/>
      </c>
      <c r="R2" s="1518"/>
      <c r="S2" s="1518"/>
      <c r="T2" s="77"/>
      <c r="U2" s="3" t="s">
        <v>401</v>
      </c>
    </row>
    <row r="3" spans="1:22" ht="15.75" customHeight="1">
      <c r="A3" s="1149" t="s">
        <v>485</v>
      </c>
      <c r="B3" s="1149"/>
      <c r="C3" s="1149"/>
      <c r="D3" s="1149"/>
      <c r="E3" s="1149"/>
      <c r="F3" s="1149"/>
      <c r="G3" s="1149"/>
      <c r="H3" s="1149"/>
      <c r="I3" s="1149"/>
      <c r="J3" s="1149"/>
      <c r="K3" s="1149"/>
      <c r="L3" s="1149"/>
      <c r="M3" s="1149"/>
      <c r="N3" s="1149"/>
      <c r="O3" s="1149"/>
      <c r="P3" s="1149"/>
      <c r="Q3" s="1149"/>
      <c r="R3" s="1149"/>
      <c r="S3" s="1149"/>
      <c r="T3" s="128"/>
      <c r="U3" s="103"/>
      <c r="V3" s="3" t="s">
        <v>408</v>
      </c>
    </row>
    <row r="4" spans="1:22" ht="15.75" customHeight="1">
      <c r="A4" s="3" t="s">
        <v>157</v>
      </c>
      <c r="D4" s="1156" t="s">
        <v>648</v>
      </c>
      <c r="E4" s="1156"/>
      <c r="F4" s="1155" t="str">
        <f>IF(企業入力シート!C5="","",企業入力シート!C5)</f>
        <v/>
      </c>
      <c r="G4" s="1155"/>
      <c r="H4" s="1155"/>
      <c r="I4" s="1155"/>
      <c r="J4" s="1155"/>
      <c r="K4" s="1155"/>
      <c r="L4" s="1155"/>
      <c r="M4" s="1155"/>
      <c r="N4" s="1155"/>
      <c r="O4" s="1155"/>
      <c r="P4" s="1155"/>
      <c r="Q4" s="1155"/>
      <c r="R4" s="1155"/>
      <c r="S4" s="1155"/>
      <c r="T4" s="2"/>
      <c r="U4" s="98"/>
      <c r="V4" s="3" t="s">
        <v>519</v>
      </c>
    </row>
    <row r="5" spans="1:22" ht="15.75" customHeight="1"/>
    <row r="6" spans="1:22" ht="15.75" customHeight="1">
      <c r="A6" s="1260" t="s">
        <v>1206</v>
      </c>
      <c r="B6" s="1510" t="s">
        <v>1208</v>
      </c>
      <c r="C6" s="1510"/>
      <c r="D6" s="1510"/>
      <c r="E6" s="1510"/>
      <c r="F6" s="1259" t="s">
        <v>1368</v>
      </c>
      <c r="G6" s="1259"/>
      <c r="H6" s="1259"/>
      <c r="I6" s="1259"/>
      <c r="J6" s="1259"/>
      <c r="K6" s="1259"/>
      <c r="L6" s="1259"/>
      <c r="M6" s="1259"/>
      <c r="N6" s="1259"/>
      <c r="O6" s="1259"/>
      <c r="P6" s="1259"/>
      <c r="Q6" s="1259"/>
      <c r="R6" s="1259"/>
      <c r="S6" s="1259"/>
      <c r="T6" s="2"/>
      <c r="U6" s="3" t="s">
        <v>404</v>
      </c>
    </row>
    <row r="7" spans="1:22" ht="27" customHeight="1">
      <c r="A7" s="1261"/>
      <c r="B7" s="1510"/>
      <c r="C7" s="1510"/>
      <c r="D7" s="1510"/>
      <c r="E7" s="1510"/>
      <c r="F7" s="1259"/>
      <c r="G7" s="1259"/>
      <c r="H7" s="1259"/>
      <c r="I7" s="1259"/>
      <c r="J7" s="1259"/>
      <c r="K7" s="1259"/>
      <c r="L7" s="1259"/>
      <c r="M7" s="1259"/>
      <c r="N7" s="1259"/>
      <c r="O7" s="1259"/>
      <c r="P7" s="1259"/>
      <c r="Q7" s="1259"/>
      <c r="R7" s="1259"/>
      <c r="S7" s="1259"/>
      <c r="T7" s="2"/>
      <c r="U7" s="100"/>
      <c r="V7" s="3" t="s">
        <v>405</v>
      </c>
    </row>
    <row r="8" spans="1:22" ht="15.75" customHeight="1">
      <c r="A8" s="1261"/>
      <c r="B8" s="1170" t="s">
        <v>1209</v>
      </c>
      <c r="C8" s="1170"/>
      <c r="D8" s="1170"/>
      <c r="E8" s="1170"/>
      <c r="F8" s="1259" t="s">
        <v>1407</v>
      </c>
      <c r="G8" s="1259"/>
      <c r="H8" s="1259"/>
      <c r="I8" s="1259"/>
      <c r="J8" s="1259"/>
      <c r="K8" s="1259"/>
      <c r="L8" s="1259"/>
      <c r="M8" s="1259"/>
      <c r="N8" s="1259"/>
      <c r="O8" s="1259"/>
      <c r="P8" s="1259"/>
      <c r="Q8" s="1259"/>
      <c r="R8" s="1259"/>
      <c r="S8" s="1259"/>
      <c r="U8" s="101"/>
      <c r="V8" s="3" t="s">
        <v>403</v>
      </c>
    </row>
    <row r="9" spans="1:22" ht="15.75" customHeight="1">
      <c r="A9" s="1261"/>
      <c r="B9" s="1170"/>
      <c r="C9" s="1170"/>
      <c r="D9" s="1170"/>
      <c r="E9" s="1170"/>
      <c r="F9" s="1259"/>
      <c r="G9" s="1259"/>
      <c r="H9" s="1259"/>
      <c r="I9" s="1259"/>
      <c r="J9" s="1259"/>
      <c r="K9" s="1259"/>
      <c r="L9" s="1259"/>
      <c r="M9" s="1259"/>
      <c r="N9" s="1259"/>
      <c r="O9" s="1259"/>
      <c r="P9" s="1259"/>
      <c r="Q9" s="1259"/>
      <c r="R9" s="1259"/>
      <c r="S9" s="1259"/>
      <c r="U9" s="141"/>
      <c r="V9" s="3" t="s">
        <v>410</v>
      </c>
    </row>
    <row r="10" spans="1:22" ht="15.75" customHeight="1">
      <c r="A10" s="1261"/>
      <c r="B10" s="1170"/>
      <c r="C10" s="1170"/>
      <c r="D10" s="1170"/>
      <c r="E10" s="1170"/>
      <c r="F10" s="1259"/>
      <c r="G10" s="1259"/>
      <c r="H10" s="1259"/>
      <c r="I10" s="1259"/>
      <c r="J10" s="1259"/>
      <c r="K10" s="1259"/>
      <c r="L10" s="1259"/>
      <c r="M10" s="1259"/>
      <c r="N10" s="1259"/>
      <c r="O10" s="1259"/>
      <c r="P10" s="1259"/>
      <c r="Q10" s="1259"/>
      <c r="R10" s="1259"/>
      <c r="S10" s="1259"/>
      <c r="T10" s="77"/>
    </row>
    <row r="11" spans="1:22" ht="15.75" customHeight="1">
      <c r="A11" s="1261"/>
      <c r="B11" s="1324" t="s">
        <v>154</v>
      </c>
      <c r="C11" s="1324"/>
      <c r="D11" s="1324"/>
      <c r="E11" s="1324"/>
      <c r="F11" s="1511" t="str">
        <f>INDEX(発注者入力シート!$AX$3:$BC$31,MATCH(発注者入力シート!$AY$2,発注者入力シート!$AZ$3:$AZ$31,0),4)</f>
        <v>建築物に係る電気工事</v>
      </c>
      <c r="G11" s="1511"/>
      <c r="H11" s="1511"/>
      <c r="I11" s="1511"/>
      <c r="J11" s="1511"/>
      <c r="K11" s="1511"/>
      <c r="L11" s="1511"/>
      <c r="M11" s="1511"/>
      <c r="N11" s="1511"/>
      <c r="O11" s="1511"/>
      <c r="P11" s="1511"/>
      <c r="Q11" s="1511"/>
      <c r="R11" s="1511"/>
      <c r="S11" s="1511"/>
      <c r="T11" s="77"/>
    </row>
    <row r="12" spans="1:22" ht="15.75" customHeight="1">
      <c r="A12" s="1262"/>
      <c r="B12" s="1324" t="s">
        <v>208</v>
      </c>
      <c r="C12" s="1324"/>
      <c r="D12" s="1324"/>
      <c r="E12" s="1324"/>
      <c r="F12" s="1511" t="str">
        <f>INDEX(発注者入力シート!$AX$3:$BC$31,MATCH(発注者入力シート!$AY$2,発注者入力シート!$AZ$3:$AZ$31,0),5)</f>
        <v>電気工事、消防施設工事</v>
      </c>
      <c r="G12" s="1511"/>
      <c r="H12" s="1511"/>
      <c r="I12" s="1511"/>
      <c r="J12" s="1511"/>
      <c r="K12" s="1511"/>
      <c r="L12" s="1511"/>
      <c r="M12" s="1511"/>
      <c r="N12" s="1511"/>
      <c r="O12" s="1511"/>
      <c r="P12" s="1511"/>
      <c r="Q12" s="1511"/>
      <c r="R12" s="1511"/>
      <c r="S12" s="1511"/>
      <c r="T12" s="77"/>
    </row>
    <row r="13" spans="1:22" ht="15.75" customHeight="1">
      <c r="A13" s="1170" t="s">
        <v>34</v>
      </c>
      <c r="B13" s="1170"/>
      <c r="C13" s="1170"/>
      <c r="D13" s="1170"/>
      <c r="E13" s="1170"/>
      <c r="F13" s="168" t="s">
        <v>165</v>
      </c>
      <c r="G13" s="1519" t="str">
        <f>IF(企業入力シート!C25="","",企業入力シート!C25)</f>
        <v/>
      </c>
      <c r="H13" s="1473"/>
      <c r="I13" s="1473"/>
      <c r="J13" s="1473"/>
      <c r="K13" s="1473"/>
      <c r="L13" s="1474"/>
      <c r="M13" s="113"/>
      <c r="T13" s="77"/>
    </row>
    <row r="14" spans="1:22">
      <c r="A14" s="1166" t="s">
        <v>901</v>
      </c>
      <c r="B14" s="1248"/>
      <c r="C14" s="1248"/>
      <c r="D14" s="1248"/>
      <c r="E14" s="1167"/>
      <c r="F14" s="1166" t="s">
        <v>904</v>
      </c>
      <c r="G14" s="1248"/>
      <c r="H14" s="1248"/>
      <c r="I14" s="1248"/>
      <c r="J14" s="1248"/>
      <c r="K14" s="1248"/>
      <c r="L14" s="1248"/>
      <c r="M14" s="1170" t="s">
        <v>905</v>
      </c>
      <c r="N14" s="1170"/>
      <c r="O14" s="1170"/>
      <c r="P14" s="1170"/>
      <c r="Q14" s="1170"/>
      <c r="R14" s="1170"/>
      <c r="S14" s="1170"/>
      <c r="T14" s="77"/>
      <c r="U14" s="105" t="s">
        <v>406</v>
      </c>
    </row>
    <row r="15" spans="1:22" ht="28.5" customHeight="1">
      <c r="A15" s="1260" t="s">
        <v>27</v>
      </c>
      <c r="B15" s="1099" t="s">
        <v>28</v>
      </c>
      <c r="C15" s="1159"/>
      <c r="D15" s="1159"/>
      <c r="E15" s="1100"/>
      <c r="F15" s="1113"/>
      <c r="G15" s="1114"/>
      <c r="H15" s="1114"/>
      <c r="I15" s="1114"/>
      <c r="J15" s="1114"/>
      <c r="K15" s="1114"/>
      <c r="L15" s="1115"/>
      <c r="M15" s="1113"/>
      <c r="N15" s="1114"/>
      <c r="O15" s="1114"/>
      <c r="P15" s="1114"/>
      <c r="Q15" s="1114"/>
      <c r="R15" s="1114"/>
      <c r="S15" s="1115"/>
      <c r="T15" s="77"/>
      <c r="U15" s="105" t="s">
        <v>407</v>
      </c>
    </row>
    <row r="16" spans="1:22" ht="15.75" customHeight="1">
      <c r="A16" s="1261"/>
      <c r="B16" s="1160"/>
      <c r="C16" s="1092"/>
      <c r="D16" s="1092"/>
      <c r="E16" s="1161"/>
      <c r="F16" s="1116"/>
      <c r="G16" s="1117"/>
      <c r="H16" s="1117"/>
      <c r="I16" s="1117"/>
      <c r="J16" s="1117"/>
      <c r="K16" s="1117"/>
      <c r="L16" s="1118"/>
      <c r="M16" s="1116"/>
      <c r="N16" s="1117"/>
      <c r="O16" s="1117"/>
      <c r="P16" s="1117"/>
      <c r="Q16" s="1117"/>
      <c r="R16" s="1117"/>
      <c r="S16" s="1118"/>
      <c r="T16" s="185"/>
      <c r="U16" s="105" t="s">
        <v>871</v>
      </c>
    </row>
    <row r="17" spans="1:26" ht="15.75" customHeight="1">
      <c r="A17" s="1261"/>
      <c r="B17" s="1160"/>
      <c r="C17" s="1092"/>
      <c r="D17" s="1092"/>
      <c r="E17" s="1161"/>
      <c r="F17" s="1116"/>
      <c r="G17" s="1117"/>
      <c r="H17" s="1117"/>
      <c r="I17" s="1117"/>
      <c r="J17" s="1117"/>
      <c r="K17" s="1117"/>
      <c r="L17" s="1118"/>
      <c r="M17" s="1116"/>
      <c r="N17" s="1117"/>
      <c r="O17" s="1117"/>
      <c r="P17" s="1117"/>
      <c r="Q17" s="1117"/>
      <c r="R17" s="1117"/>
      <c r="S17" s="1118"/>
      <c r="T17" s="185"/>
    </row>
    <row r="18" spans="1:26" ht="15.75" customHeight="1">
      <c r="A18" s="1261"/>
      <c r="B18" s="1160"/>
      <c r="C18" s="1092"/>
      <c r="D18" s="1092"/>
      <c r="E18" s="1161"/>
      <c r="F18" s="1116"/>
      <c r="G18" s="1117"/>
      <c r="H18" s="1117"/>
      <c r="I18" s="1117"/>
      <c r="J18" s="1117"/>
      <c r="K18" s="1117"/>
      <c r="L18" s="1118"/>
      <c r="M18" s="1116"/>
      <c r="N18" s="1117"/>
      <c r="O18" s="1117"/>
      <c r="P18" s="1117"/>
      <c r="Q18" s="1117"/>
      <c r="R18" s="1117"/>
      <c r="S18" s="1118"/>
      <c r="T18" s="185"/>
    </row>
    <row r="19" spans="1:26" ht="19.5" customHeight="1">
      <c r="A19" s="1261"/>
      <c r="B19" s="1290" t="s">
        <v>29</v>
      </c>
      <c r="C19" s="1291"/>
      <c r="D19" s="1291"/>
      <c r="E19" s="1292"/>
      <c r="F19" s="1313"/>
      <c r="G19" s="1314"/>
      <c r="H19" s="1314"/>
      <c r="I19" s="1314"/>
      <c r="J19" s="1314"/>
      <c r="K19" s="1314"/>
      <c r="L19" s="1315"/>
      <c r="M19" s="1313"/>
      <c r="N19" s="1314"/>
      <c r="O19" s="1314"/>
      <c r="P19" s="1314"/>
      <c r="Q19" s="1314"/>
      <c r="R19" s="1314"/>
      <c r="S19" s="1315"/>
      <c r="T19" s="105"/>
      <c r="U19" s="105"/>
    </row>
    <row r="20" spans="1:26" ht="22.5" customHeight="1">
      <c r="A20" s="1261"/>
      <c r="B20" s="1166" t="s">
        <v>22</v>
      </c>
      <c r="C20" s="1248"/>
      <c r="D20" s="1248"/>
      <c r="E20" s="1167"/>
      <c r="F20" s="1512"/>
      <c r="G20" s="1513"/>
      <c r="H20" s="1513"/>
      <c r="I20" s="1513"/>
      <c r="J20" s="1513"/>
      <c r="K20" s="1513"/>
      <c r="L20" s="1255"/>
      <c r="M20" s="1512"/>
      <c r="N20" s="1513"/>
      <c r="O20" s="1513"/>
      <c r="P20" s="1513"/>
      <c r="Q20" s="1513"/>
      <c r="R20" s="1513"/>
      <c r="S20" s="1255"/>
      <c r="T20" s="3" t="s">
        <v>1157</v>
      </c>
      <c r="U20" s="3" t="s">
        <v>1158</v>
      </c>
    </row>
    <row r="21" spans="1:26" ht="15.75" customHeight="1">
      <c r="A21" s="1261"/>
      <c r="B21" s="1099" t="s">
        <v>30</v>
      </c>
      <c r="C21" s="1159"/>
      <c r="D21" s="1159"/>
      <c r="E21" s="1100"/>
      <c r="F21" s="1403"/>
      <c r="G21" s="1404"/>
      <c r="H21" s="1404"/>
      <c r="I21" s="1404"/>
      <c r="J21" s="1404"/>
      <c r="K21" s="1404"/>
      <c r="L21" s="1404"/>
      <c r="M21" s="1403"/>
      <c r="N21" s="1404"/>
      <c r="O21" s="1404"/>
      <c r="P21" s="1404"/>
      <c r="Q21" s="1404"/>
      <c r="R21" s="1404"/>
      <c r="S21" s="1405"/>
      <c r="T21" s="142"/>
    </row>
    <row r="22" spans="1:26" ht="15.75" customHeight="1">
      <c r="A22" s="1261"/>
      <c r="B22" s="1176"/>
      <c r="C22" s="1177"/>
      <c r="D22" s="1177"/>
      <c r="E22" s="1178"/>
      <c r="F22" s="1406"/>
      <c r="G22" s="1407"/>
      <c r="H22" s="1407"/>
      <c r="I22" s="1407"/>
      <c r="J22" s="1407"/>
      <c r="K22" s="1407"/>
      <c r="L22" s="1407"/>
      <c r="M22" s="1406"/>
      <c r="N22" s="1407"/>
      <c r="O22" s="1407"/>
      <c r="P22" s="1407"/>
      <c r="Q22" s="1407"/>
      <c r="R22" s="1407"/>
      <c r="S22" s="1408"/>
      <c r="T22" s="142"/>
      <c r="U22" s="435" t="s">
        <v>1047</v>
      </c>
    </row>
    <row r="23" spans="1:26" ht="19.5" customHeight="1">
      <c r="A23" s="1261"/>
      <c r="B23" s="1153" t="s">
        <v>925</v>
      </c>
      <c r="C23" s="1523"/>
      <c r="D23" s="1523"/>
      <c r="E23" s="1154"/>
      <c r="F23" s="1303"/>
      <c r="G23" s="1304"/>
      <c r="H23" s="1304"/>
      <c r="I23" s="1304"/>
      <c r="J23" s="1304"/>
      <c r="K23" s="1304"/>
      <c r="L23" s="416" t="s">
        <v>164</v>
      </c>
      <c r="M23" s="1303"/>
      <c r="N23" s="1304"/>
      <c r="O23" s="1304"/>
      <c r="P23" s="1304"/>
      <c r="Q23" s="1304"/>
      <c r="R23" s="1304"/>
      <c r="S23" s="416" t="s">
        <v>164</v>
      </c>
      <c r="T23" s="77"/>
      <c r="U23" s="3" t="s">
        <v>1048</v>
      </c>
    </row>
    <row r="24" spans="1:26" ht="19.5" customHeight="1">
      <c r="A24" s="1261"/>
      <c r="B24" s="1305" t="s">
        <v>1192</v>
      </c>
      <c r="C24" s="1306"/>
      <c r="D24" s="1306"/>
      <c r="E24" s="132" t="s">
        <v>239</v>
      </c>
      <c r="F24" s="722"/>
      <c r="G24" s="281"/>
      <c r="H24" s="283" t="s">
        <v>510</v>
      </c>
      <c r="I24" s="281"/>
      <c r="J24" s="283" t="s">
        <v>513</v>
      </c>
      <c r="K24" s="281"/>
      <c r="L24" s="286" t="s">
        <v>511</v>
      </c>
      <c r="M24" s="722"/>
      <c r="N24" s="281"/>
      <c r="O24" s="283" t="s">
        <v>510</v>
      </c>
      <c r="P24" s="281"/>
      <c r="Q24" s="283" t="s">
        <v>513</v>
      </c>
      <c r="R24" s="281"/>
      <c r="S24" s="286" t="s">
        <v>511</v>
      </c>
      <c r="T24" s="186"/>
      <c r="U24" s="436">
        <v>46235</v>
      </c>
      <c r="V24" s="437" t="s">
        <v>1049</v>
      </c>
      <c r="Z24" s="3" t="s">
        <v>509</v>
      </c>
    </row>
    <row r="25" spans="1:26" ht="19.5" customHeight="1">
      <c r="A25" s="1261"/>
      <c r="B25" s="1307"/>
      <c r="C25" s="1308"/>
      <c r="D25" s="1308"/>
      <c r="E25" s="133" t="s">
        <v>240</v>
      </c>
      <c r="F25" s="723"/>
      <c r="G25" s="282"/>
      <c r="H25" s="284" t="s">
        <v>510</v>
      </c>
      <c r="I25" s="282"/>
      <c r="J25" s="284" t="s">
        <v>514</v>
      </c>
      <c r="K25" s="282"/>
      <c r="L25" s="287" t="s">
        <v>511</v>
      </c>
      <c r="M25" s="723"/>
      <c r="N25" s="282"/>
      <c r="O25" s="284" t="s">
        <v>510</v>
      </c>
      <c r="P25" s="282"/>
      <c r="Q25" s="284" t="s">
        <v>514</v>
      </c>
      <c r="R25" s="282"/>
      <c r="S25" s="287" t="s">
        <v>511</v>
      </c>
      <c r="T25" s="186"/>
      <c r="U25" s="3" t="s">
        <v>1050</v>
      </c>
      <c r="Z25" s="3" t="s">
        <v>1159</v>
      </c>
    </row>
    <row r="26" spans="1:26" ht="19.5" customHeight="1">
      <c r="A26" s="1261"/>
      <c r="B26" s="1099" t="s">
        <v>35</v>
      </c>
      <c r="C26" s="1159"/>
      <c r="D26" s="1159"/>
      <c r="E26" s="132" t="s">
        <v>239</v>
      </c>
      <c r="F26" s="724"/>
      <c r="G26" s="281"/>
      <c r="H26" s="283" t="s">
        <v>510</v>
      </c>
      <c r="I26" s="281"/>
      <c r="J26" s="283" t="s">
        <v>513</v>
      </c>
      <c r="K26" s="281"/>
      <c r="L26" s="286" t="s">
        <v>511</v>
      </c>
      <c r="M26" s="724"/>
      <c r="N26" s="281"/>
      <c r="O26" s="283" t="s">
        <v>510</v>
      </c>
      <c r="P26" s="281"/>
      <c r="Q26" s="283" t="s">
        <v>513</v>
      </c>
      <c r="R26" s="281"/>
      <c r="S26" s="286" t="s">
        <v>511</v>
      </c>
      <c r="T26" s="186"/>
      <c r="U26" s="438">
        <f>U24</f>
        <v>46235</v>
      </c>
    </row>
    <row r="27" spans="1:26" ht="19.5" customHeight="1">
      <c r="A27" s="1261"/>
      <c r="B27" s="1176"/>
      <c r="C27" s="1177"/>
      <c r="D27" s="1177"/>
      <c r="E27" s="133" t="s">
        <v>240</v>
      </c>
      <c r="F27" s="725"/>
      <c r="G27" s="282"/>
      <c r="H27" s="284" t="s">
        <v>510</v>
      </c>
      <c r="I27" s="282"/>
      <c r="J27" s="284" t="s">
        <v>514</v>
      </c>
      <c r="K27" s="282"/>
      <c r="L27" s="287" t="s">
        <v>511</v>
      </c>
      <c r="M27" s="725"/>
      <c r="N27" s="282"/>
      <c r="O27" s="284" t="s">
        <v>510</v>
      </c>
      <c r="P27" s="282"/>
      <c r="Q27" s="284" t="s">
        <v>514</v>
      </c>
      <c r="R27" s="282"/>
      <c r="S27" s="287" t="s">
        <v>511</v>
      </c>
      <c r="T27" s="186"/>
    </row>
    <row r="28" spans="1:26" ht="19.5" customHeight="1">
      <c r="A28" s="1261"/>
      <c r="B28" s="1166" t="s">
        <v>36</v>
      </c>
      <c r="C28" s="1248"/>
      <c r="D28" s="1248"/>
      <c r="E28" s="1167"/>
      <c r="F28" s="1409"/>
      <c r="G28" s="1410"/>
      <c r="H28" s="1410"/>
      <c r="I28" s="1410"/>
      <c r="J28" s="1410"/>
      <c r="K28" s="1410"/>
      <c r="L28" s="1411"/>
      <c r="M28" s="1409"/>
      <c r="N28" s="1410"/>
      <c r="O28" s="1410"/>
      <c r="P28" s="1410"/>
      <c r="Q28" s="1410"/>
      <c r="R28" s="1410"/>
      <c r="S28" s="1411"/>
      <c r="T28" s="187"/>
      <c r="U28" s="438"/>
    </row>
    <row r="29" spans="1:26" ht="19.5" customHeight="1">
      <c r="A29" s="1261"/>
      <c r="B29" s="1099" t="s">
        <v>31</v>
      </c>
      <c r="C29" s="1159"/>
      <c r="D29" s="1159"/>
      <c r="E29" s="1100"/>
      <c r="F29" s="1316"/>
      <c r="G29" s="1317"/>
      <c r="H29" s="1317"/>
      <c r="I29" s="1317"/>
      <c r="J29" s="1317"/>
      <c r="K29" s="1317"/>
      <c r="L29" s="1318"/>
      <c r="M29" s="1316"/>
      <c r="N29" s="1317"/>
      <c r="O29" s="1317"/>
      <c r="P29" s="1317"/>
      <c r="Q29" s="1317"/>
      <c r="R29" s="1317"/>
      <c r="S29" s="1318"/>
      <c r="T29" s="77"/>
    </row>
    <row r="30" spans="1:26" ht="19.5" customHeight="1">
      <c r="A30" s="1261"/>
      <c r="B30" s="1272" t="s">
        <v>739</v>
      </c>
      <c r="C30" s="1273"/>
      <c r="D30" s="1273"/>
      <c r="E30" s="1274"/>
      <c r="F30" s="1313"/>
      <c r="G30" s="1314"/>
      <c r="H30" s="1314"/>
      <c r="I30" s="1314"/>
      <c r="J30" s="1314"/>
      <c r="K30" s="1314"/>
      <c r="L30" s="1315"/>
      <c r="M30" s="1319"/>
      <c r="N30" s="1314"/>
      <c r="O30" s="1314"/>
      <c r="P30" s="1314"/>
      <c r="Q30" s="1314"/>
      <c r="R30" s="1314"/>
      <c r="S30" s="1315"/>
      <c r="T30" s="77"/>
    </row>
    <row r="31" spans="1:26" ht="19.5" customHeight="1">
      <c r="A31" s="1261"/>
      <c r="B31" s="1517" t="s">
        <v>154</v>
      </c>
      <c r="C31" s="1517"/>
      <c r="D31" s="1517"/>
      <c r="E31" s="1517"/>
      <c r="F31" s="1296"/>
      <c r="G31" s="1297"/>
      <c r="H31" s="1297"/>
      <c r="I31" s="1297"/>
      <c r="J31" s="1297"/>
      <c r="K31" s="1297"/>
      <c r="L31" s="1298"/>
      <c r="M31" s="1296"/>
      <c r="N31" s="1297"/>
      <c r="O31" s="1297"/>
      <c r="P31" s="1297"/>
      <c r="Q31" s="1297"/>
      <c r="R31" s="1297"/>
      <c r="S31" s="1298"/>
      <c r="T31" s="77"/>
    </row>
    <row r="32" spans="1:26" ht="19.5" customHeight="1">
      <c r="A32" s="1262"/>
      <c r="B32" s="1517" t="s">
        <v>208</v>
      </c>
      <c r="C32" s="1517"/>
      <c r="D32" s="1517"/>
      <c r="E32" s="1517"/>
      <c r="F32" s="1296"/>
      <c r="G32" s="1297"/>
      <c r="H32" s="1297"/>
      <c r="I32" s="1297"/>
      <c r="J32" s="1297"/>
      <c r="K32" s="1297"/>
      <c r="L32" s="1298"/>
      <c r="M32" s="1296"/>
      <c r="N32" s="1297"/>
      <c r="O32" s="1297"/>
      <c r="P32" s="1297"/>
      <c r="Q32" s="1297"/>
      <c r="R32" s="1297"/>
      <c r="S32" s="1298"/>
      <c r="T32" s="77"/>
    </row>
    <row r="33" spans="1:20" ht="31.5" customHeight="1">
      <c r="A33" s="1514" t="s">
        <v>853</v>
      </c>
      <c r="B33" s="1248"/>
      <c r="C33" s="1248"/>
      <c r="D33" s="1248"/>
      <c r="E33" s="1167"/>
      <c r="F33" s="1491"/>
      <c r="G33" s="1515"/>
      <c r="H33" s="1515"/>
      <c r="I33" s="1515"/>
      <c r="J33" s="1515"/>
      <c r="K33" s="1515"/>
      <c r="L33" s="118" t="s">
        <v>163</v>
      </c>
      <c r="M33" s="1491"/>
      <c r="N33" s="1515"/>
      <c r="O33" s="1515"/>
      <c r="P33" s="1515"/>
      <c r="Q33" s="1515"/>
      <c r="R33" s="1515"/>
      <c r="S33" s="118" t="s">
        <v>163</v>
      </c>
    </row>
    <row r="34" spans="1:20" ht="15" customHeight="1">
      <c r="A34" s="1531" t="s">
        <v>32</v>
      </c>
      <c r="B34" s="1138" t="s">
        <v>1403</v>
      </c>
      <c r="C34" s="1281"/>
      <c r="D34" s="1281"/>
      <c r="E34" s="1139"/>
      <c r="F34" s="1520"/>
      <c r="G34" s="1521"/>
      <c r="H34" s="1521"/>
      <c r="I34" s="1521"/>
      <c r="J34" s="1521"/>
      <c r="K34" s="1521"/>
      <c r="L34" s="1522"/>
      <c r="M34" s="1520"/>
      <c r="N34" s="1521"/>
      <c r="O34" s="1521"/>
      <c r="P34" s="1521"/>
      <c r="Q34" s="1521"/>
      <c r="R34" s="1521"/>
      <c r="S34" s="1522"/>
      <c r="T34" s="187"/>
    </row>
    <row r="35" spans="1:20" ht="15" customHeight="1">
      <c r="A35" s="1532"/>
      <c r="B35" s="1144"/>
      <c r="C35" s="1282"/>
      <c r="D35" s="1282"/>
      <c r="E35" s="1145"/>
      <c r="F35" s="1278"/>
      <c r="G35" s="1279"/>
      <c r="H35" s="1279"/>
      <c r="I35" s="1279"/>
      <c r="J35" s="1279"/>
      <c r="K35" s="1279"/>
      <c r="L35" s="1280"/>
      <c r="M35" s="1278"/>
      <c r="N35" s="1279"/>
      <c r="O35" s="1279"/>
      <c r="P35" s="1279"/>
      <c r="Q35" s="1279"/>
      <c r="R35" s="1279"/>
      <c r="S35" s="1280"/>
      <c r="T35" s="187"/>
    </row>
    <row r="36" spans="1:20" ht="15" customHeight="1">
      <c r="A36" s="1532"/>
      <c r="B36" s="1099"/>
      <c r="C36" s="1159"/>
      <c r="D36" s="1159"/>
      <c r="E36" s="1100"/>
      <c r="F36" s="1275"/>
      <c r="G36" s="1276"/>
      <c r="H36" s="1276"/>
      <c r="I36" s="1276"/>
      <c r="J36" s="1276"/>
      <c r="K36" s="1276"/>
      <c r="L36" s="1277"/>
      <c r="M36" s="1275"/>
      <c r="N36" s="1276"/>
      <c r="O36" s="1276"/>
      <c r="P36" s="1276"/>
      <c r="Q36" s="1276"/>
      <c r="R36" s="1276"/>
      <c r="S36" s="1277"/>
      <c r="T36" s="187"/>
    </row>
    <row r="37" spans="1:20" ht="15" customHeight="1">
      <c r="A37" s="1532"/>
      <c r="B37" s="1176"/>
      <c r="C37" s="1177"/>
      <c r="D37" s="1177"/>
      <c r="E37" s="1178"/>
      <c r="F37" s="1278"/>
      <c r="G37" s="1279"/>
      <c r="H37" s="1279"/>
      <c r="I37" s="1279"/>
      <c r="J37" s="1279"/>
      <c r="K37" s="1279"/>
      <c r="L37" s="1280"/>
      <c r="M37" s="1278"/>
      <c r="N37" s="1279"/>
      <c r="O37" s="1279"/>
      <c r="P37" s="1279"/>
      <c r="Q37" s="1279"/>
      <c r="R37" s="1279"/>
      <c r="S37" s="1280"/>
      <c r="T37" s="187"/>
    </row>
    <row r="38" spans="1:20" ht="15" customHeight="1">
      <c r="A38" s="1532"/>
      <c r="B38" s="1099"/>
      <c r="C38" s="1159"/>
      <c r="D38" s="1159"/>
      <c r="E38" s="1100"/>
      <c r="F38" s="1275"/>
      <c r="G38" s="1276"/>
      <c r="H38" s="1276"/>
      <c r="I38" s="1276"/>
      <c r="J38" s="1276"/>
      <c r="K38" s="1276"/>
      <c r="L38" s="1277"/>
      <c r="M38" s="1275"/>
      <c r="N38" s="1276"/>
      <c r="O38" s="1276"/>
      <c r="P38" s="1276"/>
      <c r="Q38" s="1276"/>
      <c r="R38" s="1276"/>
      <c r="S38" s="1277"/>
      <c r="T38" s="187"/>
    </row>
    <row r="39" spans="1:20" ht="15" customHeight="1">
      <c r="A39" s="1533"/>
      <c r="B39" s="1176"/>
      <c r="C39" s="1177"/>
      <c r="D39" s="1177"/>
      <c r="E39" s="1178"/>
      <c r="F39" s="1278"/>
      <c r="G39" s="1279"/>
      <c r="H39" s="1279"/>
      <c r="I39" s="1279"/>
      <c r="J39" s="1279"/>
      <c r="K39" s="1279"/>
      <c r="L39" s="1280"/>
      <c r="M39" s="1278"/>
      <c r="N39" s="1279"/>
      <c r="O39" s="1279"/>
      <c r="P39" s="1279"/>
      <c r="Q39" s="1279"/>
      <c r="R39" s="1279"/>
      <c r="S39" s="1280"/>
      <c r="T39" s="187"/>
    </row>
    <row r="40" spans="1:20" ht="13.5" customHeight="1">
      <c r="A40" s="134" t="s">
        <v>653</v>
      </c>
      <c r="B40" s="1536" t="s">
        <v>1160</v>
      </c>
      <c r="C40" s="1536"/>
      <c r="D40" s="1536"/>
      <c r="E40" s="1536"/>
      <c r="F40" s="1536"/>
      <c r="G40" s="1536"/>
      <c r="H40" s="1536"/>
      <c r="I40" s="1536"/>
      <c r="J40" s="1536"/>
      <c r="K40" s="1536"/>
      <c r="L40" s="1536"/>
      <c r="M40" s="1536"/>
      <c r="N40" s="1536"/>
      <c r="O40" s="1536"/>
      <c r="P40" s="1536"/>
      <c r="Q40" s="1536"/>
      <c r="R40" s="1536"/>
      <c r="S40" s="1536"/>
      <c r="T40" s="158"/>
    </row>
    <row r="41" spans="1:20">
      <c r="A41" s="134"/>
      <c r="B41" s="274" t="s">
        <v>928</v>
      </c>
      <c r="C41" s="1302" t="s">
        <v>1177</v>
      </c>
      <c r="D41" s="1302"/>
      <c r="E41" s="1302"/>
      <c r="F41" s="1302"/>
      <c r="G41" s="1302"/>
      <c r="H41" s="1302"/>
      <c r="I41" s="1302"/>
      <c r="J41" s="1302"/>
      <c r="K41" s="1302"/>
      <c r="L41" s="1302"/>
      <c r="M41" s="1302"/>
      <c r="N41" s="1302"/>
      <c r="O41" s="1302"/>
      <c r="P41" s="1302"/>
      <c r="Q41" s="1302"/>
      <c r="R41" s="1302"/>
      <c r="S41" s="1302"/>
      <c r="T41" s="158"/>
    </row>
    <row r="42" spans="1:20" ht="13.5" customHeight="1">
      <c r="A42" s="135"/>
      <c r="C42" s="1302"/>
      <c r="D42" s="1302"/>
      <c r="E42" s="1302"/>
      <c r="F42" s="1302"/>
      <c r="G42" s="1302"/>
      <c r="H42" s="1302"/>
      <c r="I42" s="1302"/>
      <c r="J42" s="1302"/>
      <c r="K42" s="1302"/>
      <c r="L42" s="1302"/>
      <c r="M42" s="1302"/>
      <c r="N42" s="1302"/>
      <c r="O42" s="1302"/>
      <c r="P42" s="1302"/>
      <c r="Q42" s="1302"/>
      <c r="R42" s="1302"/>
      <c r="S42" s="1302"/>
      <c r="T42" s="420"/>
    </row>
    <row r="43" spans="1:20">
      <c r="A43" s="135"/>
      <c r="B43" s="274"/>
      <c r="C43" s="1302"/>
      <c r="D43" s="1302"/>
      <c r="E43" s="1302"/>
      <c r="F43" s="1302"/>
      <c r="G43" s="1302"/>
      <c r="H43" s="1302"/>
      <c r="I43" s="1302"/>
      <c r="J43" s="1302"/>
      <c r="K43" s="1302"/>
      <c r="L43" s="1302"/>
      <c r="M43" s="1302"/>
      <c r="N43" s="1302"/>
      <c r="O43" s="1302"/>
      <c r="P43" s="1302"/>
      <c r="Q43" s="1302"/>
      <c r="R43" s="1302"/>
      <c r="S43" s="1302"/>
      <c r="T43" s="420"/>
    </row>
    <row r="44" spans="1:20">
      <c r="A44" s="135"/>
      <c r="B44" s="274"/>
      <c r="C44" s="1302"/>
      <c r="D44" s="1302"/>
      <c r="E44" s="1302"/>
      <c r="F44" s="1302"/>
      <c r="G44" s="1302"/>
      <c r="H44" s="1302"/>
      <c r="I44" s="1302"/>
      <c r="J44" s="1302"/>
      <c r="K44" s="1302"/>
      <c r="L44" s="1302"/>
      <c r="M44" s="1302"/>
      <c r="N44" s="1302"/>
      <c r="O44" s="1302"/>
      <c r="P44" s="1302"/>
      <c r="Q44" s="1302"/>
      <c r="R44" s="1302"/>
      <c r="S44" s="1302"/>
      <c r="T44" s="420"/>
    </row>
    <row r="45" spans="1:20">
      <c r="A45" s="135"/>
      <c r="B45" s="274" t="s">
        <v>931</v>
      </c>
      <c r="C45" s="1325" t="s">
        <v>932</v>
      </c>
      <c r="D45" s="1325"/>
      <c r="E45" s="1325"/>
      <c r="F45" s="1325"/>
      <c r="G45" s="1325"/>
      <c r="H45" s="1325"/>
      <c r="I45" s="1325"/>
      <c r="J45" s="1325"/>
      <c r="K45" s="1325"/>
      <c r="L45" s="1325"/>
      <c r="M45" s="1325"/>
      <c r="N45" s="1325"/>
      <c r="O45" s="1325"/>
      <c r="P45" s="1325"/>
      <c r="Q45" s="1325"/>
      <c r="R45" s="1325"/>
      <c r="S45" s="1325"/>
      <c r="T45" s="135"/>
    </row>
    <row r="46" spans="1:20">
      <c r="A46" s="135"/>
      <c r="B46" s="274" t="s">
        <v>935</v>
      </c>
      <c r="C46" s="1157" t="s">
        <v>936</v>
      </c>
      <c r="D46" s="1157"/>
      <c r="E46" s="1157"/>
      <c r="F46" s="1157"/>
      <c r="G46" s="1157"/>
      <c r="H46" s="1157"/>
      <c r="I46" s="1157"/>
      <c r="J46" s="1157"/>
      <c r="K46" s="1157"/>
      <c r="L46" s="1157"/>
      <c r="M46" s="1157"/>
      <c r="N46" s="1157"/>
      <c r="O46" s="1157"/>
      <c r="P46" s="1157"/>
      <c r="Q46" s="1157"/>
      <c r="R46" s="1157"/>
      <c r="S46" s="1157"/>
      <c r="T46" s="158"/>
    </row>
    <row r="47" spans="1:20">
      <c r="A47" s="135"/>
      <c r="B47" s="274" t="s">
        <v>937</v>
      </c>
      <c r="C47" s="1157" t="s">
        <v>938</v>
      </c>
      <c r="D47" s="1157"/>
      <c r="E47" s="1157"/>
      <c r="F47" s="1157"/>
      <c r="G47" s="1157"/>
      <c r="H47" s="1157"/>
      <c r="I47" s="1157"/>
      <c r="J47" s="1157"/>
      <c r="K47" s="1157"/>
      <c r="L47" s="1157"/>
      <c r="M47" s="1157"/>
      <c r="N47" s="1157"/>
      <c r="O47" s="1157"/>
      <c r="P47" s="1157"/>
      <c r="Q47" s="1157"/>
      <c r="R47" s="1157"/>
      <c r="S47" s="1157"/>
      <c r="T47" s="158"/>
    </row>
    <row r="48" spans="1:20">
      <c r="A48" s="135"/>
      <c r="B48" s="274" t="s">
        <v>999</v>
      </c>
      <c r="C48" s="1157" t="s">
        <v>1000</v>
      </c>
      <c r="D48" s="1157"/>
      <c r="E48" s="1157"/>
      <c r="F48" s="1157"/>
      <c r="G48" s="1157"/>
      <c r="H48" s="1157"/>
      <c r="I48" s="1157"/>
      <c r="J48" s="1157"/>
      <c r="K48" s="1157"/>
      <c r="L48" s="1157"/>
      <c r="M48" s="1157"/>
      <c r="N48" s="1157"/>
      <c r="O48" s="1157"/>
      <c r="P48" s="1157"/>
      <c r="Q48" s="1157"/>
      <c r="R48" s="1157"/>
      <c r="S48" s="1157"/>
      <c r="T48" s="158"/>
    </row>
    <row r="49" spans="1:20">
      <c r="A49" s="135"/>
      <c r="B49" s="274"/>
      <c r="C49" s="1157"/>
      <c r="D49" s="1157"/>
      <c r="E49" s="1157"/>
      <c r="F49" s="1157"/>
      <c r="G49" s="1157"/>
      <c r="H49" s="1157"/>
      <c r="I49" s="1157"/>
      <c r="J49" s="1157"/>
      <c r="K49" s="1157"/>
      <c r="L49" s="1157"/>
      <c r="M49" s="1157"/>
      <c r="N49" s="1157"/>
      <c r="O49" s="1157"/>
      <c r="P49" s="1157"/>
      <c r="Q49" s="1157"/>
      <c r="R49" s="1157"/>
      <c r="S49" s="1157"/>
      <c r="T49" s="158"/>
    </row>
    <row r="50" spans="1:20">
      <c r="A50" s="135"/>
      <c r="B50" s="274"/>
      <c r="C50" s="1157"/>
      <c r="D50" s="1157"/>
      <c r="E50" s="1157"/>
      <c r="F50" s="1157"/>
      <c r="G50" s="1157"/>
      <c r="H50" s="1157"/>
      <c r="I50" s="1157"/>
      <c r="J50" s="1157"/>
      <c r="K50" s="1157"/>
      <c r="L50" s="1157"/>
      <c r="M50" s="1157"/>
      <c r="N50" s="1157"/>
      <c r="O50" s="1157"/>
      <c r="P50" s="1157"/>
      <c r="Q50" s="1157"/>
      <c r="R50" s="1157"/>
      <c r="S50" s="1157"/>
      <c r="T50" s="158"/>
    </row>
    <row r="51" spans="1:20" ht="13" customHeight="1">
      <c r="A51" s="704"/>
      <c r="B51" s="833" t="s">
        <v>378</v>
      </c>
      <c r="C51" s="1758" t="s">
        <v>1487</v>
      </c>
      <c r="D51" s="1758"/>
      <c r="E51" s="1758"/>
      <c r="F51" s="1758"/>
      <c r="G51" s="1758"/>
      <c r="H51" s="1758"/>
      <c r="I51" s="1758"/>
      <c r="J51" s="1758"/>
      <c r="K51" s="1758"/>
      <c r="L51" s="1758"/>
      <c r="M51" s="1758"/>
      <c r="N51" s="1758"/>
      <c r="O51" s="1758"/>
      <c r="P51" s="1758"/>
      <c r="Q51" s="1758"/>
      <c r="R51" s="1758"/>
      <c r="S51" s="1758"/>
      <c r="T51" s="158"/>
    </row>
    <row r="52" spans="1:20" ht="13" customHeight="1">
      <c r="A52" s="704"/>
      <c r="B52" s="833"/>
      <c r="C52" s="1758"/>
      <c r="D52" s="1758"/>
      <c r="E52" s="1758"/>
      <c r="F52" s="1758"/>
      <c r="G52" s="1758"/>
      <c r="H52" s="1758"/>
      <c r="I52" s="1758"/>
      <c r="J52" s="1758"/>
      <c r="K52" s="1758"/>
      <c r="L52" s="1758"/>
      <c r="M52" s="1758"/>
      <c r="N52" s="1758"/>
      <c r="O52" s="1758"/>
      <c r="P52" s="1758"/>
      <c r="Q52" s="1758"/>
      <c r="R52" s="1758"/>
      <c r="S52" s="1758"/>
      <c r="T52" s="158"/>
    </row>
    <row r="53" spans="1:20" ht="13" customHeight="1">
      <c r="A53" s="704"/>
      <c r="B53" s="833" t="s">
        <v>379</v>
      </c>
      <c r="C53" s="1758" t="s">
        <v>1488</v>
      </c>
      <c r="D53" s="1758"/>
      <c r="E53" s="1758"/>
      <c r="F53" s="1758"/>
      <c r="G53" s="1758"/>
      <c r="H53" s="1758"/>
      <c r="I53" s="1758"/>
      <c r="J53" s="1758"/>
      <c r="K53" s="1758"/>
      <c r="L53" s="1758"/>
      <c r="M53" s="1758"/>
      <c r="N53" s="1758"/>
      <c r="O53" s="1758"/>
      <c r="P53" s="1758"/>
      <c r="Q53" s="1758"/>
      <c r="R53" s="1758"/>
      <c r="S53" s="1758"/>
      <c r="T53" s="158"/>
    </row>
    <row r="54" spans="1:20" ht="13" customHeight="1">
      <c r="A54" s="704"/>
      <c r="B54" s="833"/>
      <c r="C54" s="1758"/>
      <c r="D54" s="1758"/>
      <c r="E54" s="1758"/>
      <c r="F54" s="1758"/>
      <c r="G54" s="1758"/>
      <c r="H54" s="1758"/>
      <c r="I54" s="1758"/>
      <c r="J54" s="1758"/>
      <c r="K54" s="1758"/>
      <c r="L54" s="1758"/>
      <c r="M54" s="1758"/>
      <c r="N54" s="1758"/>
      <c r="O54" s="1758"/>
      <c r="P54" s="1758"/>
      <c r="Q54" s="1758"/>
      <c r="R54" s="1758"/>
      <c r="S54" s="1758"/>
      <c r="T54" s="158"/>
    </row>
    <row r="55" spans="1:20">
      <c r="A55" s="135"/>
      <c r="B55" s="274" t="s">
        <v>380</v>
      </c>
      <c r="C55" s="1157" t="s">
        <v>1489</v>
      </c>
      <c r="D55" s="1157"/>
      <c r="E55" s="1157"/>
      <c r="F55" s="1157"/>
      <c r="G55" s="1157"/>
      <c r="H55" s="1157"/>
      <c r="I55" s="1157"/>
      <c r="J55" s="1157"/>
      <c r="K55" s="1157"/>
      <c r="L55" s="1157"/>
      <c r="M55" s="1157"/>
      <c r="N55" s="1157"/>
      <c r="O55" s="1157"/>
      <c r="P55" s="1157"/>
      <c r="Q55" s="1157"/>
      <c r="R55" s="1157"/>
      <c r="S55" s="1157"/>
      <c r="T55" s="158"/>
    </row>
    <row r="56" spans="1:20">
      <c r="A56" s="135"/>
      <c r="B56" s="274"/>
      <c r="C56" s="1157"/>
      <c r="D56" s="1157"/>
      <c r="E56" s="1157"/>
      <c r="F56" s="1157"/>
      <c r="G56" s="1157"/>
      <c r="H56" s="1157"/>
      <c r="I56" s="1157"/>
      <c r="J56" s="1157"/>
      <c r="K56" s="1157"/>
      <c r="L56" s="1157"/>
      <c r="M56" s="1157"/>
      <c r="N56" s="1157"/>
      <c r="O56" s="1157"/>
      <c r="P56" s="1157"/>
      <c r="Q56" s="1157"/>
      <c r="R56" s="1157"/>
      <c r="S56" s="1157"/>
      <c r="T56" s="158"/>
    </row>
    <row r="57" spans="1:20" ht="13" customHeight="1">
      <c r="A57" s="704"/>
      <c r="B57" s="705" t="s">
        <v>1490</v>
      </c>
      <c r="C57" s="1326" t="s">
        <v>1106</v>
      </c>
      <c r="D57" s="1326"/>
      <c r="E57" s="1326"/>
      <c r="F57" s="1326"/>
      <c r="G57" s="1326"/>
      <c r="H57" s="1326"/>
      <c r="I57" s="1326"/>
      <c r="J57" s="1326"/>
      <c r="K57" s="1326"/>
      <c r="L57" s="1326"/>
      <c r="M57" s="1326"/>
      <c r="N57" s="1326"/>
      <c r="O57" s="1326"/>
      <c r="P57" s="1326"/>
      <c r="Q57" s="1326"/>
      <c r="R57" s="1326"/>
      <c r="S57" s="1326"/>
      <c r="T57" s="158"/>
    </row>
    <row r="58" spans="1:20">
      <c r="A58" s="706" t="s">
        <v>1491</v>
      </c>
      <c r="B58" s="698"/>
      <c r="C58" s="698"/>
      <c r="D58" s="698"/>
      <c r="E58" s="698"/>
      <c r="F58" s="698"/>
      <c r="G58" s="698"/>
      <c r="H58" s="698"/>
      <c r="I58" s="698"/>
      <c r="J58" s="698"/>
      <c r="K58" s="698"/>
      <c r="L58" s="698"/>
      <c r="M58" s="698"/>
      <c r="N58" s="698"/>
      <c r="O58" s="698"/>
      <c r="P58" s="698"/>
      <c r="Q58" s="698"/>
      <c r="R58" s="698"/>
      <c r="S58" s="698"/>
    </row>
    <row r="59" spans="1:20" ht="13.5" customHeight="1">
      <c r="A59" s="1389" t="s">
        <v>231</v>
      </c>
      <c r="B59" s="1390"/>
      <c r="C59" s="1390"/>
      <c r="D59" s="1390"/>
      <c r="E59" s="1390"/>
      <c r="F59" s="1391"/>
      <c r="G59" s="1293" t="s">
        <v>943</v>
      </c>
      <c r="H59" s="1294"/>
      <c r="I59" s="1294"/>
      <c r="J59" s="1294"/>
      <c r="K59" s="1294"/>
      <c r="L59" s="1294"/>
      <c r="M59" s="1294"/>
      <c r="N59" s="1294"/>
      <c r="O59" s="1294"/>
      <c r="P59" s="1294"/>
      <c r="Q59" s="1295"/>
      <c r="R59" s="1327" t="s">
        <v>944</v>
      </c>
      <c r="S59" s="1329"/>
    </row>
    <row r="60" spans="1:20">
      <c r="A60" s="1395"/>
      <c r="B60" s="1396"/>
      <c r="C60" s="1396"/>
      <c r="D60" s="1396"/>
      <c r="E60" s="1396"/>
      <c r="F60" s="1397"/>
      <c r="G60" s="719" t="s">
        <v>132</v>
      </c>
      <c r="H60" s="719" t="s">
        <v>439</v>
      </c>
      <c r="I60" s="719" t="s">
        <v>134</v>
      </c>
      <c r="J60" s="719" t="s">
        <v>439</v>
      </c>
      <c r="K60" s="719" t="s">
        <v>375</v>
      </c>
      <c r="L60" s="719" t="s">
        <v>376</v>
      </c>
      <c r="M60" s="716" t="s">
        <v>377</v>
      </c>
      <c r="N60" s="1864" t="s">
        <v>378</v>
      </c>
      <c r="O60" s="1865" t="s">
        <v>379</v>
      </c>
      <c r="P60" s="714" t="s">
        <v>380</v>
      </c>
      <c r="Q60" s="714" t="s">
        <v>1490</v>
      </c>
      <c r="R60" s="1330"/>
      <c r="S60" s="1332"/>
    </row>
    <row r="61" spans="1:20" ht="13.5" customHeight="1">
      <c r="A61" s="1342" t="s">
        <v>945</v>
      </c>
      <c r="B61" s="1524" t="s">
        <v>144</v>
      </c>
      <c r="C61" s="1525"/>
      <c r="D61" s="1525"/>
      <c r="E61" s="1525"/>
      <c r="F61" s="1340"/>
      <c r="G61" s="713" t="s">
        <v>946</v>
      </c>
      <c r="H61" s="713"/>
      <c r="I61" s="713" t="s">
        <v>946</v>
      </c>
      <c r="J61" s="713"/>
      <c r="K61" s="713" t="s">
        <v>946</v>
      </c>
      <c r="L61" s="713" t="s">
        <v>946</v>
      </c>
      <c r="M61" s="711" t="s">
        <v>946</v>
      </c>
      <c r="N61" s="1866" t="s">
        <v>946</v>
      </c>
      <c r="O61" s="1866" t="s">
        <v>946</v>
      </c>
      <c r="P61" s="711" t="s">
        <v>946</v>
      </c>
      <c r="Q61" s="711" t="s">
        <v>946</v>
      </c>
      <c r="R61" s="1529"/>
      <c r="S61" s="1867"/>
    </row>
    <row r="62" spans="1:20" ht="13.5" customHeight="1">
      <c r="A62" s="1343"/>
      <c r="B62" s="1524" t="s">
        <v>947</v>
      </c>
      <c r="C62" s="1525"/>
      <c r="D62" s="1525"/>
      <c r="E62" s="1525"/>
      <c r="F62" s="1340"/>
      <c r="G62" s="713" t="s">
        <v>946</v>
      </c>
      <c r="H62" s="713"/>
      <c r="I62" s="713"/>
      <c r="J62" s="713"/>
      <c r="K62" s="713"/>
      <c r="L62" s="713"/>
      <c r="M62" s="711"/>
      <c r="N62" s="1868"/>
      <c r="O62" s="1868"/>
      <c r="P62" s="720"/>
      <c r="Q62" s="720"/>
      <c r="R62" s="1529"/>
      <c r="S62" s="1867"/>
    </row>
    <row r="63" spans="1:20">
      <c r="A63" s="1343"/>
      <c r="B63" s="1524" t="s">
        <v>948</v>
      </c>
      <c r="C63" s="1525"/>
      <c r="D63" s="1525"/>
      <c r="E63" s="1525"/>
      <c r="F63" s="1340"/>
      <c r="G63" s="713" t="s">
        <v>946</v>
      </c>
      <c r="H63" s="713"/>
      <c r="I63" s="713" t="s">
        <v>946</v>
      </c>
      <c r="J63" s="713"/>
      <c r="K63" s="713" t="s">
        <v>946</v>
      </c>
      <c r="L63" s="713"/>
      <c r="M63" s="711"/>
      <c r="N63" s="1866"/>
      <c r="O63" s="1866"/>
      <c r="P63" s="711" t="s">
        <v>946</v>
      </c>
      <c r="Q63" s="711" t="s">
        <v>946</v>
      </c>
      <c r="R63" s="1529"/>
      <c r="S63" s="1867"/>
    </row>
    <row r="64" spans="1:20">
      <c r="A64" s="1343"/>
      <c r="B64" s="1524" t="s">
        <v>156</v>
      </c>
      <c r="C64" s="1525"/>
      <c r="D64" s="1525"/>
      <c r="E64" s="1525"/>
      <c r="F64" s="1340"/>
      <c r="G64" s="713" t="s">
        <v>946</v>
      </c>
      <c r="H64" s="713"/>
      <c r="I64" s="713"/>
      <c r="J64" s="713"/>
      <c r="K64" s="713"/>
      <c r="L64" s="713"/>
      <c r="M64" s="711"/>
      <c r="N64" s="1866"/>
      <c r="O64" s="1866"/>
      <c r="P64" s="711" t="s">
        <v>946</v>
      </c>
      <c r="Q64" s="711" t="s">
        <v>946</v>
      </c>
      <c r="R64" s="1529"/>
      <c r="S64" s="1867"/>
    </row>
    <row r="65" spans="1:19" ht="13.5" customHeight="1">
      <c r="A65" s="1343"/>
      <c r="B65" s="1869" t="s">
        <v>949</v>
      </c>
      <c r="C65" s="1870"/>
      <c r="D65" s="1870"/>
      <c r="E65" s="1870"/>
      <c r="F65" s="1871"/>
      <c r="G65" s="1872" t="s">
        <v>1190</v>
      </c>
      <c r="H65" s="1872"/>
      <c r="I65" s="1872" t="s">
        <v>1190</v>
      </c>
      <c r="J65" s="1872"/>
      <c r="K65" s="1872"/>
      <c r="L65" s="1438"/>
      <c r="M65" s="1099" t="s">
        <v>946</v>
      </c>
      <c r="N65" s="1873"/>
      <c r="O65" s="1873"/>
      <c r="P65" s="1099" t="s">
        <v>946</v>
      </c>
      <c r="Q65" s="1438"/>
      <c r="R65" s="1299"/>
      <c r="S65" s="1874"/>
    </row>
    <row r="66" spans="1:19" ht="13.5" customHeight="1">
      <c r="A66" s="1343"/>
      <c r="B66" s="1875"/>
      <c r="C66" s="1724"/>
      <c r="D66" s="1724"/>
      <c r="E66" s="1724"/>
      <c r="F66" s="1876"/>
      <c r="G66" s="1877"/>
      <c r="H66" s="1877"/>
      <c r="I66" s="1877"/>
      <c r="J66" s="1877"/>
      <c r="K66" s="1877"/>
      <c r="L66" s="1464"/>
      <c r="M66" s="1160"/>
      <c r="N66" s="1878"/>
      <c r="O66" s="1878"/>
      <c r="P66" s="1160"/>
      <c r="Q66" s="1464"/>
      <c r="R66" s="1879"/>
      <c r="S66" s="1880"/>
    </row>
    <row r="67" spans="1:19" ht="13.5" customHeight="1">
      <c r="A67" s="1343"/>
      <c r="B67" s="1881"/>
      <c r="C67" s="1208"/>
      <c r="D67" s="1208"/>
      <c r="E67" s="1208"/>
      <c r="F67" s="1882"/>
      <c r="G67" s="1883"/>
      <c r="H67" s="1883"/>
      <c r="I67" s="1883"/>
      <c r="J67" s="1883"/>
      <c r="K67" s="1883"/>
      <c r="L67" s="1439"/>
      <c r="M67" s="1176"/>
      <c r="N67" s="1884"/>
      <c r="O67" s="1884"/>
      <c r="P67" s="1176"/>
      <c r="Q67" s="1439"/>
      <c r="R67" s="1885"/>
      <c r="S67" s="1886"/>
    </row>
    <row r="68" spans="1:19">
      <c r="A68" s="1343"/>
      <c r="B68" s="1887" t="s">
        <v>1202</v>
      </c>
      <c r="C68" s="1888"/>
      <c r="D68" s="1888"/>
      <c r="E68" s="1888"/>
      <c r="F68" s="1889"/>
      <c r="G68" s="136" t="s">
        <v>946</v>
      </c>
      <c r="H68" s="136"/>
      <c r="I68" s="136" t="s">
        <v>946</v>
      </c>
      <c r="J68" s="136"/>
      <c r="K68" s="136" t="s">
        <v>946</v>
      </c>
      <c r="L68" s="136"/>
      <c r="M68" s="852"/>
      <c r="N68" s="1866" t="s">
        <v>1492</v>
      </c>
      <c r="O68" s="1866" t="s">
        <v>1492</v>
      </c>
      <c r="P68" s="852" t="s">
        <v>946</v>
      </c>
      <c r="Q68" s="852"/>
      <c r="R68" s="1514"/>
      <c r="S68" s="1714"/>
    </row>
    <row r="69" spans="1:19">
      <c r="A69" s="1343"/>
      <c r="B69" s="1887" t="s">
        <v>1493</v>
      </c>
      <c r="C69" s="1888"/>
      <c r="D69" s="1888"/>
      <c r="E69" s="1888"/>
      <c r="F69" s="1889"/>
      <c r="G69" s="136" t="s">
        <v>946</v>
      </c>
      <c r="H69" s="136"/>
      <c r="I69" s="136"/>
      <c r="J69" s="136"/>
      <c r="K69" s="136"/>
      <c r="L69" s="136"/>
      <c r="M69" s="852"/>
      <c r="N69" s="1866" t="s">
        <v>1492</v>
      </c>
      <c r="O69" s="1866" t="s">
        <v>1492</v>
      </c>
      <c r="P69" s="852" t="s">
        <v>946</v>
      </c>
      <c r="Q69" s="852"/>
      <c r="R69" s="1890" t="s">
        <v>1494</v>
      </c>
      <c r="S69" s="1891"/>
    </row>
    <row r="70" spans="1:19">
      <c r="A70" s="1343"/>
      <c r="B70" s="1887" t="s">
        <v>1001</v>
      </c>
      <c r="C70" s="1888"/>
      <c r="D70" s="1888"/>
      <c r="E70" s="1888"/>
      <c r="F70" s="1889"/>
      <c r="G70" s="136" t="s">
        <v>946</v>
      </c>
      <c r="H70" s="136"/>
      <c r="I70" s="136"/>
      <c r="J70" s="136"/>
      <c r="K70" s="136"/>
      <c r="L70" s="136"/>
      <c r="M70" s="852"/>
      <c r="N70" s="1866"/>
      <c r="O70" s="1866" t="s">
        <v>1492</v>
      </c>
      <c r="P70" s="852" t="s">
        <v>946</v>
      </c>
      <c r="Q70" s="852"/>
      <c r="R70" s="1892"/>
      <c r="S70" s="1893"/>
    </row>
    <row r="71" spans="1:19">
      <c r="A71" s="1343"/>
      <c r="B71" s="1887" t="s">
        <v>950</v>
      </c>
      <c r="C71" s="1888"/>
      <c r="D71" s="1888"/>
      <c r="E71" s="1888"/>
      <c r="F71" s="1889"/>
      <c r="G71" s="136" t="s">
        <v>946</v>
      </c>
      <c r="H71" s="136"/>
      <c r="I71" s="136" t="s">
        <v>946</v>
      </c>
      <c r="J71" s="136"/>
      <c r="K71" s="136" t="s">
        <v>946</v>
      </c>
      <c r="L71" s="136"/>
      <c r="M71" s="852"/>
      <c r="N71" s="1866"/>
      <c r="O71" s="1866"/>
      <c r="P71" s="852" t="s">
        <v>946</v>
      </c>
      <c r="Q71" s="852"/>
      <c r="R71" s="1514"/>
      <c r="S71" s="1714"/>
    </row>
    <row r="72" spans="1:19" ht="13.5" customHeight="1">
      <c r="A72" s="1343"/>
      <c r="B72" s="1869" t="s">
        <v>951</v>
      </c>
      <c r="C72" s="1870"/>
      <c r="D72" s="1870"/>
      <c r="E72" s="1870"/>
      <c r="F72" s="1871"/>
      <c r="G72" s="1438" t="s">
        <v>946</v>
      </c>
      <c r="H72" s="1438"/>
      <c r="I72" s="1438"/>
      <c r="J72" s="1438"/>
      <c r="K72" s="1438"/>
      <c r="L72" s="1438"/>
      <c r="M72" s="1438"/>
      <c r="N72" s="1894"/>
      <c r="O72" s="1894"/>
      <c r="P72" s="1438" t="s">
        <v>946</v>
      </c>
      <c r="Q72" s="1438"/>
      <c r="R72" s="1263" t="s">
        <v>1193</v>
      </c>
      <c r="S72" s="1265"/>
    </row>
    <row r="73" spans="1:19" ht="13.5" customHeight="1">
      <c r="A73" s="1343"/>
      <c r="B73" s="1881"/>
      <c r="C73" s="1208"/>
      <c r="D73" s="1208"/>
      <c r="E73" s="1208"/>
      <c r="F73" s="1882"/>
      <c r="G73" s="1439"/>
      <c r="H73" s="1439"/>
      <c r="I73" s="1439"/>
      <c r="J73" s="1439"/>
      <c r="K73" s="1439"/>
      <c r="L73" s="1439"/>
      <c r="M73" s="1439"/>
      <c r="N73" s="1895"/>
      <c r="O73" s="1895"/>
      <c r="P73" s="1439"/>
      <c r="Q73" s="1439"/>
      <c r="R73" s="1266"/>
      <c r="S73" s="1268"/>
    </row>
    <row r="74" spans="1:19" ht="13.5" customHeight="1">
      <c r="A74" s="1343"/>
      <c r="B74" s="1896" t="s">
        <v>1203</v>
      </c>
      <c r="C74" s="1897"/>
      <c r="D74" s="1897"/>
      <c r="E74" s="1897"/>
      <c r="F74" s="1898"/>
      <c r="G74" s="136" t="s">
        <v>946</v>
      </c>
      <c r="H74" s="130"/>
      <c r="I74" s="130"/>
      <c r="J74" s="130"/>
      <c r="K74" s="130"/>
      <c r="L74" s="130"/>
      <c r="M74" s="129"/>
      <c r="N74" s="1899"/>
      <c r="O74" s="1899"/>
      <c r="P74" s="136" t="s">
        <v>946</v>
      </c>
      <c r="Q74" s="852" t="s">
        <v>946</v>
      </c>
      <c r="R74" s="1514"/>
      <c r="S74" s="1714"/>
    </row>
    <row r="75" spans="1:19" ht="13.5" customHeight="1">
      <c r="A75" s="1344"/>
      <c r="B75" s="1526" t="s">
        <v>1108</v>
      </c>
      <c r="C75" s="1322"/>
      <c r="D75" s="1322"/>
      <c r="E75" s="1322"/>
      <c r="F75" s="1323"/>
      <c r="G75" s="713" t="s">
        <v>946</v>
      </c>
      <c r="H75" s="718"/>
      <c r="I75" s="718"/>
      <c r="J75" s="718"/>
      <c r="K75" s="718"/>
      <c r="L75" s="718"/>
      <c r="M75" s="715"/>
      <c r="N75" s="1899"/>
      <c r="O75" s="1899"/>
      <c r="P75" s="713" t="s">
        <v>946</v>
      </c>
      <c r="Q75" s="711" t="s">
        <v>946</v>
      </c>
      <c r="R75" s="1529"/>
      <c r="S75" s="1867"/>
    </row>
    <row r="76" spans="1:19" ht="13.5" customHeight="1">
      <c r="A76" s="1537" t="s">
        <v>25</v>
      </c>
      <c r="B76" s="1345"/>
      <c r="C76" s="1345"/>
      <c r="D76" s="1345"/>
      <c r="E76" s="1345"/>
      <c r="F76" s="1346"/>
      <c r="G76" s="1356"/>
      <c r="H76" s="1356"/>
      <c r="I76" s="1356" t="s">
        <v>946</v>
      </c>
      <c r="J76" s="1356"/>
      <c r="K76" s="1356" t="s">
        <v>946</v>
      </c>
      <c r="L76" s="1356"/>
      <c r="M76" s="1356"/>
      <c r="N76" s="1894"/>
      <c r="O76" s="1894"/>
      <c r="P76" s="1356" t="s">
        <v>946</v>
      </c>
      <c r="Q76" s="1356"/>
      <c r="R76" s="1900" t="s">
        <v>1194</v>
      </c>
      <c r="S76" s="1901"/>
    </row>
    <row r="77" spans="1:19" ht="13.5" customHeight="1">
      <c r="A77" s="1539"/>
      <c r="B77" s="1349"/>
      <c r="C77" s="1349"/>
      <c r="D77" s="1349"/>
      <c r="E77" s="1349"/>
      <c r="F77" s="1350"/>
      <c r="G77" s="1355"/>
      <c r="H77" s="1355"/>
      <c r="I77" s="1355"/>
      <c r="J77" s="1355"/>
      <c r="K77" s="1355"/>
      <c r="L77" s="1355"/>
      <c r="M77" s="1355"/>
      <c r="N77" s="1895"/>
      <c r="O77" s="1895"/>
      <c r="P77" s="1355"/>
      <c r="Q77" s="1355"/>
      <c r="R77" s="1902"/>
      <c r="S77" s="1903"/>
    </row>
    <row r="78" spans="1:19" ht="13.5" customHeight="1">
      <c r="A78" s="1537" t="s">
        <v>952</v>
      </c>
      <c r="B78" s="1345"/>
      <c r="C78" s="1345"/>
      <c r="D78" s="1345"/>
      <c r="E78" s="1345"/>
      <c r="F78" s="1346"/>
      <c r="G78" s="1351" t="s">
        <v>1190</v>
      </c>
      <c r="H78" s="1351"/>
      <c r="I78" s="1356"/>
      <c r="J78" s="1356"/>
      <c r="K78" s="1356"/>
      <c r="L78" s="1351" t="s">
        <v>1190</v>
      </c>
      <c r="M78" s="1351"/>
      <c r="N78" s="1389"/>
      <c r="O78" s="1389"/>
      <c r="P78" s="1389" t="s">
        <v>946</v>
      </c>
      <c r="Q78" s="1356"/>
      <c r="R78" s="1327"/>
      <c r="S78" s="1329"/>
    </row>
    <row r="79" spans="1:19">
      <c r="A79" s="1538"/>
      <c r="B79" s="1347"/>
      <c r="C79" s="1347"/>
      <c r="D79" s="1347"/>
      <c r="E79" s="1347"/>
      <c r="F79" s="1348"/>
      <c r="G79" s="1352"/>
      <c r="H79" s="1352"/>
      <c r="I79" s="1354"/>
      <c r="J79" s="1354"/>
      <c r="K79" s="1354"/>
      <c r="L79" s="1352"/>
      <c r="M79" s="1352"/>
      <c r="N79" s="1392"/>
      <c r="O79" s="1392"/>
      <c r="P79" s="1392"/>
      <c r="Q79" s="1354"/>
      <c r="R79" s="1904"/>
      <c r="S79" s="1905"/>
    </row>
    <row r="80" spans="1:19">
      <c r="A80" s="1539"/>
      <c r="B80" s="1349"/>
      <c r="C80" s="1349"/>
      <c r="D80" s="1349"/>
      <c r="E80" s="1349"/>
      <c r="F80" s="1350"/>
      <c r="G80" s="1353"/>
      <c r="H80" s="1353"/>
      <c r="I80" s="1355"/>
      <c r="J80" s="1355"/>
      <c r="K80" s="1355"/>
      <c r="L80" s="1353"/>
      <c r="M80" s="1353"/>
      <c r="N80" s="1395"/>
      <c r="O80" s="1395"/>
      <c r="P80" s="1395"/>
      <c r="Q80" s="1355"/>
      <c r="R80" s="1330"/>
      <c r="S80" s="1332"/>
    </row>
    <row r="81" spans="1:19">
      <c r="A81" s="707" t="s">
        <v>953</v>
      </c>
      <c r="B81" s="707"/>
      <c r="C81" s="707"/>
      <c r="D81" s="707"/>
      <c r="E81" s="707"/>
      <c r="F81" s="707"/>
      <c r="G81" s="707"/>
      <c r="H81" s="707"/>
      <c r="I81" s="707"/>
      <c r="J81" s="707"/>
      <c r="K81" s="707"/>
      <c r="L81" s="707"/>
      <c r="M81" s="707"/>
      <c r="N81" s="707"/>
      <c r="O81" s="707"/>
      <c r="P81" s="707"/>
      <c r="Q81" s="707"/>
      <c r="R81" s="707"/>
      <c r="S81" s="707"/>
    </row>
    <row r="82" spans="1:19">
      <c r="A82" s="707" t="s">
        <v>1008</v>
      </c>
      <c r="B82" s="707"/>
      <c r="C82" s="707"/>
      <c r="D82" s="707"/>
      <c r="E82" s="707"/>
      <c r="F82" s="707"/>
      <c r="G82" s="707"/>
      <c r="H82" s="707"/>
      <c r="I82" s="707"/>
      <c r="J82" s="707"/>
      <c r="K82" s="707"/>
      <c r="L82" s="707"/>
      <c r="M82" s="707"/>
      <c r="N82" s="707"/>
      <c r="O82" s="707"/>
      <c r="P82" s="707"/>
      <c r="Q82" s="707"/>
      <c r="R82" s="707"/>
      <c r="S82" s="707"/>
    </row>
    <row r="83" spans="1:19">
      <c r="A83" s="707"/>
      <c r="B83" s="707"/>
      <c r="C83" s="707"/>
      <c r="D83" s="707"/>
      <c r="E83" s="707"/>
      <c r="F83" s="707"/>
      <c r="G83" s="707"/>
      <c r="H83" s="707"/>
      <c r="I83" s="707"/>
      <c r="J83" s="707"/>
      <c r="K83" s="707"/>
      <c r="L83" s="707"/>
      <c r="M83" s="707"/>
      <c r="N83" s="707"/>
      <c r="O83" s="707"/>
      <c r="P83" s="707"/>
      <c r="Q83" s="707"/>
      <c r="R83" s="707"/>
      <c r="S83" s="707"/>
    </row>
    <row r="84" spans="1:19">
      <c r="A84" s="707" t="s">
        <v>1002</v>
      </c>
      <c r="B84" s="707"/>
      <c r="C84" s="707"/>
      <c r="D84" s="707"/>
      <c r="E84" s="707"/>
      <c r="F84" s="707"/>
      <c r="G84" s="707"/>
      <c r="H84" s="707"/>
      <c r="I84" s="707"/>
      <c r="J84" s="707"/>
      <c r="K84" s="707"/>
      <c r="L84" s="707"/>
      <c r="M84" s="707"/>
      <c r="N84" s="707"/>
      <c r="O84" s="707"/>
      <c r="P84" s="707"/>
      <c r="Q84" s="707"/>
      <c r="R84" s="707"/>
      <c r="S84" s="707"/>
    </row>
    <row r="85" spans="1:19" ht="13" customHeight="1">
      <c r="A85" s="1527" t="s">
        <v>956</v>
      </c>
      <c r="B85" s="1528"/>
      <c r="C85" s="1529" t="s">
        <v>957</v>
      </c>
      <c r="D85" s="1906"/>
      <c r="E85" s="1293" t="s">
        <v>958</v>
      </c>
      <c r="F85" s="1294"/>
      <c r="G85" s="1294"/>
      <c r="H85" s="1294"/>
      <c r="I85" s="1294"/>
      <c r="J85" s="1295"/>
      <c r="K85" s="1293" t="s">
        <v>1495</v>
      </c>
      <c r="L85" s="1294"/>
      <c r="M85" s="1294"/>
      <c r="N85" s="1295"/>
      <c r="O85" s="1324" t="s">
        <v>959</v>
      </c>
      <c r="P85" s="1324"/>
      <c r="Q85" s="1324"/>
      <c r="R85" s="1324"/>
      <c r="S85" s="1324"/>
    </row>
    <row r="86" spans="1:19" ht="13.5" customHeight="1">
      <c r="A86" s="1170" t="s">
        <v>960</v>
      </c>
      <c r="B86" s="1170"/>
      <c r="C86" s="1299" t="s">
        <v>961</v>
      </c>
      <c r="D86" s="1874"/>
      <c r="E86" s="1103" t="s">
        <v>962</v>
      </c>
      <c r="F86" s="1104"/>
      <c r="G86" s="1104"/>
      <c r="H86" s="1104"/>
      <c r="I86" s="1104"/>
      <c r="J86" s="1105"/>
      <c r="K86" s="1103" t="s">
        <v>1496</v>
      </c>
      <c r="L86" s="1104"/>
      <c r="M86" s="1104"/>
      <c r="N86" s="1105"/>
      <c r="O86" s="1233" t="s">
        <v>963</v>
      </c>
      <c r="P86" s="1233"/>
      <c r="Q86" s="1233"/>
      <c r="R86" s="1233"/>
      <c r="S86" s="1233"/>
    </row>
    <row r="87" spans="1:19">
      <c r="A87" s="1170"/>
      <c r="B87" s="1170"/>
      <c r="C87" s="1879"/>
      <c r="D87" s="1880"/>
      <c r="E87" s="1106"/>
      <c r="F87" s="1107"/>
      <c r="G87" s="1107"/>
      <c r="H87" s="1107"/>
      <c r="I87" s="1107"/>
      <c r="J87" s="1108"/>
      <c r="K87" s="1778"/>
      <c r="L87" s="1745"/>
      <c r="M87" s="1745"/>
      <c r="N87" s="1779"/>
      <c r="O87" s="1370" t="s">
        <v>964</v>
      </c>
      <c r="P87" s="1370"/>
      <c r="Q87" s="1370"/>
      <c r="R87" s="1370"/>
      <c r="S87" s="1370"/>
    </row>
    <row r="88" spans="1:19" ht="13.5" customHeight="1">
      <c r="A88" s="1170" t="s">
        <v>965</v>
      </c>
      <c r="B88" s="1170"/>
      <c r="C88" s="1879"/>
      <c r="D88" s="1880"/>
      <c r="E88" s="1778" t="s">
        <v>966</v>
      </c>
      <c r="F88" s="1745"/>
      <c r="G88" s="1745"/>
      <c r="H88" s="1745"/>
      <c r="I88" s="1745"/>
      <c r="J88" s="1779"/>
      <c r="K88" s="1778"/>
      <c r="L88" s="1745"/>
      <c r="M88" s="1745"/>
      <c r="N88" s="1779"/>
      <c r="O88" s="1233" t="s">
        <v>967</v>
      </c>
      <c r="P88" s="1233"/>
      <c r="Q88" s="1233"/>
      <c r="R88" s="1233"/>
      <c r="S88" s="1233"/>
    </row>
    <row r="89" spans="1:19" ht="13.5" customHeight="1">
      <c r="A89" s="1170"/>
      <c r="B89" s="1170"/>
      <c r="C89" s="1879"/>
      <c r="D89" s="1880"/>
      <c r="E89" s="1778"/>
      <c r="F89" s="1745"/>
      <c r="G89" s="1745"/>
      <c r="H89" s="1745"/>
      <c r="I89" s="1745"/>
      <c r="J89" s="1779"/>
      <c r="K89" s="1778"/>
      <c r="L89" s="1745"/>
      <c r="M89" s="1745"/>
      <c r="N89" s="1779"/>
      <c r="O89" s="1237" t="s">
        <v>968</v>
      </c>
      <c r="P89" s="1237"/>
      <c r="Q89" s="1237"/>
      <c r="R89" s="1237"/>
      <c r="S89" s="1237"/>
    </row>
    <row r="90" spans="1:19" ht="13.5" customHeight="1">
      <c r="A90" s="1170"/>
      <c r="B90" s="1170"/>
      <c r="C90" s="1879"/>
      <c r="D90" s="1880"/>
      <c r="E90" s="1106"/>
      <c r="F90" s="1107"/>
      <c r="G90" s="1107"/>
      <c r="H90" s="1107"/>
      <c r="I90" s="1107"/>
      <c r="J90" s="1108"/>
      <c r="K90" s="1106"/>
      <c r="L90" s="1107"/>
      <c r="M90" s="1107"/>
      <c r="N90" s="1108"/>
      <c r="O90" s="1237"/>
      <c r="P90" s="1237"/>
      <c r="Q90" s="1237"/>
      <c r="R90" s="1237"/>
      <c r="S90" s="1237"/>
    </row>
    <row r="91" spans="1:19" ht="13.5" customHeight="1">
      <c r="A91" s="1170" t="s">
        <v>969</v>
      </c>
      <c r="B91" s="1170"/>
      <c r="C91" s="1879"/>
      <c r="D91" s="1880"/>
      <c r="E91" s="1778" t="s">
        <v>1497</v>
      </c>
      <c r="F91" s="1745"/>
      <c r="G91" s="1745"/>
      <c r="H91" s="1745"/>
      <c r="I91" s="1745"/>
      <c r="J91" s="1779"/>
      <c r="K91" s="1907" t="s">
        <v>1498</v>
      </c>
      <c r="L91" s="1908"/>
      <c r="M91" s="1908"/>
      <c r="N91" s="1909"/>
      <c r="O91" s="1910" t="s">
        <v>1499</v>
      </c>
      <c r="P91" s="1910"/>
      <c r="Q91" s="1910"/>
      <c r="R91" s="1910"/>
      <c r="S91" s="1910"/>
    </row>
    <row r="92" spans="1:19" ht="13.5" customHeight="1">
      <c r="A92" s="1170"/>
      <c r="B92" s="1170"/>
      <c r="C92" s="1879"/>
      <c r="D92" s="1880"/>
      <c r="E92" s="1778"/>
      <c r="F92" s="1745"/>
      <c r="G92" s="1745"/>
      <c r="H92" s="1745"/>
      <c r="I92" s="1745"/>
      <c r="J92" s="1779"/>
      <c r="K92" s="1911"/>
      <c r="L92" s="1912"/>
      <c r="M92" s="1912"/>
      <c r="N92" s="1913"/>
      <c r="O92" s="1914" t="s">
        <v>1500</v>
      </c>
      <c r="P92" s="1914"/>
      <c r="Q92" s="1914"/>
      <c r="R92" s="1914"/>
      <c r="S92" s="1914"/>
    </row>
    <row r="93" spans="1:19" ht="13.5" customHeight="1">
      <c r="A93" s="1170"/>
      <c r="B93" s="1170"/>
      <c r="C93" s="1879"/>
      <c r="D93" s="1880"/>
      <c r="E93" s="1778"/>
      <c r="F93" s="1745"/>
      <c r="G93" s="1745"/>
      <c r="H93" s="1745"/>
      <c r="I93" s="1745"/>
      <c r="J93" s="1779"/>
      <c r="K93" s="1911"/>
      <c r="L93" s="1912"/>
      <c r="M93" s="1912"/>
      <c r="N93" s="1913"/>
      <c r="O93" s="1914"/>
      <c r="P93" s="1914"/>
      <c r="Q93" s="1914"/>
      <c r="R93" s="1914"/>
      <c r="S93" s="1914"/>
    </row>
    <row r="94" spans="1:19" ht="13.5" customHeight="1">
      <c r="A94" s="1170" t="s">
        <v>974</v>
      </c>
      <c r="B94" s="1170"/>
      <c r="C94" s="1103" t="s">
        <v>970</v>
      </c>
      <c r="D94" s="1104"/>
      <c r="E94" s="1915"/>
      <c r="F94" s="1916"/>
      <c r="G94" s="1916"/>
      <c r="H94" s="1916"/>
      <c r="I94" s="1916"/>
      <c r="J94" s="1917"/>
      <c r="K94" s="1918"/>
      <c r="L94" s="1919"/>
      <c r="M94" s="1919"/>
      <c r="N94" s="1920"/>
      <c r="O94" s="1921" t="s">
        <v>380</v>
      </c>
      <c r="P94" s="1922"/>
      <c r="Q94" s="1922"/>
      <c r="R94" s="1922"/>
      <c r="S94" s="1923"/>
    </row>
    <row r="95" spans="1:19" ht="13.5" customHeight="1">
      <c r="A95" s="1170"/>
      <c r="B95" s="1170"/>
      <c r="C95" s="1778"/>
      <c r="D95" s="1745"/>
      <c r="E95" s="1924"/>
      <c r="F95" s="1925"/>
      <c r="G95" s="1925"/>
      <c r="H95" s="1925"/>
      <c r="I95" s="1925"/>
      <c r="J95" s="1926"/>
      <c r="K95" s="1927"/>
      <c r="L95" s="1928"/>
      <c r="M95" s="1928"/>
      <c r="N95" s="1929"/>
      <c r="O95" s="1930" t="s">
        <v>1501</v>
      </c>
      <c r="P95" s="1931"/>
      <c r="Q95" s="1931"/>
      <c r="R95" s="1931"/>
      <c r="S95" s="1932"/>
    </row>
    <row r="96" spans="1:19">
      <c r="A96" s="1170"/>
      <c r="B96" s="1170"/>
      <c r="C96" s="1106"/>
      <c r="D96" s="1107"/>
      <c r="E96" s="1933"/>
      <c r="F96" s="1934"/>
      <c r="G96" s="1934"/>
      <c r="H96" s="1934"/>
      <c r="I96" s="1934"/>
      <c r="J96" s="1935"/>
      <c r="K96" s="1936"/>
      <c r="L96" s="1937"/>
      <c r="M96" s="1937"/>
      <c r="N96" s="1938"/>
      <c r="O96" s="1939"/>
      <c r="P96" s="1940"/>
      <c r="Q96" s="1940"/>
      <c r="R96" s="1940"/>
      <c r="S96" s="1941"/>
    </row>
    <row r="97" spans="1:22">
      <c r="A97" s="1371" t="s">
        <v>1003</v>
      </c>
      <c r="B97" s="1372"/>
      <c r="C97" s="1372"/>
      <c r="D97" s="1372"/>
      <c r="E97" s="1372"/>
      <c r="F97" s="1372"/>
      <c r="G97" s="1372"/>
      <c r="H97" s="1372"/>
      <c r="I97" s="1372"/>
      <c r="J97" s="1372"/>
      <c r="K97" s="1372"/>
      <c r="L97" s="1372"/>
      <c r="M97" s="1372"/>
      <c r="N97" s="1372"/>
      <c r="O97" s="1372"/>
      <c r="P97" s="1372"/>
      <c r="Q97" s="1372"/>
      <c r="R97" s="1372"/>
      <c r="S97" s="1372"/>
    </row>
    <row r="98" spans="1:22">
      <c r="A98" s="1373"/>
      <c r="B98" s="1373"/>
      <c r="C98" s="1373"/>
      <c r="D98" s="1373"/>
      <c r="E98" s="1373"/>
      <c r="F98" s="1373"/>
      <c r="G98" s="1373"/>
      <c r="H98" s="1373"/>
      <c r="I98" s="1373"/>
      <c r="J98" s="1373"/>
      <c r="K98" s="1373"/>
      <c r="L98" s="1373"/>
      <c r="M98" s="1373"/>
      <c r="N98" s="1373"/>
      <c r="O98" s="1373"/>
      <c r="P98" s="1373"/>
      <c r="Q98" s="1373"/>
      <c r="R98" s="1373"/>
      <c r="S98" s="1373"/>
    </row>
    <row r="99" spans="1:22">
      <c r="A99" s="419"/>
    </row>
    <row r="100" spans="1:22">
      <c r="A100" s="134" t="s">
        <v>992</v>
      </c>
      <c r="B100" s="135" t="s">
        <v>1004</v>
      </c>
      <c r="C100" s="135"/>
      <c r="D100" s="135"/>
      <c r="E100" s="135"/>
      <c r="F100" s="135"/>
      <c r="G100" s="135"/>
      <c r="H100" s="135"/>
      <c r="I100" s="135"/>
      <c r="J100" s="135"/>
      <c r="K100" s="135"/>
      <c r="L100" s="135"/>
      <c r="M100" s="135"/>
      <c r="N100" s="135"/>
      <c r="O100" s="135"/>
      <c r="P100" s="135"/>
      <c r="Q100" s="135"/>
      <c r="R100" s="135"/>
      <c r="S100" s="135"/>
    </row>
    <row r="101" spans="1:22">
      <c r="A101" s="134" t="s">
        <v>994</v>
      </c>
      <c r="B101" s="1157" t="s">
        <v>1005</v>
      </c>
      <c r="C101" s="1157"/>
      <c r="D101" s="1157"/>
      <c r="E101" s="1157"/>
      <c r="F101" s="1157"/>
      <c r="G101" s="1157"/>
      <c r="H101" s="1157"/>
      <c r="I101" s="1157"/>
      <c r="J101" s="1157"/>
      <c r="K101" s="1157"/>
      <c r="L101" s="1157"/>
      <c r="M101" s="1157"/>
      <c r="N101" s="1157"/>
      <c r="O101" s="1157"/>
      <c r="P101" s="1157"/>
      <c r="Q101" s="1157"/>
      <c r="R101" s="1157"/>
      <c r="S101" s="1157"/>
    </row>
    <row r="102" spans="1:22">
      <c r="A102" s="135"/>
      <c r="B102" s="1157"/>
      <c r="C102" s="1157"/>
      <c r="D102" s="1157"/>
      <c r="E102" s="1157"/>
      <c r="F102" s="1157"/>
      <c r="G102" s="1157"/>
      <c r="H102" s="1157"/>
      <c r="I102" s="1157"/>
      <c r="J102" s="1157"/>
      <c r="K102" s="1157"/>
      <c r="L102" s="1157"/>
      <c r="M102" s="1157"/>
      <c r="N102" s="1157"/>
      <c r="O102" s="1157"/>
      <c r="P102" s="1157"/>
      <c r="Q102" s="1157"/>
      <c r="R102" s="1157"/>
      <c r="S102" s="1157"/>
    </row>
    <row r="103" spans="1:22">
      <c r="A103" s="134" t="s">
        <v>996</v>
      </c>
      <c r="B103" s="273" t="s">
        <v>1006</v>
      </c>
      <c r="C103" s="135"/>
      <c r="D103" s="135"/>
      <c r="E103" s="135"/>
      <c r="F103" s="135"/>
      <c r="G103" s="135"/>
      <c r="H103" s="135"/>
      <c r="I103" s="135"/>
      <c r="J103" s="135"/>
      <c r="K103" s="135"/>
      <c r="L103" s="135"/>
      <c r="M103" s="135"/>
      <c r="N103" s="135"/>
      <c r="O103" s="135"/>
      <c r="P103" s="135"/>
      <c r="Q103" s="135"/>
      <c r="R103" s="135"/>
      <c r="S103" s="135"/>
    </row>
    <row r="104" spans="1:22">
      <c r="A104" s="134" t="s">
        <v>997</v>
      </c>
      <c r="B104" s="1157" t="s">
        <v>740</v>
      </c>
      <c r="C104" s="1157"/>
      <c r="D104" s="1157"/>
      <c r="E104" s="1157"/>
      <c r="F104" s="1157"/>
      <c r="G104" s="1157"/>
      <c r="H104" s="1157"/>
      <c r="I104" s="1157"/>
      <c r="J104" s="1157"/>
      <c r="K104" s="1157"/>
      <c r="L104" s="1157"/>
      <c r="M104" s="1157"/>
      <c r="N104" s="1157"/>
      <c r="O104" s="1157"/>
      <c r="P104" s="1157"/>
      <c r="Q104" s="1157"/>
      <c r="R104" s="1157"/>
      <c r="S104" s="1157"/>
    </row>
    <row r="105" spans="1:22">
      <c r="A105" s="135"/>
      <c r="B105" s="1157"/>
      <c r="C105" s="1157"/>
      <c r="D105" s="1157"/>
      <c r="E105" s="1157"/>
      <c r="F105" s="1157"/>
      <c r="G105" s="1157"/>
      <c r="H105" s="1157"/>
      <c r="I105" s="1157"/>
      <c r="J105" s="1157"/>
      <c r="K105" s="1157"/>
      <c r="L105" s="1157"/>
      <c r="M105" s="1157"/>
      <c r="N105" s="1157"/>
      <c r="O105" s="1157"/>
      <c r="P105" s="1157"/>
      <c r="Q105" s="1157"/>
      <c r="R105" s="1157"/>
      <c r="S105" s="1157"/>
    </row>
    <row r="106" spans="1:22">
      <c r="A106" s="134" t="s">
        <v>998</v>
      </c>
      <c r="B106" s="135" t="s">
        <v>654</v>
      </c>
      <c r="C106" s="135"/>
      <c r="D106" s="135"/>
      <c r="E106" s="135"/>
      <c r="F106" s="135"/>
      <c r="G106" s="135"/>
      <c r="H106" s="135"/>
      <c r="I106" s="135"/>
      <c r="J106" s="135"/>
      <c r="K106" s="135"/>
      <c r="L106" s="135"/>
      <c r="M106" s="135"/>
      <c r="N106" s="135"/>
      <c r="O106" s="135"/>
      <c r="P106" s="135"/>
      <c r="Q106" s="135"/>
      <c r="R106" s="135"/>
      <c r="S106" s="135"/>
    </row>
    <row r="107" spans="1:22">
      <c r="A107" s="134"/>
      <c r="B107" s="135"/>
      <c r="C107" s="135"/>
      <c r="D107" s="135"/>
      <c r="E107" s="135"/>
      <c r="F107" s="135"/>
      <c r="G107" s="135"/>
      <c r="H107" s="135"/>
      <c r="I107" s="135"/>
      <c r="J107" s="135"/>
      <c r="K107" s="135"/>
      <c r="L107" s="135"/>
      <c r="M107" s="135"/>
      <c r="N107" s="135"/>
      <c r="O107" s="135"/>
      <c r="P107" s="135"/>
      <c r="Q107" s="135"/>
      <c r="R107" s="135"/>
      <c r="S107" s="135"/>
    </row>
    <row r="108" spans="1:22">
      <c r="A108" s="1097" t="str">
        <f>CONCATENATE("（様式-",INDEX(発注者入力シート!$B$33:$G$36,MATCH(発注者入力シート!M7,発注者入力シート!$C$33:$C$36,0),4),"）")</f>
        <v>（様式-６）</v>
      </c>
      <c r="B108" s="1097"/>
      <c r="C108" s="1097"/>
      <c r="D108" s="1097"/>
      <c r="E108" s="1097"/>
      <c r="F108" s="1097"/>
      <c r="S108" s="6" t="s">
        <v>575</v>
      </c>
      <c r="T108" s="6"/>
      <c r="U108" s="3" t="s">
        <v>400</v>
      </c>
    </row>
    <row r="109" spans="1:22" ht="15.75" customHeight="1">
      <c r="A109" s="1097" t="str">
        <f>CONCATENATE("評価項目",INDEX(発注者入力シート!$B$33:$G$36,MATCH(発注者入力シート!M7,発注者入力シート!$C$33:$C$36,0),5),"-",INDEX(発注者入力シート!$B$33:$G$36,MATCH(発注者入力シート!M7,発注者入力シート!$C$33:$C$36,0),6))</f>
        <v>評価項目（２）-②</v>
      </c>
      <c r="B109" s="1097"/>
      <c r="C109" s="1097"/>
      <c r="D109" s="1097"/>
      <c r="E109" s="1097"/>
      <c r="Q109" s="1518" t="str">
        <f>IF(INDEX(発注者入力シート!$B$24:$G$48,MATCH(発注者入力シート!M7,発注者入力シート!$C$24:$C$48,0),3)="","",INDEX(発注者入力シート!$B$24:$G$48,MATCH(発注者入力シート!M7,発注者入力シート!$C$24:$C$48,0),3))</f>
        <v/>
      </c>
      <c r="R109" s="1518"/>
      <c r="S109" s="1518"/>
      <c r="T109" s="77"/>
      <c r="U109" s="3" t="s">
        <v>401</v>
      </c>
    </row>
    <row r="110" spans="1:22" ht="15.75" customHeight="1">
      <c r="A110" s="1149" t="s">
        <v>33</v>
      </c>
      <c r="B110" s="1149"/>
      <c r="C110" s="1149"/>
      <c r="D110" s="1149"/>
      <c r="E110" s="1149"/>
      <c r="F110" s="1149"/>
      <c r="G110" s="1149"/>
      <c r="H110" s="1149"/>
      <c r="I110" s="1149"/>
      <c r="J110" s="1149"/>
      <c r="K110" s="1149"/>
      <c r="L110" s="1149"/>
      <c r="M110" s="1149"/>
      <c r="N110" s="1149"/>
      <c r="O110" s="1149"/>
      <c r="P110" s="1149"/>
      <c r="Q110" s="1149"/>
      <c r="R110" s="1149"/>
      <c r="S110" s="1149"/>
      <c r="T110" s="128"/>
      <c r="U110" s="103"/>
      <c r="V110" s="3" t="s">
        <v>408</v>
      </c>
    </row>
    <row r="111" spans="1:22" ht="15.75" customHeight="1">
      <c r="A111" s="3" t="s">
        <v>157</v>
      </c>
      <c r="D111" s="1156" t="s">
        <v>648</v>
      </c>
      <c r="E111" s="1156"/>
      <c r="F111" s="1530" t="str">
        <f>IF(企業入力シート!C5="","",企業入力シート!C5)</f>
        <v/>
      </c>
      <c r="G111" s="1530"/>
      <c r="H111" s="1530"/>
      <c r="I111" s="1530"/>
      <c r="J111" s="1530"/>
      <c r="K111" s="1530"/>
      <c r="L111" s="1530"/>
      <c r="M111" s="1530"/>
      <c r="N111" s="1530"/>
      <c r="O111" s="1530"/>
      <c r="P111" s="1530"/>
      <c r="Q111" s="1530"/>
      <c r="R111" s="1530"/>
      <c r="S111" s="1530"/>
      <c r="T111" s="2"/>
      <c r="U111" s="98"/>
      <c r="V111" s="3" t="s">
        <v>403</v>
      </c>
    </row>
    <row r="112" spans="1:22" ht="15.75" customHeight="1"/>
    <row r="113" spans="1:22" ht="15.75" customHeight="1">
      <c r="A113" s="1260" t="s">
        <v>1206</v>
      </c>
      <c r="B113" s="1510" t="s">
        <v>1210</v>
      </c>
      <c r="C113" s="1510"/>
      <c r="D113" s="1510"/>
      <c r="E113" s="1510"/>
      <c r="F113" s="1509" t="str">
        <f>$F$6</f>
        <v>平成２８年度から入札公告日前日までに完成及び引き渡しが完了した島根県、島根県内の市町村又は国の機関（独立行政法人等を含みコリンズ登録があるものに限る。）発注工事</v>
      </c>
      <c r="G113" s="1509"/>
      <c r="H113" s="1509"/>
      <c r="I113" s="1509"/>
      <c r="J113" s="1509"/>
      <c r="K113" s="1509"/>
      <c r="L113" s="1509"/>
      <c r="M113" s="1509"/>
      <c r="N113" s="1509"/>
      <c r="O113" s="1509"/>
      <c r="P113" s="1509"/>
      <c r="Q113" s="1509"/>
      <c r="R113" s="1509"/>
      <c r="S113" s="1509"/>
      <c r="T113" s="2"/>
      <c r="U113" s="3" t="s">
        <v>404</v>
      </c>
    </row>
    <row r="114" spans="1:22" ht="27" customHeight="1">
      <c r="A114" s="1261"/>
      <c r="B114" s="1510"/>
      <c r="C114" s="1510"/>
      <c r="D114" s="1510"/>
      <c r="E114" s="1510"/>
      <c r="F114" s="1509"/>
      <c r="G114" s="1509"/>
      <c r="H114" s="1509"/>
      <c r="I114" s="1509"/>
      <c r="J114" s="1509"/>
      <c r="K114" s="1509"/>
      <c r="L114" s="1509"/>
      <c r="M114" s="1509"/>
      <c r="N114" s="1509"/>
      <c r="O114" s="1509"/>
      <c r="P114" s="1509"/>
      <c r="Q114" s="1509"/>
      <c r="R114" s="1509"/>
      <c r="S114" s="1509"/>
      <c r="T114" s="2"/>
      <c r="U114" s="100"/>
      <c r="V114" s="3" t="s">
        <v>405</v>
      </c>
    </row>
    <row r="115" spans="1:22" ht="15.75" customHeight="1">
      <c r="A115" s="1261"/>
      <c r="B115" s="1170" t="s">
        <v>1211</v>
      </c>
      <c r="C115" s="1170"/>
      <c r="D115" s="1170"/>
      <c r="E115" s="1170"/>
      <c r="F115" s="1509" t="str">
        <f>$F$8</f>
        <v>　１契約で税込み最終金額が２億６，０００万円以上の住宅以外の建築物に係る電気工事</v>
      </c>
      <c r="G115" s="1509"/>
      <c r="H115" s="1509"/>
      <c r="I115" s="1509"/>
      <c r="J115" s="1509"/>
      <c r="K115" s="1509"/>
      <c r="L115" s="1509"/>
      <c r="M115" s="1509"/>
      <c r="N115" s="1509"/>
      <c r="O115" s="1509"/>
      <c r="P115" s="1509"/>
      <c r="Q115" s="1509"/>
      <c r="R115" s="1509"/>
      <c r="S115" s="1509"/>
      <c r="U115" s="101"/>
      <c r="V115" s="3" t="s">
        <v>403</v>
      </c>
    </row>
    <row r="116" spans="1:22" ht="15.75" customHeight="1">
      <c r="A116" s="1261"/>
      <c r="B116" s="1170"/>
      <c r="C116" s="1170"/>
      <c r="D116" s="1170"/>
      <c r="E116" s="1170"/>
      <c r="F116" s="1509"/>
      <c r="G116" s="1509"/>
      <c r="H116" s="1509"/>
      <c r="I116" s="1509"/>
      <c r="J116" s="1509"/>
      <c r="K116" s="1509"/>
      <c r="L116" s="1509"/>
      <c r="M116" s="1509"/>
      <c r="N116" s="1509"/>
      <c r="O116" s="1509"/>
      <c r="P116" s="1509"/>
      <c r="Q116" s="1509"/>
      <c r="R116" s="1509"/>
      <c r="S116" s="1509"/>
      <c r="U116" s="141"/>
      <c r="V116" s="3" t="s">
        <v>410</v>
      </c>
    </row>
    <row r="117" spans="1:22" ht="15.75" customHeight="1">
      <c r="A117" s="1261"/>
      <c r="B117" s="1170"/>
      <c r="C117" s="1170"/>
      <c r="D117" s="1170"/>
      <c r="E117" s="1170"/>
      <c r="F117" s="1509"/>
      <c r="G117" s="1509"/>
      <c r="H117" s="1509"/>
      <c r="I117" s="1509"/>
      <c r="J117" s="1509"/>
      <c r="K117" s="1509"/>
      <c r="L117" s="1509"/>
      <c r="M117" s="1509"/>
      <c r="N117" s="1509"/>
      <c r="O117" s="1509"/>
      <c r="P117" s="1509"/>
      <c r="Q117" s="1509"/>
      <c r="R117" s="1509"/>
      <c r="S117" s="1509"/>
      <c r="T117" s="77"/>
    </row>
    <row r="118" spans="1:22" ht="15.75" customHeight="1">
      <c r="A118" s="1261"/>
      <c r="B118" s="1324" t="s">
        <v>154</v>
      </c>
      <c r="C118" s="1324"/>
      <c r="D118" s="1324"/>
      <c r="E118" s="1324"/>
      <c r="F118" s="1509" t="str">
        <f>$F$11</f>
        <v>建築物に係る電気工事</v>
      </c>
      <c r="G118" s="1509"/>
      <c r="H118" s="1509"/>
      <c r="I118" s="1509"/>
      <c r="J118" s="1509"/>
      <c r="K118" s="1509"/>
      <c r="L118" s="1509"/>
      <c r="M118" s="1509"/>
      <c r="N118" s="1509"/>
      <c r="O118" s="1509"/>
      <c r="P118" s="1509"/>
      <c r="Q118" s="1509"/>
      <c r="R118" s="1509"/>
      <c r="S118" s="1509"/>
      <c r="T118" s="77"/>
    </row>
    <row r="119" spans="1:22" ht="15.75" customHeight="1">
      <c r="A119" s="1262"/>
      <c r="B119" s="1324" t="s">
        <v>208</v>
      </c>
      <c r="C119" s="1324"/>
      <c r="D119" s="1324"/>
      <c r="E119" s="1324"/>
      <c r="F119" s="1509" t="str">
        <f>$F$12</f>
        <v>電気工事、消防施設工事</v>
      </c>
      <c r="G119" s="1509"/>
      <c r="H119" s="1509"/>
      <c r="I119" s="1509"/>
      <c r="J119" s="1509"/>
      <c r="K119" s="1509"/>
      <c r="L119" s="1509"/>
      <c r="M119" s="1509"/>
      <c r="N119" s="1509"/>
      <c r="O119" s="1509"/>
      <c r="P119" s="1509"/>
      <c r="Q119" s="1509"/>
      <c r="R119" s="1509"/>
      <c r="S119" s="1509"/>
      <c r="T119" s="77"/>
    </row>
    <row r="120" spans="1:22" ht="15.75" customHeight="1">
      <c r="A120" s="1170" t="s">
        <v>34</v>
      </c>
      <c r="B120" s="1170"/>
      <c r="C120" s="1170"/>
      <c r="D120" s="1170"/>
      <c r="E120" s="1170"/>
      <c r="F120" s="168" t="s">
        <v>201</v>
      </c>
      <c r="G120" s="1519" t="str">
        <f>IF(企業入力シート!C26="","",企業入力シート!C26)</f>
        <v/>
      </c>
      <c r="H120" s="1473"/>
      <c r="I120" s="1473"/>
      <c r="J120" s="1473"/>
      <c r="K120" s="1473"/>
      <c r="L120" s="1474"/>
      <c r="M120" s="113"/>
      <c r="T120" s="77"/>
    </row>
    <row r="121" spans="1:22">
      <c r="A121" s="1166" t="s">
        <v>901</v>
      </c>
      <c r="B121" s="1248"/>
      <c r="C121" s="1248"/>
      <c r="D121" s="1248"/>
      <c r="E121" s="1167"/>
      <c r="F121" s="1166" t="s">
        <v>904</v>
      </c>
      <c r="G121" s="1248"/>
      <c r="H121" s="1248"/>
      <c r="I121" s="1248"/>
      <c r="J121" s="1248"/>
      <c r="K121" s="1248"/>
      <c r="L121" s="1248"/>
      <c r="M121" s="1170" t="s">
        <v>905</v>
      </c>
      <c r="N121" s="1170"/>
      <c r="O121" s="1170"/>
      <c r="P121" s="1170"/>
      <c r="Q121" s="1170"/>
      <c r="R121" s="1170"/>
      <c r="S121" s="1170"/>
      <c r="T121" s="77"/>
      <c r="U121" s="105" t="s">
        <v>406</v>
      </c>
    </row>
    <row r="122" spans="1:22" ht="31.5" customHeight="1">
      <c r="A122" s="1260" t="s">
        <v>27</v>
      </c>
      <c r="B122" s="1099" t="s">
        <v>28</v>
      </c>
      <c r="C122" s="1159"/>
      <c r="D122" s="1159"/>
      <c r="E122" s="1100"/>
      <c r="F122" s="1113"/>
      <c r="G122" s="1114"/>
      <c r="H122" s="1114"/>
      <c r="I122" s="1114"/>
      <c r="J122" s="1114"/>
      <c r="K122" s="1114"/>
      <c r="L122" s="1115"/>
      <c r="M122" s="1113"/>
      <c r="N122" s="1114"/>
      <c r="O122" s="1114"/>
      <c r="P122" s="1114"/>
      <c r="Q122" s="1114"/>
      <c r="R122" s="1114"/>
      <c r="S122" s="1115"/>
      <c r="T122" s="77"/>
      <c r="U122" s="105" t="s">
        <v>407</v>
      </c>
    </row>
    <row r="123" spans="1:22" ht="15.75" customHeight="1">
      <c r="A123" s="1261"/>
      <c r="B123" s="1160"/>
      <c r="C123" s="1092"/>
      <c r="D123" s="1092"/>
      <c r="E123" s="1161"/>
      <c r="F123" s="1116"/>
      <c r="G123" s="1117"/>
      <c r="H123" s="1117"/>
      <c r="I123" s="1117"/>
      <c r="J123" s="1117"/>
      <c r="K123" s="1117"/>
      <c r="L123" s="1118"/>
      <c r="M123" s="1116"/>
      <c r="N123" s="1117"/>
      <c r="O123" s="1117"/>
      <c r="P123" s="1117"/>
      <c r="Q123" s="1117"/>
      <c r="R123" s="1117"/>
      <c r="S123" s="1118"/>
      <c r="T123" s="185"/>
      <c r="U123" s="105" t="s">
        <v>871</v>
      </c>
    </row>
    <row r="124" spans="1:22" ht="15.75" customHeight="1">
      <c r="A124" s="1261"/>
      <c r="B124" s="1160"/>
      <c r="C124" s="1092"/>
      <c r="D124" s="1092"/>
      <c r="E124" s="1161"/>
      <c r="F124" s="1116"/>
      <c r="G124" s="1117"/>
      <c r="H124" s="1117"/>
      <c r="I124" s="1117"/>
      <c r="J124" s="1117"/>
      <c r="K124" s="1117"/>
      <c r="L124" s="1118"/>
      <c r="M124" s="1116"/>
      <c r="N124" s="1117"/>
      <c r="O124" s="1117"/>
      <c r="P124" s="1117"/>
      <c r="Q124" s="1117"/>
      <c r="R124" s="1117"/>
      <c r="S124" s="1118"/>
      <c r="T124" s="185"/>
    </row>
    <row r="125" spans="1:22" ht="15.75" customHeight="1">
      <c r="A125" s="1261"/>
      <c r="B125" s="1160"/>
      <c r="C125" s="1092"/>
      <c r="D125" s="1092"/>
      <c r="E125" s="1161"/>
      <c r="F125" s="1116"/>
      <c r="G125" s="1117"/>
      <c r="H125" s="1117"/>
      <c r="I125" s="1117"/>
      <c r="J125" s="1117"/>
      <c r="K125" s="1117"/>
      <c r="L125" s="1118"/>
      <c r="M125" s="1116"/>
      <c r="N125" s="1117"/>
      <c r="O125" s="1117"/>
      <c r="P125" s="1117"/>
      <c r="Q125" s="1117"/>
      <c r="R125" s="1117"/>
      <c r="S125" s="1118"/>
      <c r="T125" s="185"/>
    </row>
    <row r="126" spans="1:22" ht="19.5" customHeight="1">
      <c r="A126" s="1261"/>
      <c r="B126" s="1290" t="s">
        <v>29</v>
      </c>
      <c r="C126" s="1291"/>
      <c r="D126" s="1291"/>
      <c r="E126" s="1292"/>
      <c r="F126" s="1313"/>
      <c r="G126" s="1314"/>
      <c r="H126" s="1314"/>
      <c r="I126" s="1314"/>
      <c r="J126" s="1314"/>
      <c r="K126" s="1314"/>
      <c r="L126" s="1315"/>
      <c r="M126" s="1313"/>
      <c r="N126" s="1314"/>
      <c r="O126" s="1314"/>
      <c r="P126" s="1314"/>
      <c r="Q126" s="1314"/>
      <c r="R126" s="1314"/>
      <c r="S126" s="1315"/>
      <c r="T126" s="105"/>
      <c r="U126" s="105"/>
    </row>
    <row r="127" spans="1:22" ht="31.5" customHeight="1">
      <c r="A127" s="1261"/>
      <c r="B127" s="1166" t="s">
        <v>22</v>
      </c>
      <c r="C127" s="1248"/>
      <c r="D127" s="1248"/>
      <c r="E127" s="1167"/>
      <c r="F127" s="1512"/>
      <c r="G127" s="1513"/>
      <c r="H127" s="1513"/>
      <c r="I127" s="1513"/>
      <c r="J127" s="1513"/>
      <c r="K127" s="1513"/>
      <c r="L127" s="1255"/>
      <c r="M127" s="1512"/>
      <c r="N127" s="1513"/>
      <c r="O127" s="1513"/>
      <c r="P127" s="1513"/>
      <c r="Q127" s="1513"/>
      <c r="R127" s="1513"/>
      <c r="S127" s="1255"/>
      <c r="T127" s="3" t="s">
        <v>1157</v>
      </c>
      <c r="U127" s="3" t="s">
        <v>1161</v>
      </c>
    </row>
    <row r="128" spans="1:22" ht="15.75" customHeight="1">
      <c r="A128" s="1261"/>
      <c r="B128" s="1099" t="s">
        <v>30</v>
      </c>
      <c r="C128" s="1159"/>
      <c r="D128" s="1159"/>
      <c r="E128" s="1100"/>
      <c r="F128" s="1483"/>
      <c r="G128" s="1484"/>
      <c r="H128" s="1484"/>
      <c r="I128" s="1484"/>
      <c r="J128" s="1484"/>
      <c r="K128" s="1484"/>
      <c r="L128" s="1484"/>
      <c r="M128" s="1483"/>
      <c r="N128" s="1484"/>
      <c r="O128" s="1484"/>
      <c r="P128" s="1484"/>
      <c r="Q128" s="1484"/>
      <c r="R128" s="1484"/>
      <c r="S128" s="1485"/>
      <c r="T128" s="142"/>
    </row>
    <row r="129" spans="1:26" ht="15.75" customHeight="1">
      <c r="A129" s="1261"/>
      <c r="B129" s="1176"/>
      <c r="C129" s="1177"/>
      <c r="D129" s="1177"/>
      <c r="E129" s="1178"/>
      <c r="F129" s="1310"/>
      <c r="G129" s="1311"/>
      <c r="H129" s="1311"/>
      <c r="I129" s="1311"/>
      <c r="J129" s="1311"/>
      <c r="K129" s="1311"/>
      <c r="L129" s="1311"/>
      <c r="M129" s="1310"/>
      <c r="N129" s="1311"/>
      <c r="O129" s="1311"/>
      <c r="P129" s="1311"/>
      <c r="Q129" s="1311"/>
      <c r="R129" s="1311"/>
      <c r="S129" s="1312"/>
      <c r="T129" s="142"/>
      <c r="U129" s="435" t="s">
        <v>1047</v>
      </c>
    </row>
    <row r="130" spans="1:26" ht="19.5" customHeight="1">
      <c r="A130" s="1261"/>
      <c r="B130" s="1166" t="s">
        <v>925</v>
      </c>
      <c r="C130" s="1248"/>
      <c r="D130" s="1248"/>
      <c r="E130" s="1167"/>
      <c r="F130" s="1303"/>
      <c r="G130" s="1304"/>
      <c r="H130" s="1304"/>
      <c r="I130" s="1304"/>
      <c r="J130" s="1304"/>
      <c r="K130" s="1304"/>
      <c r="L130" s="415" t="s">
        <v>164</v>
      </c>
      <c r="M130" s="1303"/>
      <c r="N130" s="1304"/>
      <c r="O130" s="1304"/>
      <c r="P130" s="1304"/>
      <c r="Q130" s="1304"/>
      <c r="R130" s="1304"/>
      <c r="S130" s="415" t="s">
        <v>164</v>
      </c>
      <c r="T130" s="77"/>
      <c r="U130" s="3" t="s">
        <v>1048</v>
      </c>
    </row>
    <row r="131" spans="1:26" ht="19.5" customHeight="1">
      <c r="A131" s="1261"/>
      <c r="B131" s="1099" t="s">
        <v>118</v>
      </c>
      <c r="C131" s="1159"/>
      <c r="D131" s="1159"/>
      <c r="E131" s="132" t="s">
        <v>239</v>
      </c>
      <c r="F131" s="722"/>
      <c r="G131" s="281"/>
      <c r="H131" s="283" t="s">
        <v>510</v>
      </c>
      <c r="I131" s="281"/>
      <c r="J131" s="283" t="s">
        <v>513</v>
      </c>
      <c r="K131" s="281"/>
      <c r="L131" s="286" t="s">
        <v>511</v>
      </c>
      <c r="M131" s="722"/>
      <c r="N131" s="281"/>
      <c r="O131" s="283" t="s">
        <v>510</v>
      </c>
      <c r="P131" s="281"/>
      <c r="Q131" s="283" t="s">
        <v>513</v>
      </c>
      <c r="R131" s="281"/>
      <c r="S131" s="286" t="s">
        <v>511</v>
      </c>
      <c r="T131" s="186"/>
      <c r="U131" s="436">
        <v>46235</v>
      </c>
      <c r="V131" s="437" t="s">
        <v>1049</v>
      </c>
      <c r="Z131" s="3" t="s">
        <v>509</v>
      </c>
    </row>
    <row r="132" spans="1:26" ht="19.5" customHeight="1">
      <c r="A132" s="1261"/>
      <c r="B132" s="1176"/>
      <c r="C132" s="1177"/>
      <c r="D132" s="1177"/>
      <c r="E132" s="133" t="s">
        <v>240</v>
      </c>
      <c r="F132" s="723"/>
      <c r="G132" s="282"/>
      <c r="H132" s="284" t="s">
        <v>510</v>
      </c>
      <c r="I132" s="282"/>
      <c r="J132" s="284" t="s">
        <v>514</v>
      </c>
      <c r="K132" s="282"/>
      <c r="L132" s="287" t="s">
        <v>511</v>
      </c>
      <c r="M132" s="723"/>
      <c r="N132" s="282"/>
      <c r="O132" s="284" t="s">
        <v>510</v>
      </c>
      <c r="P132" s="282"/>
      <c r="Q132" s="284" t="s">
        <v>514</v>
      </c>
      <c r="R132" s="282"/>
      <c r="S132" s="287" t="s">
        <v>511</v>
      </c>
      <c r="T132" s="186"/>
      <c r="U132" s="3" t="s">
        <v>1050</v>
      </c>
      <c r="Z132" s="3" t="s">
        <v>1159</v>
      </c>
    </row>
    <row r="133" spans="1:26" ht="19.5" customHeight="1">
      <c r="A133" s="1261"/>
      <c r="B133" s="1099" t="s">
        <v>35</v>
      </c>
      <c r="C133" s="1159"/>
      <c r="D133" s="1159"/>
      <c r="E133" s="132" t="s">
        <v>239</v>
      </c>
      <c r="F133" s="724"/>
      <c r="G133" s="281"/>
      <c r="H133" s="283" t="s">
        <v>510</v>
      </c>
      <c r="I133" s="281"/>
      <c r="J133" s="283" t="s">
        <v>513</v>
      </c>
      <c r="K133" s="281"/>
      <c r="L133" s="286" t="s">
        <v>511</v>
      </c>
      <c r="M133" s="724"/>
      <c r="N133" s="281"/>
      <c r="O133" s="283" t="s">
        <v>510</v>
      </c>
      <c r="P133" s="281"/>
      <c r="Q133" s="283" t="s">
        <v>513</v>
      </c>
      <c r="R133" s="281"/>
      <c r="S133" s="286" t="s">
        <v>511</v>
      </c>
      <c r="T133" s="186"/>
      <c r="U133" s="438">
        <f>U131</f>
        <v>46235</v>
      </c>
    </row>
    <row r="134" spans="1:26" ht="19.5" customHeight="1">
      <c r="A134" s="1261"/>
      <c r="B134" s="1176"/>
      <c r="C134" s="1177"/>
      <c r="D134" s="1177"/>
      <c r="E134" s="133" t="s">
        <v>240</v>
      </c>
      <c r="F134" s="725"/>
      <c r="G134" s="282"/>
      <c r="H134" s="284" t="s">
        <v>510</v>
      </c>
      <c r="I134" s="282"/>
      <c r="J134" s="284" t="s">
        <v>514</v>
      </c>
      <c r="K134" s="282"/>
      <c r="L134" s="287" t="s">
        <v>511</v>
      </c>
      <c r="M134" s="725"/>
      <c r="N134" s="282"/>
      <c r="O134" s="284" t="s">
        <v>510</v>
      </c>
      <c r="P134" s="282"/>
      <c r="Q134" s="284" t="s">
        <v>514</v>
      </c>
      <c r="R134" s="282"/>
      <c r="S134" s="287" t="s">
        <v>511</v>
      </c>
      <c r="T134" s="186"/>
    </row>
    <row r="135" spans="1:26" ht="19.5" customHeight="1">
      <c r="A135" s="1261"/>
      <c r="B135" s="1166" t="s">
        <v>36</v>
      </c>
      <c r="C135" s="1248"/>
      <c r="D135" s="1248"/>
      <c r="E135" s="1167"/>
      <c r="F135" s="1409"/>
      <c r="G135" s="1410"/>
      <c r="H135" s="1410"/>
      <c r="I135" s="1410"/>
      <c r="J135" s="1410"/>
      <c r="K135" s="1410"/>
      <c r="L135" s="1411"/>
      <c r="M135" s="1409"/>
      <c r="N135" s="1410"/>
      <c r="O135" s="1410"/>
      <c r="P135" s="1410"/>
      <c r="Q135" s="1410"/>
      <c r="R135" s="1410"/>
      <c r="S135" s="1411"/>
      <c r="T135" s="187"/>
    </row>
    <row r="136" spans="1:26" ht="19.5" customHeight="1">
      <c r="A136" s="1261"/>
      <c r="B136" s="1099" t="s">
        <v>31</v>
      </c>
      <c r="C136" s="1159"/>
      <c r="D136" s="1159"/>
      <c r="E136" s="1100"/>
      <c r="F136" s="1316"/>
      <c r="G136" s="1317"/>
      <c r="H136" s="1317"/>
      <c r="I136" s="1317"/>
      <c r="J136" s="1317"/>
      <c r="K136" s="1317"/>
      <c r="L136" s="1318"/>
      <c r="M136" s="1316"/>
      <c r="N136" s="1317"/>
      <c r="O136" s="1317"/>
      <c r="P136" s="1317"/>
      <c r="Q136" s="1317"/>
      <c r="R136" s="1317"/>
      <c r="S136" s="1318"/>
      <c r="T136" s="77"/>
    </row>
    <row r="137" spans="1:26" ht="19.5" customHeight="1">
      <c r="A137" s="1261"/>
      <c r="B137" s="1272" t="s">
        <v>739</v>
      </c>
      <c r="C137" s="1273"/>
      <c r="D137" s="1273"/>
      <c r="E137" s="1274"/>
      <c r="F137" s="1313"/>
      <c r="G137" s="1314"/>
      <c r="H137" s="1314"/>
      <c r="I137" s="1314"/>
      <c r="J137" s="1314"/>
      <c r="K137" s="1314"/>
      <c r="L137" s="1315"/>
      <c r="M137" s="1313"/>
      <c r="N137" s="1314"/>
      <c r="O137" s="1314"/>
      <c r="P137" s="1314"/>
      <c r="Q137" s="1314"/>
      <c r="R137" s="1314"/>
      <c r="S137" s="1315"/>
      <c r="T137" s="77"/>
    </row>
    <row r="138" spans="1:26" ht="19.5" customHeight="1">
      <c r="A138" s="1261"/>
      <c r="B138" s="1517" t="s">
        <v>154</v>
      </c>
      <c r="C138" s="1517"/>
      <c r="D138" s="1517"/>
      <c r="E138" s="1517"/>
      <c r="F138" s="1283"/>
      <c r="G138" s="1284"/>
      <c r="H138" s="1284"/>
      <c r="I138" s="1284"/>
      <c r="J138" s="1284"/>
      <c r="K138" s="1284"/>
      <c r="L138" s="1285"/>
      <c r="M138" s="1283"/>
      <c r="N138" s="1284"/>
      <c r="O138" s="1284"/>
      <c r="P138" s="1284"/>
      <c r="Q138" s="1284"/>
      <c r="R138" s="1284"/>
      <c r="S138" s="1285"/>
      <c r="T138" s="77"/>
    </row>
    <row r="139" spans="1:26" ht="19.5" customHeight="1">
      <c r="A139" s="1262"/>
      <c r="B139" s="1517" t="s">
        <v>208</v>
      </c>
      <c r="C139" s="1517"/>
      <c r="D139" s="1517"/>
      <c r="E139" s="1517"/>
      <c r="F139" s="1283"/>
      <c r="G139" s="1284"/>
      <c r="H139" s="1284"/>
      <c r="I139" s="1284"/>
      <c r="J139" s="1284"/>
      <c r="K139" s="1284"/>
      <c r="L139" s="1285"/>
      <c r="M139" s="1283"/>
      <c r="N139" s="1284"/>
      <c r="O139" s="1284"/>
      <c r="P139" s="1284"/>
      <c r="Q139" s="1284"/>
      <c r="R139" s="1284"/>
      <c r="S139" s="1285"/>
      <c r="T139" s="77"/>
    </row>
    <row r="140" spans="1:26" ht="31.5" customHeight="1">
      <c r="A140" s="1514" t="s">
        <v>853</v>
      </c>
      <c r="B140" s="1248"/>
      <c r="C140" s="1248"/>
      <c r="D140" s="1248"/>
      <c r="E140" s="1167"/>
      <c r="F140" s="1491"/>
      <c r="G140" s="1515"/>
      <c r="H140" s="1515"/>
      <c r="I140" s="1515"/>
      <c r="J140" s="1515"/>
      <c r="K140" s="1515"/>
      <c r="L140" s="118" t="s">
        <v>163</v>
      </c>
      <c r="M140" s="1491"/>
      <c r="N140" s="1515"/>
      <c r="O140" s="1515"/>
      <c r="P140" s="1515"/>
      <c r="Q140" s="1515"/>
      <c r="R140" s="1515"/>
      <c r="S140" s="118" t="s">
        <v>163</v>
      </c>
    </row>
    <row r="141" spans="1:26" ht="15.75" customHeight="1">
      <c r="A141" s="1516" t="s">
        <v>32</v>
      </c>
      <c r="B141" s="1138" t="s">
        <v>1403</v>
      </c>
      <c r="C141" s="1281"/>
      <c r="D141" s="1281"/>
      <c r="E141" s="1139"/>
      <c r="F141" s="1520"/>
      <c r="G141" s="1521"/>
      <c r="H141" s="1521"/>
      <c r="I141" s="1521"/>
      <c r="J141" s="1521"/>
      <c r="K141" s="1521"/>
      <c r="L141" s="1522"/>
      <c r="M141" s="1520"/>
      <c r="N141" s="1521"/>
      <c r="O141" s="1521"/>
      <c r="P141" s="1521"/>
      <c r="Q141" s="1521"/>
      <c r="R141" s="1521"/>
      <c r="S141" s="1522"/>
      <c r="T141" s="187"/>
    </row>
    <row r="142" spans="1:26" ht="15.75" customHeight="1">
      <c r="A142" s="1516"/>
      <c r="B142" s="1144"/>
      <c r="C142" s="1282"/>
      <c r="D142" s="1282"/>
      <c r="E142" s="1145"/>
      <c r="F142" s="1278"/>
      <c r="G142" s="1279"/>
      <c r="H142" s="1279"/>
      <c r="I142" s="1279"/>
      <c r="J142" s="1279"/>
      <c r="K142" s="1279"/>
      <c r="L142" s="1280"/>
      <c r="M142" s="1278"/>
      <c r="N142" s="1279"/>
      <c r="O142" s="1279"/>
      <c r="P142" s="1279"/>
      <c r="Q142" s="1279"/>
      <c r="R142" s="1279"/>
      <c r="S142" s="1280"/>
      <c r="T142" s="187"/>
    </row>
    <row r="143" spans="1:26" ht="15.75" customHeight="1">
      <c r="A143" s="1516"/>
      <c r="B143" s="1099"/>
      <c r="C143" s="1159"/>
      <c r="D143" s="1159"/>
      <c r="E143" s="1100"/>
      <c r="F143" s="1275"/>
      <c r="G143" s="1276"/>
      <c r="H143" s="1276"/>
      <c r="I143" s="1276"/>
      <c r="J143" s="1276"/>
      <c r="K143" s="1276"/>
      <c r="L143" s="1277"/>
      <c r="M143" s="1275"/>
      <c r="N143" s="1276"/>
      <c r="O143" s="1276"/>
      <c r="P143" s="1276"/>
      <c r="Q143" s="1276"/>
      <c r="R143" s="1276"/>
      <c r="S143" s="1277"/>
      <c r="T143" s="187"/>
    </row>
    <row r="144" spans="1:26" ht="15.75" customHeight="1">
      <c r="A144" s="1516"/>
      <c r="B144" s="1176"/>
      <c r="C144" s="1177"/>
      <c r="D144" s="1177"/>
      <c r="E144" s="1178"/>
      <c r="F144" s="1278"/>
      <c r="G144" s="1279"/>
      <c r="H144" s="1279"/>
      <c r="I144" s="1279"/>
      <c r="J144" s="1279"/>
      <c r="K144" s="1279"/>
      <c r="L144" s="1280"/>
      <c r="M144" s="1278"/>
      <c r="N144" s="1279"/>
      <c r="O144" s="1279"/>
      <c r="P144" s="1279"/>
      <c r="Q144" s="1279"/>
      <c r="R144" s="1279"/>
      <c r="S144" s="1280"/>
      <c r="T144" s="187"/>
    </row>
    <row r="145" spans="1:22" ht="15.75" customHeight="1">
      <c r="A145" s="1516"/>
      <c r="B145" s="1099"/>
      <c r="C145" s="1159"/>
      <c r="D145" s="1159"/>
      <c r="E145" s="1100"/>
      <c r="F145" s="1275"/>
      <c r="G145" s="1276"/>
      <c r="H145" s="1276"/>
      <c r="I145" s="1276"/>
      <c r="J145" s="1276"/>
      <c r="K145" s="1276"/>
      <c r="L145" s="1277"/>
      <c r="M145" s="1275"/>
      <c r="N145" s="1276"/>
      <c r="O145" s="1276"/>
      <c r="P145" s="1276"/>
      <c r="Q145" s="1276"/>
      <c r="R145" s="1276"/>
      <c r="S145" s="1277"/>
      <c r="T145" s="187"/>
    </row>
    <row r="146" spans="1:22" ht="15.75" customHeight="1">
      <c r="A146" s="1516"/>
      <c r="B146" s="1176"/>
      <c r="C146" s="1177"/>
      <c r="D146" s="1177"/>
      <c r="E146" s="1178"/>
      <c r="F146" s="1278"/>
      <c r="G146" s="1279"/>
      <c r="H146" s="1279"/>
      <c r="I146" s="1279"/>
      <c r="J146" s="1279"/>
      <c r="K146" s="1279"/>
      <c r="L146" s="1280"/>
      <c r="M146" s="1278"/>
      <c r="N146" s="1279"/>
      <c r="O146" s="1279"/>
      <c r="P146" s="1279"/>
      <c r="Q146" s="1279"/>
      <c r="R146" s="1279"/>
      <c r="S146" s="1280"/>
      <c r="T146" s="187"/>
    </row>
    <row r="147" spans="1:22" s="135" customFormat="1">
      <c r="A147" s="134" t="s">
        <v>113</v>
      </c>
      <c r="B147" s="1487" t="s">
        <v>1007</v>
      </c>
      <c r="C147" s="1487"/>
      <c r="D147" s="1487"/>
      <c r="E147" s="1487"/>
      <c r="F147" s="1487"/>
      <c r="G147" s="1487"/>
      <c r="H147" s="1487"/>
      <c r="I147" s="1487"/>
      <c r="J147" s="1487"/>
      <c r="K147" s="1487"/>
      <c r="L147" s="1487"/>
      <c r="M147" s="1487"/>
      <c r="N147" s="1487"/>
      <c r="O147" s="1487"/>
      <c r="P147" s="1487"/>
      <c r="Q147" s="1487"/>
      <c r="R147" s="1487"/>
      <c r="S147" s="1487"/>
    </row>
    <row r="148" spans="1:22" s="135" customFormat="1" ht="13.5" customHeight="1">
      <c r="A148" s="134"/>
      <c r="B148" s="105"/>
      <c r="C148" s="158"/>
      <c r="D148" s="158"/>
      <c r="E148" s="158"/>
      <c r="F148" s="158"/>
      <c r="G148" s="158"/>
      <c r="H148" s="158"/>
      <c r="I148" s="158"/>
      <c r="J148" s="158"/>
      <c r="K148" s="158"/>
      <c r="L148" s="158"/>
      <c r="M148" s="158"/>
      <c r="N148" s="158"/>
      <c r="O148" s="158"/>
      <c r="P148" s="158"/>
      <c r="Q148" s="158"/>
      <c r="R148" s="158"/>
      <c r="S148" s="158"/>
      <c r="T148" s="158"/>
    </row>
    <row r="149" spans="1:22" s="135" customFormat="1" ht="13.5" customHeight="1">
      <c r="A149" s="134"/>
      <c r="B149" s="158"/>
      <c r="C149" s="158"/>
      <c r="D149" s="158"/>
      <c r="E149" s="158"/>
      <c r="F149" s="158"/>
      <c r="G149" s="158"/>
      <c r="H149" s="158"/>
      <c r="I149" s="158"/>
      <c r="J149" s="158"/>
      <c r="K149" s="158"/>
      <c r="L149" s="158"/>
      <c r="M149" s="158"/>
      <c r="N149" s="158"/>
      <c r="O149" s="158"/>
      <c r="P149" s="158"/>
      <c r="Q149" s="158"/>
      <c r="R149" s="158"/>
      <c r="S149" s="158"/>
      <c r="T149" s="185"/>
    </row>
    <row r="150" spans="1:22" s="135" customFormat="1">
      <c r="A150" s="134"/>
      <c r="B150" s="158"/>
      <c r="C150" s="158"/>
      <c r="D150" s="158"/>
      <c r="E150" s="158"/>
      <c r="F150" s="158"/>
      <c r="G150" s="158"/>
      <c r="H150" s="158"/>
      <c r="I150" s="158"/>
      <c r="J150" s="158"/>
      <c r="K150" s="158"/>
      <c r="L150" s="158"/>
      <c r="M150" s="158"/>
      <c r="N150" s="158"/>
      <c r="O150" s="158"/>
      <c r="P150" s="158"/>
      <c r="Q150" s="158"/>
      <c r="R150" s="158"/>
      <c r="S150" s="158"/>
    </row>
    <row r="151" spans="1:22" s="135" customFormat="1">
      <c r="A151" s="272"/>
      <c r="B151" s="158"/>
      <c r="C151" s="158"/>
      <c r="D151" s="158"/>
      <c r="E151" s="158"/>
      <c r="F151" s="158"/>
      <c r="G151" s="158"/>
      <c r="H151" s="158"/>
      <c r="I151" s="158"/>
      <c r="J151" s="158"/>
      <c r="K151" s="158"/>
      <c r="L151" s="158"/>
      <c r="M151" s="158"/>
      <c r="N151" s="158"/>
      <c r="O151" s="158"/>
      <c r="P151" s="158"/>
      <c r="Q151" s="158"/>
      <c r="R151" s="158"/>
      <c r="S151" s="158"/>
    </row>
    <row r="152" spans="1:22" s="135" customFormat="1">
      <c r="A152" s="134"/>
    </row>
    <row r="153" spans="1:22" s="135" customFormat="1">
      <c r="A153" s="134"/>
    </row>
    <row r="154" spans="1:22" s="135" customFormat="1">
      <c r="A154" s="1459" t="str">
        <f>CONCATENATE("（様式-",INDEX(発注者入力シート!$B$33:$G$36,MATCH(発注者入力シート!M7,発注者入力シート!$C$33:$C$36,0),4),"）")</f>
        <v>（様式-６）</v>
      </c>
      <c r="B154" s="1459"/>
      <c r="C154" s="1459"/>
      <c r="D154" s="1459"/>
      <c r="E154" s="1459"/>
      <c r="F154" s="1459"/>
      <c r="S154" s="274" t="s">
        <v>576</v>
      </c>
      <c r="T154" s="274"/>
      <c r="U154" s="135" t="s">
        <v>400</v>
      </c>
    </row>
    <row r="155" spans="1:22">
      <c r="A155" s="1097" t="str">
        <f>CONCATENATE("評価項目",INDEX(発注者入力シート!$B$33:$G$36,MATCH(発注者入力シート!M7,発注者入力シート!$C$33:$C$36,0),5),"-",INDEX(発注者入力シート!$B$33:$G$36,MATCH(発注者入力シート!M7,発注者入力シート!$C$33:$C$36,0),6))</f>
        <v>評価項目（２）-②</v>
      </c>
      <c r="B155" s="1097"/>
      <c r="C155" s="1097"/>
      <c r="D155" s="1097"/>
      <c r="E155" s="1097"/>
      <c r="Q155" s="1518" t="str">
        <f>IF(INDEX(発注者入力シート!$B$24:$G$48,MATCH(発注者入力シート!M7,発注者入力シート!$C$24:$C$48,0),3)="","",INDEX(発注者入力シート!$B$24:$G$48,MATCH(発注者入力シート!M7,発注者入力シート!$C$24:$C$48,0),3))</f>
        <v/>
      </c>
      <c r="R155" s="1518"/>
      <c r="S155" s="1518"/>
      <c r="T155" s="77"/>
      <c r="U155" s="3" t="s">
        <v>401</v>
      </c>
    </row>
    <row r="156" spans="1:22" ht="15.75" customHeight="1">
      <c r="A156" s="1149" t="s">
        <v>33</v>
      </c>
      <c r="B156" s="1149"/>
      <c r="C156" s="1149"/>
      <c r="D156" s="1149"/>
      <c r="E156" s="1149"/>
      <c r="F156" s="1149"/>
      <c r="G156" s="1149"/>
      <c r="H156" s="1149"/>
      <c r="I156" s="1149"/>
      <c r="J156" s="1149"/>
      <c r="K156" s="1149"/>
      <c r="L156" s="1149"/>
      <c r="M156" s="1149"/>
      <c r="N156" s="1149"/>
      <c r="O156" s="1149"/>
      <c r="P156" s="1149"/>
      <c r="Q156" s="1149"/>
      <c r="R156" s="1149"/>
      <c r="S156" s="1149"/>
      <c r="T156" s="128"/>
      <c r="U156" s="103"/>
      <c r="V156" s="3" t="s">
        <v>408</v>
      </c>
    </row>
    <row r="157" spans="1:22" ht="15.75" customHeight="1">
      <c r="A157" s="3" t="s">
        <v>157</v>
      </c>
      <c r="D157" s="1156" t="s">
        <v>648</v>
      </c>
      <c r="E157" s="1156"/>
      <c r="F157" s="1530" t="str">
        <f>IF(F4="","",F4)</f>
        <v/>
      </c>
      <c r="G157" s="1530"/>
      <c r="H157" s="1530"/>
      <c r="I157" s="1530"/>
      <c r="J157" s="1530"/>
      <c r="K157" s="1530"/>
      <c r="L157" s="1530"/>
      <c r="M157" s="1530"/>
      <c r="N157" s="1530"/>
      <c r="O157" s="1530"/>
      <c r="P157" s="1530"/>
      <c r="Q157" s="1530"/>
      <c r="R157" s="1530"/>
      <c r="S157" s="1530"/>
      <c r="U157" s="98"/>
      <c r="V157" s="3" t="s">
        <v>403</v>
      </c>
    </row>
    <row r="158" spans="1:22" ht="15.75" customHeight="1"/>
    <row r="159" spans="1:22" ht="15.75" customHeight="1">
      <c r="A159" s="1260" t="s">
        <v>1206</v>
      </c>
      <c r="B159" s="1510" t="s">
        <v>1210</v>
      </c>
      <c r="C159" s="1510"/>
      <c r="D159" s="1510"/>
      <c r="E159" s="1510"/>
      <c r="F159" s="1509" t="str">
        <f>$F$6</f>
        <v>平成２８年度から入札公告日前日までに完成及び引き渡しが完了した島根県、島根県内の市町村又は国の機関（独立行政法人等を含みコリンズ登録があるものに限る。）発注工事</v>
      </c>
      <c r="G159" s="1509"/>
      <c r="H159" s="1509"/>
      <c r="I159" s="1509"/>
      <c r="J159" s="1509"/>
      <c r="K159" s="1509"/>
      <c r="L159" s="1509"/>
      <c r="M159" s="1509"/>
      <c r="N159" s="1509"/>
      <c r="O159" s="1509"/>
      <c r="P159" s="1509"/>
      <c r="Q159" s="1509"/>
      <c r="R159" s="1509"/>
      <c r="S159" s="1509"/>
      <c r="T159" s="2"/>
      <c r="U159" s="3" t="s">
        <v>404</v>
      </c>
    </row>
    <row r="160" spans="1:22" ht="27" customHeight="1">
      <c r="A160" s="1261"/>
      <c r="B160" s="1510"/>
      <c r="C160" s="1510"/>
      <c r="D160" s="1510"/>
      <c r="E160" s="1510"/>
      <c r="F160" s="1509"/>
      <c r="G160" s="1509"/>
      <c r="H160" s="1509"/>
      <c r="I160" s="1509"/>
      <c r="J160" s="1509"/>
      <c r="K160" s="1509"/>
      <c r="L160" s="1509"/>
      <c r="M160" s="1509"/>
      <c r="N160" s="1509"/>
      <c r="O160" s="1509"/>
      <c r="P160" s="1509"/>
      <c r="Q160" s="1509"/>
      <c r="R160" s="1509"/>
      <c r="S160" s="1509"/>
      <c r="T160" s="2"/>
      <c r="U160" s="100"/>
      <c r="V160" s="3" t="s">
        <v>405</v>
      </c>
    </row>
    <row r="161" spans="1:22" ht="15.75" customHeight="1">
      <c r="A161" s="1261"/>
      <c r="B161" s="1170" t="s">
        <v>1211</v>
      </c>
      <c r="C161" s="1170"/>
      <c r="D161" s="1170"/>
      <c r="E161" s="1170"/>
      <c r="F161" s="1509" t="str">
        <f>$F$8</f>
        <v>　１契約で税込み最終金額が２億６，０００万円以上の住宅以外の建築物に係る電気工事</v>
      </c>
      <c r="G161" s="1509"/>
      <c r="H161" s="1509"/>
      <c r="I161" s="1509"/>
      <c r="J161" s="1509"/>
      <c r="K161" s="1509"/>
      <c r="L161" s="1509"/>
      <c r="M161" s="1509"/>
      <c r="N161" s="1509"/>
      <c r="O161" s="1509"/>
      <c r="P161" s="1509"/>
      <c r="Q161" s="1509"/>
      <c r="R161" s="1509"/>
      <c r="S161" s="1509"/>
      <c r="U161" s="101"/>
      <c r="V161" s="3" t="s">
        <v>403</v>
      </c>
    </row>
    <row r="162" spans="1:22" ht="15.75" customHeight="1">
      <c r="A162" s="1261"/>
      <c r="B162" s="1170"/>
      <c r="C162" s="1170"/>
      <c r="D162" s="1170"/>
      <c r="E162" s="1170"/>
      <c r="F162" s="1509"/>
      <c r="G162" s="1509"/>
      <c r="H162" s="1509"/>
      <c r="I162" s="1509"/>
      <c r="J162" s="1509"/>
      <c r="K162" s="1509"/>
      <c r="L162" s="1509"/>
      <c r="M162" s="1509"/>
      <c r="N162" s="1509"/>
      <c r="O162" s="1509"/>
      <c r="P162" s="1509"/>
      <c r="Q162" s="1509"/>
      <c r="R162" s="1509"/>
      <c r="S162" s="1509"/>
      <c r="U162" s="141"/>
      <c r="V162" s="3" t="s">
        <v>410</v>
      </c>
    </row>
    <row r="163" spans="1:22" ht="15.75" customHeight="1">
      <c r="A163" s="1261"/>
      <c r="B163" s="1170"/>
      <c r="C163" s="1170"/>
      <c r="D163" s="1170"/>
      <c r="E163" s="1170"/>
      <c r="F163" s="1509"/>
      <c r="G163" s="1509"/>
      <c r="H163" s="1509"/>
      <c r="I163" s="1509"/>
      <c r="J163" s="1509"/>
      <c r="K163" s="1509"/>
      <c r="L163" s="1509"/>
      <c r="M163" s="1509"/>
      <c r="N163" s="1509"/>
      <c r="O163" s="1509"/>
      <c r="P163" s="1509"/>
      <c r="Q163" s="1509"/>
      <c r="R163" s="1509"/>
      <c r="S163" s="1509"/>
      <c r="T163" s="77"/>
    </row>
    <row r="164" spans="1:22" ht="15.75" customHeight="1">
      <c r="A164" s="1261"/>
      <c r="B164" s="1324" t="s">
        <v>154</v>
      </c>
      <c r="C164" s="1324"/>
      <c r="D164" s="1324"/>
      <c r="E164" s="1324"/>
      <c r="F164" s="1509" t="str">
        <f>$F$11</f>
        <v>建築物に係る電気工事</v>
      </c>
      <c r="G164" s="1509"/>
      <c r="H164" s="1509"/>
      <c r="I164" s="1509"/>
      <c r="J164" s="1509"/>
      <c r="K164" s="1509"/>
      <c r="L164" s="1509"/>
      <c r="M164" s="1509"/>
      <c r="N164" s="1509"/>
      <c r="O164" s="1509"/>
      <c r="P164" s="1509"/>
      <c r="Q164" s="1509"/>
      <c r="R164" s="1509"/>
      <c r="S164" s="1509"/>
      <c r="T164" s="77"/>
    </row>
    <row r="165" spans="1:22" ht="15.75" customHeight="1">
      <c r="A165" s="1262"/>
      <c r="B165" s="1324" t="s">
        <v>208</v>
      </c>
      <c r="C165" s="1324"/>
      <c r="D165" s="1324"/>
      <c r="E165" s="1324"/>
      <c r="F165" s="1509" t="str">
        <f>$F$12</f>
        <v>電気工事、消防施設工事</v>
      </c>
      <c r="G165" s="1509"/>
      <c r="H165" s="1509"/>
      <c r="I165" s="1509"/>
      <c r="J165" s="1509"/>
      <c r="K165" s="1509"/>
      <c r="L165" s="1509"/>
      <c r="M165" s="1509"/>
      <c r="N165" s="1509"/>
      <c r="O165" s="1509"/>
      <c r="P165" s="1509"/>
      <c r="Q165" s="1509"/>
      <c r="R165" s="1509"/>
      <c r="S165" s="1509"/>
      <c r="T165" s="77"/>
    </row>
    <row r="166" spans="1:22" ht="15.75" customHeight="1">
      <c r="A166" s="1170" t="s">
        <v>34</v>
      </c>
      <c r="B166" s="1170"/>
      <c r="C166" s="1170"/>
      <c r="D166" s="1170"/>
      <c r="E166" s="1170"/>
      <c r="F166" s="168" t="s">
        <v>200</v>
      </c>
      <c r="G166" s="1519" t="str">
        <f>IF(企業入力シート!C27="","",企業入力シート!C27)</f>
        <v/>
      </c>
      <c r="H166" s="1473"/>
      <c r="I166" s="1473"/>
      <c r="J166" s="1473"/>
      <c r="K166" s="1473"/>
      <c r="L166" s="1474"/>
      <c r="M166" s="113"/>
      <c r="T166" s="77"/>
    </row>
    <row r="167" spans="1:22">
      <c r="A167" s="1166" t="s">
        <v>901</v>
      </c>
      <c r="B167" s="1248"/>
      <c r="C167" s="1248"/>
      <c r="D167" s="1248"/>
      <c r="E167" s="1167"/>
      <c r="F167" s="1166" t="s">
        <v>904</v>
      </c>
      <c r="G167" s="1248"/>
      <c r="H167" s="1248"/>
      <c r="I167" s="1248"/>
      <c r="J167" s="1248"/>
      <c r="K167" s="1248"/>
      <c r="L167" s="1248"/>
      <c r="M167" s="1170" t="s">
        <v>905</v>
      </c>
      <c r="N167" s="1170"/>
      <c r="O167" s="1170"/>
      <c r="P167" s="1170"/>
      <c r="Q167" s="1170"/>
      <c r="R167" s="1170"/>
      <c r="S167" s="1170"/>
      <c r="T167" s="77"/>
      <c r="U167" s="105" t="s">
        <v>406</v>
      </c>
    </row>
    <row r="168" spans="1:22" ht="31.5" customHeight="1">
      <c r="A168" s="1260" t="s">
        <v>27</v>
      </c>
      <c r="B168" s="1099" t="s">
        <v>28</v>
      </c>
      <c r="C168" s="1159"/>
      <c r="D168" s="1159"/>
      <c r="E168" s="1100"/>
      <c r="F168" s="1113"/>
      <c r="G168" s="1114"/>
      <c r="H168" s="1114"/>
      <c r="I168" s="1114"/>
      <c r="J168" s="1114"/>
      <c r="K168" s="1114"/>
      <c r="L168" s="1115"/>
      <c r="M168" s="1113"/>
      <c r="N168" s="1114"/>
      <c r="O168" s="1114"/>
      <c r="P168" s="1114"/>
      <c r="Q168" s="1114"/>
      <c r="R168" s="1114"/>
      <c r="S168" s="1115"/>
      <c r="T168" s="77"/>
      <c r="U168" s="105" t="s">
        <v>407</v>
      </c>
    </row>
    <row r="169" spans="1:22" ht="15.75" customHeight="1">
      <c r="A169" s="1261"/>
      <c r="B169" s="1160"/>
      <c r="C169" s="1092"/>
      <c r="D169" s="1092"/>
      <c r="E169" s="1161"/>
      <c r="F169" s="1116"/>
      <c r="G169" s="1117"/>
      <c r="H169" s="1117"/>
      <c r="I169" s="1117"/>
      <c r="J169" s="1117"/>
      <c r="K169" s="1117"/>
      <c r="L169" s="1118"/>
      <c r="M169" s="1116"/>
      <c r="N169" s="1117"/>
      <c r="O169" s="1117"/>
      <c r="P169" s="1117"/>
      <c r="Q169" s="1117"/>
      <c r="R169" s="1117"/>
      <c r="S169" s="1118"/>
      <c r="T169" s="185"/>
      <c r="U169" s="105" t="s">
        <v>871</v>
      </c>
    </row>
    <row r="170" spans="1:22" ht="15.75" customHeight="1">
      <c r="A170" s="1261"/>
      <c r="B170" s="1160"/>
      <c r="C170" s="1092"/>
      <c r="D170" s="1092"/>
      <c r="E170" s="1161"/>
      <c r="F170" s="1116"/>
      <c r="G170" s="1117"/>
      <c r="H170" s="1117"/>
      <c r="I170" s="1117"/>
      <c r="J170" s="1117"/>
      <c r="K170" s="1117"/>
      <c r="L170" s="1118"/>
      <c r="M170" s="1116"/>
      <c r="N170" s="1117"/>
      <c r="O170" s="1117"/>
      <c r="P170" s="1117"/>
      <c r="Q170" s="1117"/>
      <c r="R170" s="1117"/>
      <c r="S170" s="1118"/>
      <c r="T170" s="185"/>
    </row>
    <row r="171" spans="1:22" ht="15.75" customHeight="1">
      <c r="A171" s="1261"/>
      <c r="B171" s="1160"/>
      <c r="C171" s="1092"/>
      <c r="D171" s="1092"/>
      <c r="E171" s="1161"/>
      <c r="F171" s="1116"/>
      <c r="G171" s="1117"/>
      <c r="H171" s="1117"/>
      <c r="I171" s="1117"/>
      <c r="J171" s="1117"/>
      <c r="K171" s="1117"/>
      <c r="L171" s="1118"/>
      <c r="M171" s="1116"/>
      <c r="N171" s="1117"/>
      <c r="O171" s="1117"/>
      <c r="P171" s="1117"/>
      <c r="Q171" s="1117"/>
      <c r="R171" s="1117"/>
      <c r="S171" s="1118"/>
      <c r="T171" s="185"/>
    </row>
    <row r="172" spans="1:22" ht="19.5" customHeight="1">
      <c r="A172" s="1261"/>
      <c r="B172" s="1290" t="s">
        <v>29</v>
      </c>
      <c r="C172" s="1291"/>
      <c r="D172" s="1291"/>
      <c r="E172" s="1292"/>
      <c r="F172" s="1313"/>
      <c r="G172" s="1314"/>
      <c r="H172" s="1314"/>
      <c r="I172" s="1314"/>
      <c r="J172" s="1314"/>
      <c r="K172" s="1314"/>
      <c r="L172" s="1315"/>
      <c r="M172" s="1313"/>
      <c r="N172" s="1314"/>
      <c r="O172" s="1314"/>
      <c r="P172" s="1314"/>
      <c r="Q172" s="1314"/>
      <c r="R172" s="1314"/>
      <c r="S172" s="1315"/>
      <c r="T172" s="105"/>
      <c r="U172" s="105"/>
    </row>
    <row r="173" spans="1:22" ht="31.5" customHeight="1">
      <c r="A173" s="1261"/>
      <c r="B173" s="1166" t="s">
        <v>22</v>
      </c>
      <c r="C173" s="1248"/>
      <c r="D173" s="1248"/>
      <c r="E173" s="1167"/>
      <c r="F173" s="1512"/>
      <c r="G173" s="1513"/>
      <c r="H173" s="1513"/>
      <c r="I173" s="1513"/>
      <c r="J173" s="1513"/>
      <c r="K173" s="1513"/>
      <c r="L173" s="1255"/>
      <c r="M173" s="1512"/>
      <c r="N173" s="1513"/>
      <c r="O173" s="1513"/>
      <c r="P173" s="1513"/>
      <c r="Q173" s="1513"/>
      <c r="R173" s="1513"/>
      <c r="S173" s="1255"/>
      <c r="T173" s="3" t="s">
        <v>1155</v>
      </c>
      <c r="U173" s="3" t="s">
        <v>1162</v>
      </c>
    </row>
    <row r="174" spans="1:22" ht="15.75" customHeight="1">
      <c r="A174" s="1261"/>
      <c r="B174" s="1099" t="s">
        <v>30</v>
      </c>
      <c r="C174" s="1159"/>
      <c r="D174" s="1159"/>
      <c r="E174" s="1100"/>
      <c r="F174" s="1483"/>
      <c r="G174" s="1484"/>
      <c r="H174" s="1484"/>
      <c r="I174" s="1484"/>
      <c r="J174" s="1484"/>
      <c r="K174" s="1484"/>
      <c r="L174" s="1484"/>
      <c r="M174" s="1483"/>
      <c r="N174" s="1484"/>
      <c r="O174" s="1484"/>
      <c r="P174" s="1484"/>
      <c r="Q174" s="1484"/>
      <c r="R174" s="1484"/>
      <c r="S174" s="1485"/>
      <c r="T174" s="142"/>
    </row>
    <row r="175" spans="1:22" ht="15.75" customHeight="1">
      <c r="A175" s="1261"/>
      <c r="B175" s="1176"/>
      <c r="C175" s="1177"/>
      <c r="D175" s="1177"/>
      <c r="E175" s="1178"/>
      <c r="F175" s="1310"/>
      <c r="G175" s="1311"/>
      <c r="H175" s="1311"/>
      <c r="I175" s="1311"/>
      <c r="J175" s="1311"/>
      <c r="K175" s="1311"/>
      <c r="L175" s="1311"/>
      <c r="M175" s="1310"/>
      <c r="N175" s="1311"/>
      <c r="O175" s="1311"/>
      <c r="P175" s="1311"/>
      <c r="Q175" s="1311"/>
      <c r="R175" s="1311"/>
      <c r="S175" s="1312"/>
      <c r="T175" s="142"/>
      <c r="U175" s="435" t="s">
        <v>1047</v>
      </c>
    </row>
    <row r="176" spans="1:22" ht="19.5" customHeight="1">
      <c r="A176" s="1261"/>
      <c r="B176" s="1209" t="s">
        <v>925</v>
      </c>
      <c r="C176" s="1210"/>
      <c r="D176" s="1210"/>
      <c r="E176" s="1211"/>
      <c r="F176" s="1534"/>
      <c r="G176" s="1535"/>
      <c r="H176" s="1535"/>
      <c r="I176" s="1535"/>
      <c r="J176" s="1535"/>
      <c r="K176" s="1535"/>
      <c r="L176" s="417" t="s">
        <v>164</v>
      </c>
      <c r="M176" s="1534"/>
      <c r="N176" s="1535"/>
      <c r="O176" s="1535"/>
      <c r="P176" s="1535"/>
      <c r="Q176" s="1535"/>
      <c r="R176" s="1535"/>
      <c r="S176" s="417" t="s">
        <v>164</v>
      </c>
      <c r="T176" s="77"/>
      <c r="U176" s="3" t="s">
        <v>1048</v>
      </c>
    </row>
    <row r="177" spans="1:26" ht="19.5" customHeight="1">
      <c r="A177" s="1261"/>
      <c r="B177" s="1099" t="s">
        <v>118</v>
      </c>
      <c r="C177" s="1159"/>
      <c r="D177" s="1159"/>
      <c r="E177" s="132" t="s">
        <v>239</v>
      </c>
      <c r="F177" s="722"/>
      <c r="G177" s="281"/>
      <c r="H177" s="283" t="s">
        <v>510</v>
      </c>
      <c r="I177" s="281"/>
      <c r="J177" s="283" t="s">
        <v>513</v>
      </c>
      <c r="K177" s="281"/>
      <c r="L177" s="286" t="s">
        <v>511</v>
      </c>
      <c r="M177" s="722"/>
      <c r="N177" s="281"/>
      <c r="O177" s="283" t="s">
        <v>510</v>
      </c>
      <c r="P177" s="281"/>
      <c r="Q177" s="283" t="s">
        <v>513</v>
      </c>
      <c r="R177" s="281"/>
      <c r="S177" s="286" t="s">
        <v>511</v>
      </c>
      <c r="T177" s="186"/>
      <c r="U177" s="436">
        <v>46235</v>
      </c>
      <c r="V177" s="437" t="s">
        <v>1049</v>
      </c>
      <c r="Z177" s="3" t="s">
        <v>509</v>
      </c>
    </row>
    <row r="178" spans="1:26" ht="19.5" customHeight="1">
      <c r="A178" s="1261"/>
      <c r="B178" s="1176"/>
      <c r="C178" s="1177"/>
      <c r="D178" s="1177"/>
      <c r="E178" s="133" t="s">
        <v>240</v>
      </c>
      <c r="F178" s="723"/>
      <c r="G178" s="282"/>
      <c r="H178" s="284" t="s">
        <v>510</v>
      </c>
      <c r="I178" s="282"/>
      <c r="J178" s="284" t="s">
        <v>514</v>
      </c>
      <c r="K178" s="282"/>
      <c r="L178" s="287" t="s">
        <v>511</v>
      </c>
      <c r="M178" s="723"/>
      <c r="N178" s="282"/>
      <c r="O178" s="284" t="s">
        <v>510</v>
      </c>
      <c r="P178" s="282"/>
      <c r="Q178" s="284" t="s">
        <v>514</v>
      </c>
      <c r="R178" s="282"/>
      <c r="S178" s="287" t="s">
        <v>511</v>
      </c>
      <c r="T178" s="186"/>
      <c r="U178" s="3" t="s">
        <v>1050</v>
      </c>
      <c r="Z178" s="3" t="s">
        <v>1159</v>
      </c>
    </row>
    <row r="179" spans="1:26" ht="19.5" customHeight="1">
      <c r="A179" s="1261"/>
      <c r="B179" s="1099" t="s">
        <v>35</v>
      </c>
      <c r="C179" s="1159"/>
      <c r="D179" s="1159"/>
      <c r="E179" s="132" t="s">
        <v>239</v>
      </c>
      <c r="F179" s="724"/>
      <c r="G179" s="281"/>
      <c r="H179" s="283" t="s">
        <v>510</v>
      </c>
      <c r="I179" s="281"/>
      <c r="J179" s="283" t="s">
        <v>513</v>
      </c>
      <c r="K179" s="281"/>
      <c r="L179" s="286" t="s">
        <v>511</v>
      </c>
      <c r="M179" s="724"/>
      <c r="N179" s="281"/>
      <c r="O179" s="283" t="s">
        <v>510</v>
      </c>
      <c r="P179" s="281"/>
      <c r="Q179" s="283" t="s">
        <v>513</v>
      </c>
      <c r="R179" s="281"/>
      <c r="S179" s="286" t="s">
        <v>511</v>
      </c>
      <c r="T179" s="186"/>
      <c r="U179" s="438">
        <f>U177</f>
        <v>46235</v>
      </c>
    </row>
    <row r="180" spans="1:26" ht="19.5" customHeight="1">
      <c r="A180" s="1261"/>
      <c r="B180" s="1176"/>
      <c r="C180" s="1177"/>
      <c r="D180" s="1177"/>
      <c r="E180" s="133" t="s">
        <v>240</v>
      </c>
      <c r="F180" s="725"/>
      <c r="G180" s="282"/>
      <c r="H180" s="284" t="s">
        <v>510</v>
      </c>
      <c r="I180" s="282"/>
      <c r="J180" s="284" t="s">
        <v>514</v>
      </c>
      <c r="K180" s="282"/>
      <c r="L180" s="287" t="s">
        <v>511</v>
      </c>
      <c r="M180" s="725"/>
      <c r="N180" s="282"/>
      <c r="O180" s="284" t="s">
        <v>510</v>
      </c>
      <c r="P180" s="282"/>
      <c r="Q180" s="284" t="s">
        <v>514</v>
      </c>
      <c r="R180" s="282"/>
      <c r="S180" s="287" t="s">
        <v>511</v>
      </c>
      <c r="T180" s="186"/>
    </row>
    <row r="181" spans="1:26" ht="19.5" customHeight="1">
      <c r="A181" s="1261"/>
      <c r="B181" s="1166" t="s">
        <v>36</v>
      </c>
      <c r="C181" s="1248"/>
      <c r="D181" s="1248"/>
      <c r="E181" s="1167"/>
      <c r="F181" s="1409"/>
      <c r="G181" s="1410"/>
      <c r="H181" s="1410"/>
      <c r="I181" s="1410"/>
      <c r="J181" s="1410"/>
      <c r="K181" s="1410"/>
      <c r="L181" s="1411"/>
      <c r="M181" s="1409"/>
      <c r="N181" s="1410"/>
      <c r="O181" s="1410"/>
      <c r="P181" s="1410"/>
      <c r="Q181" s="1410"/>
      <c r="R181" s="1410"/>
      <c r="S181" s="1411"/>
      <c r="T181" s="187"/>
    </row>
    <row r="182" spans="1:26" ht="19.5" customHeight="1">
      <c r="A182" s="1261"/>
      <c r="B182" s="1099" t="s">
        <v>202</v>
      </c>
      <c r="C182" s="1159"/>
      <c r="D182" s="1159"/>
      <c r="E182" s="1100"/>
      <c r="F182" s="1316"/>
      <c r="G182" s="1317"/>
      <c r="H182" s="1317"/>
      <c r="I182" s="1317"/>
      <c r="J182" s="1317"/>
      <c r="K182" s="1317"/>
      <c r="L182" s="1318"/>
      <c r="M182" s="1316"/>
      <c r="N182" s="1317"/>
      <c r="O182" s="1317"/>
      <c r="P182" s="1317"/>
      <c r="Q182" s="1317"/>
      <c r="R182" s="1317"/>
      <c r="S182" s="1318"/>
      <c r="T182" s="77"/>
    </row>
    <row r="183" spans="1:26" ht="19.5" customHeight="1">
      <c r="A183" s="1261"/>
      <c r="B183" s="1272" t="s">
        <v>739</v>
      </c>
      <c r="C183" s="1273"/>
      <c r="D183" s="1273"/>
      <c r="E183" s="1274"/>
      <c r="F183" s="1313"/>
      <c r="G183" s="1314"/>
      <c r="H183" s="1314"/>
      <c r="I183" s="1314"/>
      <c r="J183" s="1314"/>
      <c r="K183" s="1314"/>
      <c r="L183" s="1315"/>
      <c r="M183" s="1313"/>
      <c r="N183" s="1314"/>
      <c r="O183" s="1314"/>
      <c r="P183" s="1314"/>
      <c r="Q183" s="1314"/>
      <c r="R183" s="1314"/>
      <c r="S183" s="1315"/>
      <c r="T183" s="77"/>
    </row>
    <row r="184" spans="1:26" ht="19.5" customHeight="1">
      <c r="A184" s="1261"/>
      <c r="B184" s="1517" t="s">
        <v>154</v>
      </c>
      <c r="C184" s="1517"/>
      <c r="D184" s="1517"/>
      <c r="E184" s="1517"/>
      <c r="F184" s="1283"/>
      <c r="G184" s="1284"/>
      <c r="H184" s="1284"/>
      <c r="I184" s="1284"/>
      <c r="J184" s="1284"/>
      <c r="K184" s="1284"/>
      <c r="L184" s="1285"/>
      <c r="M184" s="1283"/>
      <c r="N184" s="1284"/>
      <c r="O184" s="1284"/>
      <c r="P184" s="1284"/>
      <c r="Q184" s="1284"/>
      <c r="R184" s="1284"/>
      <c r="S184" s="1285"/>
      <c r="T184" s="77"/>
    </row>
    <row r="185" spans="1:26" ht="19.5" customHeight="1">
      <c r="A185" s="1262"/>
      <c r="B185" s="1517" t="s">
        <v>208</v>
      </c>
      <c r="C185" s="1517"/>
      <c r="D185" s="1517"/>
      <c r="E185" s="1517"/>
      <c r="F185" s="1283"/>
      <c r="G185" s="1284"/>
      <c r="H185" s="1284"/>
      <c r="I185" s="1284"/>
      <c r="J185" s="1284"/>
      <c r="K185" s="1284"/>
      <c r="L185" s="1285"/>
      <c r="M185" s="1283"/>
      <c r="N185" s="1284"/>
      <c r="O185" s="1284"/>
      <c r="P185" s="1284"/>
      <c r="Q185" s="1284"/>
      <c r="R185" s="1284"/>
      <c r="S185" s="1285"/>
      <c r="T185" s="77"/>
    </row>
    <row r="186" spans="1:26" ht="31.5" customHeight="1">
      <c r="A186" s="1514" t="s">
        <v>853</v>
      </c>
      <c r="B186" s="1248"/>
      <c r="C186" s="1248"/>
      <c r="D186" s="1248"/>
      <c r="E186" s="1167"/>
      <c r="F186" s="1491"/>
      <c r="G186" s="1515"/>
      <c r="H186" s="1515"/>
      <c r="I186" s="1515"/>
      <c r="J186" s="1515"/>
      <c r="K186" s="1515"/>
      <c r="L186" s="118" t="s">
        <v>163</v>
      </c>
      <c r="M186" s="1491"/>
      <c r="N186" s="1515"/>
      <c r="O186" s="1515"/>
      <c r="P186" s="1515"/>
      <c r="Q186" s="1515"/>
      <c r="R186" s="1515"/>
      <c r="S186" s="118" t="s">
        <v>163</v>
      </c>
    </row>
    <row r="187" spans="1:26" ht="15.75" customHeight="1">
      <c r="A187" s="1531" t="s">
        <v>32</v>
      </c>
      <c r="B187" s="1138" t="s">
        <v>1403</v>
      </c>
      <c r="C187" s="1281"/>
      <c r="D187" s="1281"/>
      <c r="E187" s="1139"/>
      <c r="F187" s="1520"/>
      <c r="G187" s="1521"/>
      <c r="H187" s="1521"/>
      <c r="I187" s="1521"/>
      <c r="J187" s="1521"/>
      <c r="K187" s="1521"/>
      <c r="L187" s="1522"/>
      <c r="M187" s="1520"/>
      <c r="N187" s="1521"/>
      <c r="O187" s="1521"/>
      <c r="P187" s="1521"/>
      <c r="Q187" s="1521"/>
      <c r="R187" s="1521"/>
      <c r="S187" s="1522"/>
      <c r="T187" s="187"/>
    </row>
    <row r="188" spans="1:26" ht="15.75" customHeight="1">
      <c r="A188" s="1532"/>
      <c r="B188" s="1144"/>
      <c r="C188" s="1282"/>
      <c r="D188" s="1282"/>
      <c r="E188" s="1145"/>
      <c r="F188" s="1278"/>
      <c r="G188" s="1279"/>
      <c r="H188" s="1279"/>
      <c r="I188" s="1279"/>
      <c r="J188" s="1279"/>
      <c r="K188" s="1279"/>
      <c r="L188" s="1280"/>
      <c r="M188" s="1278"/>
      <c r="N188" s="1279"/>
      <c r="O188" s="1279"/>
      <c r="P188" s="1279"/>
      <c r="Q188" s="1279"/>
      <c r="R188" s="1279"/>
      <c r="S188" s="1280"/>
      <c r="T188" s="187"/>
    </row>
    <row r="189" spans="1:26" ht="15.75" customHeight="1">
      <c r="A189" s="1532"/>
      <c r="B189" s="1099"/>
      <c r="C189" s="1159"/>
      <c r="D189" s="1159"/>
      <c r="E189" s="1100"/>
      <c r="F189" s="1275"/>
      <c r="G189" s="1276"/>
      <c r="H189" s="1276"/>
      <c r="I189" s="1276"/>
      <c r="J189" s="1276"/>
      <c r="K189" s="1276"/>
      <c r="L189" s="1277"/>
      <c r="M189" s="1275"/>
      <c r="N189" s="1276"/>
      <c r="O189" s="1276"/>
      <c r="P189" s="1276"/>
      <c r="Q189" s="1276"/>
      <c r="R189" s="1276"/>
      <c r="S189" s="1277"/>
      <c r="T189" s="187"/>
    </row>
    <row r="190" spans="1:26" ht="15.75" customHeight="1">
      <c r="A190" s="1532"/>
      <c r="B190" s="1176"/>
      <c r="C190" s="1177"/>
      <c r="D190" s="1177"/>
      <c r="E190" s="1178"/>
      <c r="F190" s="1278"/>
      <c r="G190" s="1279"/>
      <c r="H190" s="1279"/>
      <c r="I190" s="1279"/>
      <c r="J190" s="1279"/>
      <c r="K190" s="1279"/>
      <c r="L190" s="1280"/>
      <c r="M190" s="1278"/>
      <c r="N190" s="1279"/>
      <c r="O190" s="1279"/>
      <c r="P190" s="1279"/>
      <c r="Q190" s="1279"/>
      <c r="R190" s="1279"/>
      <c r="S190" s="1280"/>
      <c r="T190" s="187"/>
    </row>
    <row r="191" spans="1:26" ht="15.75" customHeight="1">
      <c r="A191" s="1532"/>
      <c r="B191" s="1099"/>
      <c r="C191" s="1159"/>
      <c r="D191" s="1159"/>
      <c r="E191" s="1100"/>
      <c r="F191" s="1275"/>
      <c r="G191" s="1276"/>
      <c r="H191" s="1276"/>
      <c r="I191" s="1276"/>
      <c r="J191" s="1276"/>
      <c r="K191" s="1276"/>
      <c r="L191" s="1277"/>
      <c r="M191" s="1275"/>
      <c r="N191" s="1276"/>
      <c r="O191" s="1276"/>
      <c r="P191" s="1276"/>
      <c r="Q191" s="1276"/>
      <c r="R191" s="1276"/>
      <c r="S191" s="1277"/>
      <c r="T191" s="187"/>
    </row>
    <row r="192" spans="1:26" ht="15.75" customHeight="1">
      <c r="A192" s="1533"/>
      <c r="B192" s="1176"/>
      <c r="C192" s="1177"/>
      <c r="D192" s="1177"/>
      <c r="E192" s="1178"/>
      <c r="F192" s="1278"/>
      <c r="G192" s="1279"/>
      <c r="H192" s="1279"/>
      <c r="I192" s="1279"/>
      <c r="J192" s="1279"/>
      <c r="K192" s="1279"/>
      <c r="L192" s="1280"/>
      <c r="M192" s="1278"/>
      <c r="N192" s="1279"/>
      <c r="O192" s="1279"/>
      <c r="P192" s="1279"/>
      <c r="Q192" s="1279"/>
      <c r="R192" s="1279"/>
      <c r="S192" s="1280"/>
      <c r="T192" s="187"/>
    </row>
    <row r="193" spans="1:20" s="135" customFormat="1">
      <c r="A193" s="134" t="s">
        <v>113</v>
      </c>
      <c r="B193" s="1487" t="s">
        <v>1007</v>
      </c>
      <c r="C193" s="1487"/>
      <c r="D193" s="1487"/>
      <c r="E193" s="1487"/>
      <c r="F193" s="1487"/>
      <c r="G193" s="1487"/>
      <c r="H193" s="1487"/>
      <c r="I193" s="1487"/>
      <c r="J193" s="1487"/>
      <c r="K193" s="1487"/>
      <c r="L193" s="1487"/>
      <c r="M193" s="1487"/>
      <c r="N193" s="1487"/>
      <c r="O193" s="1487"/>
      <c r="P193" s="1487"/>
      <c r="Q193" s="1487"/>
      <c r="R193" s="1487"/>
      <c r="S193" s="1487"/>
    </row>
    <row r="194" spans="1:20" s="135" customFormat="1" ht="13.5" customHeight="1">
      <c r="A194" s="134"/>
      <c r="B194" s="105"/>
      <c r="C194" s="158"/>
      <c r="D194" s="158"/>
      <c r="E194" s="158"/>
      <c r="F194" s="158"/>
      <c r="G194" s="158"/>
      <c r="H194" s="158"/>
      <c r="I194" s="158"/>
      <c r="J194" s="158"/>
      <c r="K194" s="158"/>
      <c r="L194" s="158"/>
      <c r="M194" s="158"/>
      <c r="N194" s="158"/>
      <c r="O194" s="158"/>
      <c r="P194" s="158"/>
      <c r="Q194" s="158"/>
      <c r="R194" s="158"/>
      <c r="S194" s="158"/>
      <c r="T194" s="158"/>
    </row>
    <row r="195" spans="1:20">
      <c r="A195" s="134"/>
      <c r="B195" s="135"/>
      <c r="C195" s="135"/>
      <c r="D195" s="135"/>
      <c r="E195" s="135"/>
      <c r="F195" s="135"/>
      <c r="G195" s="135"/>
      <c r="H195" s="135"/>
      <c r="I195" s="135"/>
      <c r="J195" s="135"/>
      <c r="K195" s="135"/>
      <c r="L195" s="135"/>
      <c r="M195" s="135"/>
      <c r="N195" s="135"/>
      <c r="O195" s="135"/>
      <c r="P195" s="135"/>
      <c r="Q195" s="135"/>
      <c r="R195" s="135"/>
      <c r="S195" s="135"/>
    </row>
  </sheetData>
  <mergeCells count="317">
    <mergeCell ref="A94:B96"/>
    <mergeCell ref="C94:D96"/>
    <mergeCell ref="E94:J96"/>
    <mergeCell ref="K94:N96"/>
    <mergeCell ref="O94:S94"/>
    <mergeCell ref="O95:S95"/>
    <mergeCell ref="O96:S96"/>
    <mergeCell ref="B141:E142"/>
    <mergeCell ref="B187:E188"/>
    <mergeCell ref="A86:B87"/>
    <mergeCell ref="C86:D93"/>
    <mergeCell ref="E86:J87"/>
    <mergeCell ref="K86:N90"/>
    <mergeCell ref="O86:S86"/>
    <mergeCell ref="O87:S87"/>
    <mergeCell ref="A88:B90"/>
    <mergeCell ref="E88:J90"/>
    <mergeCell ref="O88:S88"/>
    <mergeCell ref="O89:S89"/>
    <mergeCell ref="O90:S90"/>
    <mergeCell ref="A91:B93"/>
    <mergeCell ref="E91:J93"/>
    <mergeCell ref="K91:N93"/>
    <mergeCell ref="O91:S91"/>
    <mergeCell ref="O92:S92"/>
    <mergeCell ref="O93:S93"/>
    <mergeCell ref="O78:O80"/>
    <mergeCell ref="P78:P80"/>
    <mergeCell ref="Q78:Q80"/>
    <mergeCell ref="R78:S80"/>
    <mergeCell ref="A85:B85"/>
    <mergeCell ref="C85:D85"/>
    <mergeCell ref="E85:J85"/>
    <mergeCell ref="K85:N85"/>
    <mergeCell ref="O85:S85"/>
    <mergeCell ref="A78:F80"/>
    <mergeCell ref="G78:G80"/>
    <mergeCell ref="H78:H80"/>
    <mergeCell ref="I78:I80"/>
    <mergeCell ref="J78:J80"/>
    <mergeCell ref="K78:K80"/>
    <mergeCell ref="L78:L80"/>
    <mergeCell ref="M78:M80"/>
    <mergeCell ref="N78:N80"/>
    <mergeCell ref="B74:F74"/>
    <mergeCell ref="R74:S74"/>
    <mergeCell ref="B75:F75"/>
    <mergeCell ref="R75:S75"/>
    <mergeCell ref="A76:F77"/>
    <mergeCell ref="G76:G77"/>
    <mergeCell ref="H76:H77"/>
    <mergeCell ref="I76:I77"/>
    <mergeCell ref="J76:J77"/>
    <mergeCell ref="K76:K77"/>
    <mergeCell ref="L76:L77"/>
    <mergeCell ref="M76:M77"/>
    <mergeCell ref="N76:N77"/>
    <mergeCell ref="O76:O77"/>
    <mergeCell ref="P76:P77"/>
    <mergeCell ref="Q76:Q77"/>
    <mergeCell ref="R76:S77"/>
    <mergeCell ref="B68:F68"/>
    <mergeCell ref="R68:S68"/>
    <mergeCell ref="B69:F69"/>
    <mergeCell ref="R69:S70"/>
    <mergeCell ref="B70:F70"/>
    <mergeCell ref="B71:F71"/>
    <mergeCell ref="R71:S71"/>
    <mergeCell ref="B72:F73"/>
    <mergeCell ref="G72:G73"/>
    <mergeCell ref="H72:H73"/>
    <mergeCell ref="I72:I73"/>
    <mergeCell ref="J72:J73"/>
    <mergeCell ref="K72:K73"/>
    <mergeCell ref="L72:L73"/>
    <mergeCell ref="M72:M73"/>
    <mergeCell ref="N72:N73"/>
    <mergeCell ref="O72:O73"/>
    <mergeCell ref="P72:P73"/>
    <mergeCell ref="Q72:Q73"/>
    <mergeCell ref="R72:S73"/>
    <mergeCell ref="B62:F62"/>
    <mergeCell ref="R62:S62"/>
    <mergeCell ref="B63:F63"/>
    <mergeCell ref="R63:S63"/>
    <mergeCell ref="B64:F64"/>
    <mergeCell ref="R64:S64"/>
    <mergeCell ref="B65:F67"/>
    <mergeCell ref="G65:G67"/>
    <mergeCell ref="H65:H67"/>
    <mergeCell ref="I65:I67"/>
    <mergeCell ref="J65:J67"/>
    <mergeCell ref="K65:K67"/>
    <mergeCell ref="L65:L67"/>
    <mergeCell ref="M65:M67"/>
    <mergeCell ref="N65:N67"/>
    <mergeCell ref="O65:O67"/>
    <mergeCell ref="P65:P67"/>
    <mergeCell ref="Q65:Q67"/>
    <mergeCell ref="R65:S67"/>
    <mergeCell ref="F183:L183"/>
    <mergeCell ref="M183:S183"/>
    <mergeCell ref="M168:S171"/>
    <mergeCell ref="B172:E172"/>
    <mergeCell ref="B147:S147"/>
    <mergeCell ref="D157:E157"/>
    <mergeCell ref="F157:S157"/>
    <mergeCell ref="F173:L173"/>
    <mergeCell ref="A109:E109"/>
    <mergeCell ref="A154:F154"/>
    <mergeCell ref="A155:E155"/>
    <mergeCell ref="Q155:S155"/>
    <mergeCell ref="F33:K33"/>
    <mergeCell ref="F137:L137"/>
    <mergeCell ref="M137:S137"/>
    <mergeCell ref="F182:L182"/>
    <mergeCell ref="M182:S182"/>
    <mergeCell ref="M173:S173"/>
    <mergeCell ref="B168:E171"/>
    <mergeCell ref="A166:E166"/>
    <mergeCell ref="G166:L166"/>
    <mergeCell ref="F167:L167"/>
    <mergeCell ref="M167:S167"/>
    <mergeCell ref="A167:E167"/>
    <mergeCell ref="A121:E121"/>
    <mergeCell ref="B36:E37"/>
    <mergeCell ref="G120:L120"/>
    <mergeCell ref="A120:E120"/>
    <mergeCell ref="F36:L37"/>
    <mergeCell ref="F38:L39"/>
    <mergeCell ref="M36:S37"/>
    <mergeCell ref="B126:E126"/>
    <mergeCell ref="A34:A39"/>
    <mergeCell ref="B193:S193"/>
    <mergeCell ref="A14:E14"/>
    <mergeCell ref="F186:K186"/>
    <mergeCell ref="A187:A192"/>
    <mergeCell ref="B189:E190"/>
    <mergeCell ref="M189:S190"/>
    <mergeCell ref="M176:R176"/>
    <mergeCell ref="B176:E176"/>
    <mergeCell ref="F141:L142"/>
    <mergeCell ref="B143:E144"/>
    <mergeCell ref="F168:L171"/>
    <mergeCell ref="B40:S40"/>
    <mergeCell ref="A97:S98"/>
    <mergeCell ref="B101:S102"/>
    <mergeCell ref="B104:S105"/>
    <mergeCell ref="M145:S146"/>
    <mergeCell ref="M141:S142"/>
    <mergeCell ref="F176:K176"/>
    <mergeCell ref="M174:S175"/>
    <mergeCell ref="F29:L29"/>
    <mergeCell ref="M29:S29"/>
    <mergeCell ref="F30:L30"/>
    <mergeCell ref="F187:L188"/>
    <mergeCell ref="M187:S188"/>
    <mergeCell ref="F189:L190"/>
    <mergeCell ref="M186:R186"/>
    <mergeCell ref="B177:D178"/>
    <mergeCell ref="B179:D180"/>
    <mergeCell ref="F191:L192"/>
    <mergeCell ref="M191:S192"/>
    <mergeCell ref="B181:E181"/>
    <mergeCell ref="B182:E182"/>
    <mergeCell ref="A186:E186"/>
    <mergeCell ref="B185:E185"/>
    <mergeCell ref="F185:L185"/>
    <mergeCell ref="M185:S185"/>
    <mergeCell ref="B183:E183"/>
    <mergeCell ref="B191:E192"/>
    <mergeCell ref="B184:E184"/>
    <mergeCell ref="F184:L184"/>
    <mergeCell ref="M184:S184"/>
    <mergeCell ref="A168:A185"/>
    <mergeCell ref="F172:L172"/>
    <mergeCell ref="M172:S172"/>
    <mergeCell ref="B174:E175"/>
    <mergeCell ref="F174:L175"/>
    <mergeCell ref="C45:S45"/>
    <mergeCell ref="B34:E35"/>
    <mergeCell ref="C51:S52"/>
    <mergeCell ref="C53:S54"/>
    <mergeCell ref="C55:S56"/>
    <mergeCell ref="C57:S57"/>
    <mergeCell ref="A59:F60"/>
    <mergeCell ref="G59:Q59"/>
    <mergeCell ref="R59:S60"/>
    <mergeCell ref="A61:A75"/>
    <mergeCell ref="B61:F61"/>
    <mergeCell ref="R61:S61"/>
    <mergeCell ref="B145:E146"/>
    <mergeCell ref="F145:L146"/>
    <mergeCell ref="A110:S110"/>
    <mergeCell ref="M34:S35"/>
    <mergeCell ref="M33:R33"/>
    <mergeCell ref="A33:E33"/>
    <mergeCell ref="M30:S30"/>
    <mergeCell ref="F143:L144"/>
    <mergeCell ref="M143:S144"/>
    <mergeCell ref="A1:F1"/>
    <mergeCell ref="A2:E2"/>
    <mergeCell ref="A108:F108"/>
    <mergeCell ref="F4:S4"/>
    <mergeCell ref="D4:E4"/>
    <mergeCell ref="B15:E18"/>
    <mergeCell ref="F23:K23"/>
    <mergeCell ref="M19:S19"/>
    <mergeCell ref="B19:E19"/>
    <mergeCell ref="C41:S44"/>
    <mergeCell ref="Q2:S2"/>
    <mergeCell ref="Q109:S109"/>
    <mergeCell ref="G13:L13"/>
    <mergeCell ref="A3:S3"/>
    <mergeCell ref="M38:S39"/>
    <mergeCell ref="B29:E29"/>
    <mergeCell ref="B30:E30"/>
    <mergeCell ref="B28:E28"/>
    <mergeCell ref="F34:L35"/>
    <mergeCell ref="A13:E13"/>
    <mergeCell ref="B23:E23"/>
    <mergeCell ref="M23:R23"/>
    <mergeCell ref="F15:L18"/>
    <mergeCell ref="F19:L19"/>
    <mergeCell ref="M15:S18"/>
    <mergeCell ref="F14:L14"/>
    <mergeCell ref="M14:S14"/>
    <mergeCell ref="C46:S46"/>
    <mergeCell ref="C47:S47"/>
    <mergeCell ref="C48:S50"/>
    <mergeCell ref="B38:E39"/>
    <mergeCell ref="B21:E22"/>
    <mergeCell ref="F21:L22"/>
    <mergeCell ref="F20:L20"/>
    <mergeCell ref="B31:E31"/>
    <mergeCell ref="B32:E32"/>
    <mergeCell ref="A15:A32"/>
    <mergeCell ref="F31:L31"/>
    <mergeCell ref="M31:S31"/>
    <mergeCell ref="F32:L32"/>
    <mergeCell ref="M32:S32"/>
    <mergeCell ref="M20:S20"/>
    <mergeCell ref="B20:E20"/>
    <mergeCell ref="M21:S22"/>
    <mergeCell ref="F28:L28"/>
    <mergeCell ref="M28:S28"/>
    <mergeCell ref="B24:D25"/>
    <mergeCell ref="B26:D27"/>
    <mergeCell ref="A140:E140"/>
    <mergeCell ref="F140:K140"/>
    <mergeCell ref="M140:R140"/>
    <mergeCell ref="A141:A146"/>
    <mergeCell ref="B139:E139"/>
    <mergeCell ref="F139:L139"/>
    <mergeCell ref="M139:S139"/>
    <mergeCell ref="A122:A139"/>
    <mergeCell ref="M126:S126"/>
    <mergeCell ref="M130:R130"/>
    <mergeCell ref="M122:S125"/>
    <mergeCell ref="F122:L125"/>
    <mergeCell ref="B122:E125"/>
    <mergeCell ref="B130:E130"/>
    <mergeCell ref="B135:E135"/>
    <mergeCell ref="B136:E136"/>
    <mergeCell ref="F130:K130"/>
    <mergeCell ref="F136:L136"/>
    <mergeCell ref="M136:S136"/>
    <mergeCell ref="B138:E138"/>
    <mergeCell ref="F138:L138"/>
    <mergeCell ref="M138:S138"/>
    <mergeCell ref="M128:S129"/>
    <mergeCell ref="B137:E137"/>
    <mergeCell ref="F127:L127"/>
    <mergeCell ref="M127:S127"/>
    <mergeCell ref="F135:L135"/>
    <mergeCell ref="M135:S135"/>
    <mergeCell ref="B131:D132"/>
    <mergeCell ref="B133:D134"/>
    <mergeCell ref="B127:E127"/>
    <mergeCell ref="F126:L126"/>
    <mergeCell ref="D111:E111"/>
    <mergeCell ref="F111:S111"/>
    <mergeCell ref="F121:L121"/>
    <mergeCell ref="M121:S121"/>
    <mergeCell ref="F6:S7"/>
    <mergeCell ref="F8:S10"/>
    <mergeCell ref="F11:S11"/>
    <mergeCell ref="F12:S12"/>
    <mergeCell ref="A6:A12"/>
    <mergeCell ref="B6:E7"/>
    <mergeCell ref="B8:E10"/>
    <mergeCell ref="B11:E11"/>
    <mergeCell ref="B12:E12"/>
    <mergeCell ref="F181:L181"/>
    <mergeCell ref="M181:S181"/>
    <mergeCell ref="F113:S114"/>
    <mergeCell ref="F115:S117"/>
    <mergeCell ref="F118:S118"/>
    <mergeCell ref="F119:S119"/>
    <mergeCell ref="A113:A119"/>
    <mergeCell ref="B113:E114"/>
    <mergeCell ref="B115:E117"/>
    <mergeCell ref="B118:E118"/>
    <mergeCell ref="B119:E119"/>
    <mergeCell ref="A159:A165"/>
    <mergeCell ref="B159:E160"/>
    <mergeCell ref="F159:S160"/>
    <mergeCell ref="B161:E163"/>
    <mergeCell ref="F161:S163"/>
    <mergeCell ref="B164:E164"/>
    <mergeCell ref="F164:S164"/>
    <mergeCell ref="B165:E165"/>
    <mergeCell ref="F165:S165"/>
    <mergeCell ref="B173:E173"/>
    <mergeCell ref="A156:S156"/>
    <mergeCell ref="B128:E129"/>
    <mergeCell ref="F128:L129"/>
  </mergeCells>
  <phoneticPr fontId="2"/>
  <dataValidations count="4">
    <dataValidation type="list" showInputMessage="1" showErrorMessage="1" sqref="F181 M28 F135 M135 F28 M181" xr:uid="{00000000-0002-0000-1E00-000000000000}">
      <formula1>企業回答6</formula1>
    </dataValidation>
    <dataValidation type="list" allowBlank="1" showInputMessage="1" showErrorMessage="1" sqref="F31:S31 F138:S138 F184:S184" xr:uid="{00000000-0002-0000-1E00-000001000000}">
      <formula1>工事種別</formula1>
    </dataValidation>
    <dataValidation type="list" allowBlank="1" showInputMessage="1" showErrorMessage="1" sqref="F32:S32 F139:S139 F185:S185" xr:uid="{00000000-0002-0000-1E00-000002000000}">
      <formula1>建設工事の種類</formula1>
    </dataValidation>
    <dataValidation type="list" allowBlank="1" showInputMessage="1" showErrorMessage="1" sqref="F24:F27 M24:M27 F131:F134 M131:M134 F177:F180 M177:M180" xr:uid="{00000000-0002-0000-1E00-000003000000}">
      <formula1>$Z$24:$Z$26</formula1>
    </dataValidation>
  </dataValidations>
  <printOptions horizontalCentered="1"/>
  <pageMargins left="0.70866141732283472" right="0.70866141732283472" top="0.74803149606299213" bottom="0.55118110236220474" header="0.31496062992125984" footer="0.31496062992125984"/>
  <pageSetup paperSize="9" scale="88" fitToHeight="4" orientation="portrait" r:id="rId1"/>
  <rowBreaks count="3" manualBreakCount="3">
    <brk id="39" max="18" man="1"/>
    <brk id="107" max="18" man="1"/>
    <brk id="153" max="18" man="1"/>
  </rowBreaks>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679DA-C40B-4BA3-8A58-9EA97DEFA464}">
  <sheetPr>
    <tabColor theme="9"/>
    <pageSetUpPr fitToPage="1"/>
  </sheetPr>
  <dimension ref="A1:T43"/>
  <sheetViews>
    <sheetView view="pageBreakPreview" topLeftCell="A9" zoomScaleNormal="100" zoomScaleSheetLayoutView="100" workbookViewId="0">
      <selection activeCell="B33" sqref="B33:E34"/>
    </sheetView>
  </sheetViews>
  <sheetFormatPr defaultColWidth="9" defaultRowHeight="13"/>
  <cols>
    <col min="1" max="1" width="5.6328125" style="3" customWidth="1"/>
    <col min="2" max="6" width="5.08984375" style="3" customWidth="1"/>
    <col min="7" max="17" width="5.1796875" style="3" customWidth="1"/>
    <col min="18" max="18" width="5.08984375" style="3" customWidth="1"/>
    <col min="19" max="16384" width="9" style="3"/>
  </cols>
  <sheetData>
    <row r="1" spans="1:20" ht="15.75" customHeight="1">
      <c r="A1" s="1097" t="str">
        <f>CONCATENATE("（様式-",INDEX(発注者入力シート!$B$33:$G$36,MATCH(発注者入力シート!M9,発注者入力シート!$C$33:$C$36,0),4),"）")</f>
        <v>（様式-７）</v>
      </c>
      <c r="B1" s="1097"/>
      <c r="C1" s="1097"/>
      <c r="D1" s="1097"/>
      <c r="E1" s="1097"/>
      <c r="F1" s="1097"/>
      <c r="Q1" s="799" t="s">
        <v>1408</v>
      </c>
      <c r="R1" s="6"/>
      <c r="S1" s="3" t="s">
        <v>400</v>
      </c>
    </row>
    <row r="2" spans="1:20" ht="15.75" customHeight="1">
      <c r="A2" s="1097" t="str">
        <f>CONCATENATE("評価項目",INDEX(発注者入力シート!$B$33:$G$36,MATCH(発注者入力シート!M9,発注者入力シート!$C$33:$C$36,0),5),"-",INDEX(発注者入力シート!$B$33:$G$36,MATCH(発注者入力シート!M9,発注者入力シート!$C$33:$C$36,0),6))</f>
        <v>評価項目（２）-③</v>
      </c>
      <c r="B2" s="1097"/>
      <c r="C2" s="1097"/>
      <c r="D2" s="1097"/>
      <c r="E2" s="1097"/>
      <c r="S2" s="3" t="s">
        <v>401</v>
      </c>
    </row>
    <row r="3" spans="1:20" ht="15.75" customHeight="1">
      <c r="A3" s="1149" t="s">
        <v>1409</v>
      </c>
      <c r="B3" s="1149"/>
      <c r="C3" s="1149"/>
      <c r="D3" s="1149"/>
      <c r="E3" s="1149"/>
      <c r="F3" s="1149"/>
      <c r="G3" s="1149"/>
      <c r="H3" s="1149"/>
      <c r="I3" s="1149"/>
      <c r="J3" s="1149"/>
      <c r="K3" s="1149"/>
      <c r="L3" s="1149"/>
      <c r="M3" s="1149"/>
      <c r="N3" s="1149"/>
      <c r="O3" s="1149"/>
      <c r="P3" s="1149"/>
      <c r="Q3" s="1149"/>
      <c r="R3" s="128"/>
      <c r="S3" s="103"/>
      <c r="T3" s="3" t="s">
        <v>408</v>
      </c>
    </row>
    <row r="4" spans="1:20" ht="12" customHeight="1">
      <c r="A4" s="128"/>
      <c r="B4" s="128"/>
      <c r="C4" s="128"/>
      <c r="D4" s="128"/>
      <c r="E4" s="128"/>
      <c r="F4" s="128"/>
      <c r="G4" s="128"/>
      <c r="H4" s="128"/>
      <c r="I4" s="128"/>
      <c r="J4" s="128"/>
      <c r="K4" s="128"/>
      <c r="L4" s="128"/>
      <c r="M4" s="128"/>
      <c r="N4" s="128"/>
      <c r="O4" s="128"/>
      <c r="P4" s="128"/>
      <c r="Q4" s="128"/>
      <c r="R4" s="128"/>
      <c r="S4" s="98"/>
      <c r="T4" s="3" t="s">
        <v>403</v>
      </c>
    </row>
    <row r="5" spans="1:20" ht="14.25" customHeight="1">
      <c r="H5" s="1540" t="s">
        <v>1410</v>
      </c>
      <c r="I5" s="1540"/>
      <c r="J5" s="1540"/>
      <c r="K5" s="1155" t="str">
        <f>IF(企業入力シート!C5="","",企業入力シート!C5)</f>
        <v/>
      </c>
      <c r="L5" s="1155"/>
      <c r="M5" s="1155"/>
      <c r="N5" s="1155"/>
      <c r="O5" s="1155"/>
      <c r="P5" s="1155"/>
      <c r="Q5" s="1155"/>
      <c r="R5" s="2"/>
    </row>
    <row r="6" spans="1:20" ht="10.5" customHeight="1">
      <c r="S6" s="3" t="s">
        <v>404</v>
      </c>
    </row>
    <row r="7" spans="1:20" ht="10.5" customHeight="1">
      <c r="S7" s="100"/>
      <c r="T7" s="3" t="s">
        <v>405</v>
      </c>
    </row>
    <row r="8" spans="1:20" ht="15.75" customHeight="1">
      <c r="A8" s="835" t="s">
        <v>221</v>
      </c>
      <c r="B8" s="836" t="s">
        <v>1411</v>
      </c>
      <c r="C8" s="111"/>
      <c r="D8" s="111"/>
      <c r="E8" s="111"/>
      <c r="F8" s="111"/>
      <c r="G8" s="111"/>
      <c r="H8" s="111"/>
      <c r="I8" s="111"/>
      <c r="J8" s="111"/>
      <c r="K8" s="111"/>
      <c r="L8" s="111"/>
      <c r="M8" s="111"/>
      <c r="N8" s="111"/>
      <c r="O8" s="111"/>
      <c r="P8" s="111"/>
      <c r="Q8" s="825" t="s">
        <v>1420</v>
      </c>
      <c r="S8" s="101"/>
      <c r="T8" s="3" t="s">
        <v>403</v>
      </c>
    </row>
    <row r="9" spans="1:20" ht="13.5" customHeight="1">
      <c r="A9" s="1099" t="s">
        <v>1412</v>
      </c>
      <c r="B9" s="1159"/>
      <c r="C9" s="1159"/>
      <c r="D9" s="1159"/>
      <c r="E9" s="1159"/>
      <c r="F9" s="1099" t="s">
        <v>1413</v>
      </c>
      <c r="G9" s="1159"/>
      <c r="H9" s="1159"/>
      <c r="I9" s="1159"/>
      <c r="J9" s="1159"/>
      <c r="K9" s="1100"/>
      <c r="L9" s="1159" t="s">
        <v>1414</v>
      </c>
      <c r="M9" s="1159"/>
      <c r="N9" s="1159"/>
      <c r="O9" s="1159"/>
      <c r="P9" s="1159"/>
      <c r="Q9" s="1100"/>
      <c r="R9" s="77"/>
    </row>
    <row r="10" spans="1:20" ht="13.5" customHeight="1">
      <c r="A10" s="1176"/>
      <c r="B10" s="1177"/>
      <c r="C10" s="1177"/>
      <c r="D10" s="1177"/>
      <c r="E10" s="1177"/>
      <c r="F10" s="1176"/>
      <c r="G10" s="1177"/>
      <c r="H10" s="1177"/>
      <c r="I10" s="1177"/>
      <c r="J10" s="1177"/>
      <c r="K10" s="1178"/>
      <c r="L10" s="1177" t="s">
        <v>6</v>
      </c>
      <c r="M10" s="1177"/>
      <c r="N10" s="1177"/>
      <c r="O10" s="1177"/>
      <c r="P10" s="1177"/>
      <c r="Q10" s="1178"/>
      <c r="R10" s="77"/>
      <c r="S10" s="105" t="s">
        <v>406</v>
      </c>
    </row>
    <row r="11" spans="1:20" ht="13.5" customHeight="1">
      <c r="A11" s="1160" t="s">
        <v>132</v>
      </c>
      <c r="B11" s="1541" t="str">
        <f>IF(企業入力シート!C25="","",企業入力シート!C25)</f>
        <v/>
      </c>
      <c r="C11" s="1542"/>
      <c r="D11" s="1542"/>
      <c r="E11" s="1543"/>
      <c r="F11" s="1300"/>
      <c r="G11" s="1301"/>
      <c r="H11" s="1301"/>
      <c r="I11" s="1301"/>
      <c r="J11" s="1547" t="s">
        <v>1415</v>
      </c>
      <c r="K11" s="1100"/>
      <c r="L11" s="1138"/>
      <c r="M11" s="1281"/>
      <c r="N11" s="1281"/>
      <c r="O11" s="1281"/>
      <c r="P11" s="1281"/>
      <c r="Q11" s="1139"/>
      <c r="R11" s="77"/>
      <c r="S11" s="105" t="s">
        <v>407</v>
      </c>
    </row>
    <row r="12" spans="1:20" ht="13.5" customHeight="1">
      <c r="A12" s="1160"/>
      <c r="B12" s="1544"/>
      <c r="C12" s="1545"/>
      <c r="D12" s="1545"/>
      <c r="E12" s="1546"/>
      <c r="F12" s="1109"/>
      <c r="G12" s="1110"/>
      <c r="H12" s="1110"/>
      <c r="I12" s="1110"/>
      <c r="J12" s="1548"/>
      <c r="K12" s="1178"/>
      <c r="L12" s="1144"/>
      <c r="M12" s="1282"/>
      <c r="N12" s="1282"/>
      <c r="O12" s="1282"/>
      <c r="P12" s="1282"/>
      <c r="Q12" s="1145"/>
      <c r="R12" s="77"/>
    </row>
    <row r="13" spans="1:20" ht="13.5" customHeight="1">
      <c r="A13" s="1099" t="s">
        <v>9</v>
      </c>
      <c r="B13" s="1541" t="str">
        <f>IF(企業入力シート!C26="","",企業入力シート!C26)</f>
        <v/>
      </c>
      <c r="C13" s="1542"/>
      <c r="D13" s="1542"/>
      <c r="E13" s="1543"/>
      <c r="F13" s="1300"/>
      <c r="G13" s="1301"/>
      <c r="H13" s="1301"/>
      <c r="I13" s="1301"/>
      <c r="J13" s="1547" t="s">
        <v>1415</v>
      </c>
      <c r="K13" s="1100"/>
      <c r="L13" s="1138"/>
      <c r="M13" s="1281"/>
      <c r="N13" s="1281"/>
      <c r="O13" s="1281"/>
      <c r="P13" s="1281"/>
      <c r="Q13" s="1139"/>
      <c r="R13" s="77"/>
    </row>
    <row r="14" spans="1:20" ht="13.5" customHeight="1">
      <c r="A14" s="1176"/>
      <c r="B14" s="1544"/>
      <c r="C14" s="1545"/>
      <c r="D14" s="1545"/>
      <c r="E14" s="1546"/>
      <c r="F14" s="1109"/>
      <c r="G14" s="1110"/>
      <c r="H14" s="1110"/>
      <c r="I14" s="1110"/>
      <c r="J14" s="1548"/>
      <c r="K14" s="1178"/>
      <c r="L14" s="1144"/>
      <c r="M14" s="1282"/>
      <c r="N14" s="1282"/>
      <c r="O14" s="1282"/>
      <c r="P14" s="1282"/>
      <c r="Q14" s="1145"/>
      <c r="R14" s="77"/>
    </row>
    <row r="15" spans="1:20" ht="13.5" customHeight="1">
      <c r="A15" s="1160" t="s">
        <v>10</v>
      </c>
      <c r="B15" s="1541" t="str">
        <f>IF(企業入力シート!C27="","",企業入力シート!C27)</f>
        <v/>
      </c>
      <c r="C15" s="1542"/>
      <c r="D15" s="1542"/>
      <c r="E15" s="1543"/>
      <c r="F15" s="1300"/>
      <c r="G15" s="1301"/>
      <c r="H15" s="1301"/>
      <c r="I15" s="1301"/>
      <c r="J15" s="1547" t="s">
        <v>1415</v>
      </c>
      <c r="K15" s="1100"/>
      <c r="L15" s="1138"/>
      <c r="M15" s="1281"/>
      <c r="N15" s="1281"/>
      <c r="O15" s="1281"/>
      <c r="P15" s="1281"/>
      <c r="Q15" s="1139"/>
      <c r="R15" s="77"/>
    </row>
    <row r="16" spans="1:20" ht="13.5" customHeight="1">
      <c r="A16" s="1176"/>
      <c r="B16" s="1544"/>
      <c r="C16" s="1545"/>
      <c r="D16" s="1545"/>
      <c r="E16" s="1546"/>
      <c r="F16" s="1109"/>
      <c r="G16" s="1110"/>
      <c r="H16" s="1110"/>
      <c r="I16" s="1110"/>
      <c r="J16" s="1548"/>
      <c r="K16" s="1178"/>
      <c r="L16" s="1144"/>
      <c r="M16" s="1282"/>
      <c r="N16" s="1282"/>
      <c r="O16" s="1282"/>
      <c r="P16" s="1282"/>
      <c r="Q16" s="1145"/>
      <c r="R16" s="77"/>
    </row>
    <row r="17" spans="1:18">
      <c r="A17" s="77"/>
      <c r="B17" s="188"/>
      <c r="C17" s="188"/>
      <c r="D17" s="188"/>
      <c r="E17" s="188"/>
      <c r="F17" s="77"/>
      <c r="G17" s="77"/>
      <c r="H17" s="77"/>
      <c r="I17" s="77"/>
      <c r="J17" s="77"/>
      <c r="K17" s="77"/>
      <c r="L17" s="77"/>
      <c r="M17" s="77"/>
      <c r="N17" s="77"/>
      <c r="O17" s="77"/>
      <c r="P17" s="77"/>
      <c r="Q17" s="825" t="s">
        <v>1421</v>
      </c>
      <c r="R17" s="77"/>
    </row>
    <row r="18" spans="1:18">
      <c r="A18" s="1099" t="s">
        <v>1412</v>
      </c>
      <c r="B18" s="1159"/>
      <c r="C18" s="1159"/>
      <c r="D18" s="1159"/>
      <c r="E18" s="1159"/>
      <c r="F18" s="1099" t="s">
        <v>1413</v>
      </c>
      <c r="G18" s="1159"/>
      <c r="H18" s="1159"/>
      <c r="I18" s="1159"/>
      <c r="J18" s="1159"/>
      <c r="K18" s="1100"/>
      <c r="L18" s="1159" t="s">
        <v>1414</v>
      </c>
      <c r="M18" s="1159"/>
      <c r="N18" s="1159"/>
      <c r="O18" s="1159"/>
      <c r="P18" s="1159"/>
      <c r="Q18" s="1100"/>
      <c r="R18" s="77"/>
    </row>
    <row r="19" spans="1:18" ht="13.5" customHeight="1">
      <c r="A19" s="1176"/>
      <c r="B19" s="1177"/>
      <c r="C19" s="1177"/>
      <c r="D19" s="1177"/>
      <c r="E19" s="1177"/>
      <c r="F19" s="1176"/>
      <c r="G19" s="1177"/>
      <c r="H19" s="1177"/>
      <c r="I19" s="1177"/>
      <c r="J19" s="1177"/>
      <c r="K19" s="1178"/>
      <c r="L19" s="1177" t="s">
        <v>6</v>
      </c>
      <c r="M19" s="1177"/>
      <c r="N19" s="1177"/>
      <c r="O19" s="1177"/>
      <c r="P19" s="1177"/>
      <c r="Q19" s="1178"/>
      <c r="R19" s="77"/>
    </row>
    <row r="20" spans="1:18" ht="13.5" customHeight="1">
      <c r="A20" s="1160" t="s">
        <v>132</v>
      </c>
      <c r="B20" s="1541" t="str">
        <f>IF(企業入力シート!C54="","",企業入力シート!C54)</f>
        <v/>
      </c>
      <c r="C20" s="1542"/>
      <c r="D20" s="1542"/>
      <c r="E20" s="1543"/>
      <c r="F20" s="1300"/>
      <c r="G20" s="1301"/>
      <c r="H20" s="1301"/>
      <c r="I20" s="1301"/>
      <c r="J20" s="1547" t="s">
        <v>1415</v>
      </c>
      <c r="K20" s="1100"/>
      <c r="L20" s="1138"/>
      <c r="M20" s="1281"/>
      <c r="N20" s="1281"/>
      <c r="O20" s="1281"/>
      <c r="P20" s="1281"/>
      <c r="Q20" s="1139"/>
      <c r="R20" s="77"/>
    </row>
    <row r="21" spans="1:18" ht="13.5" customHeight="1">
      <c r="A21" s="1160"/>
      <c r="B21" s="1544"/>
      <c r="C21" s="1545"/>
      <c r="D21" s="1545"/>
      <c r="E21" s="1546"/>
      <c r="F21" s="1109"/>
      <c r="G21" s="1110"/>
      <c r="H21" s="1110"/>
      <c r="I21" s="1110"/>
      <c r="J21" s="1548"/>
      <c r="K21" s="1178"/>
      <c r="L21" s="1144"/>
      <c r="M21" s="1282"/>
      <c r="N21" s="1282"/>
      <c r="O21" s="1282"/>
      <c r="P21" s="1282"/>
      <c r="Q21" s="1145"/>
      <c r="R21" s="77"/>
    </row>
    <row r="22" spans="1:18" ht="13.5" customHeight="1">
      <c r="A22" s="1099" t="s">
        <v>9</v>
      </c>
      <c r="B22" s="1541" t="str">
        <f>IF(企業入力シート!C55="","",企業入力シート!C55)</f>
        <v/>
      </c>
      <c r="C22" s="1542"/>
      <c r="D22" s="1542"/>
      <c r="E22" s="1543"/>
      <c r="F22" s="1300"/>
      <c r="G22" s="1301"/>
      <c r="H22" s="1301"/>
      <c r="I22" s="1301"/>
      <c r="J22" s="1547" t="s">
        <v>1415</v>
      </c>
      <c r="K22" s="1100"/>
      <c r="L22" s="1138"/>
      <c r="M22" s="1281"/>
      <c r="N22" s="1281"/>
      <c r="O22" s="1281"/>
      <c r="P22" s="1281"/>
      <c r="Q22" s="1139"/>
      <c r="R22" s="77"/>
    </row>
    <row r="23" spans="1:18" ht="13.5" customHeight="1">
      <c r="A23" s="1176"/>
      <c r="B23" s="1544"/>
      <c r="C23" s="1545"/>
      <c r="D23" s="1545"/>
      <c r="E23" s="1546"/>
      <c r="F23" s="1109"/>
      <c r="G23" s="1110"/>
      <c r="H23" s="1110"/>
      <c r="I23" s="1110"/>
      <c r="J23" s="1548"/>
      <c r="K23" s="1178"/>
      <c r="L23" s="1144"/>
      <c r="M23" s="1282"/>
      <c r="N23" s="1282"/>
      <c r="O23" s="1282"/>
      <c r="P23" s="1282"/>
      <c r="Q23" s="1145"/>
      <c r="R23" s="77"/>
    </row>
    <row r="24" spans="1:18" ht="13.5" customHeight="1">
      <c r="A24" s="1160" t="s">
        <v>10</v>
      </c>
      <c r="B24" s="1541" t="str">
        <f>IF(企業入力シート!C56="","",企業入力シート!C56)</f>
        <v/>
      </c>
      <c r="C24" s="1542"/>
      <c r="D24" s="1542"/>
      <c r="E24" s="1543"/>
      <c r="F24" s="1300"/>
      <c r="G24" s="1301"/>
      <c r="H24" s="1301"/>
      <c r="I24" s="1301"/>
      <c r="J24" s="1547" t="s">
        <v>1415</v>
      </c>
      <c r="K24" s="1100"/>
      <c r="L24" s="1138"/>
      <c r="M24" s="1281"/>
      <c r="N24" s="1281"/>
      <c r="O24" s="1281"/>
      <c r="P24" s="1281"/>
      <c r="Q24" s="1139"/>
      <c r="R24" s="77"/>
    </row>
    <row r="25" spans="1:18" ht="13.5" customHeight="1">
      <c r="A25" s="1176"/>
      <c r="B25" s="1544"/>
      <c r="C25" s="1545"/>
      <c r="D25" s="1545"/>
      <c r="E25" s="1546"/>
      <c r="F25" s="1109"/>
      <c r="G25" s="1110"/>
      <c r="H25" s="1110"/>
      <c r="I25" s="1110"/>
      <c r="J25" s="1548"/>
      <c r="K25" s="1178"/>
      <c r="L25" s="1144"/>
      <c r="M25" s="1282"/>
      <c r="N25" s="1282"/>
      <c r="O25" s="1282"/>
      <c r="P25" s="1282"/>
      <c r="Q25" s="1145"/>
      <c r="R25" s="77"/>
    </row>
    <row r="26" spans="1:18" ht="13.5" customHeight="1">
      <c r="A26" s="77"/>
      <c r="B26" s="188"/>
      <c r="C26" s="188"/>
      <c r="D26" s="188"/>
      <c r="E26" s="188"/>
      <c r="F26" s="77"/>
      <c r="G26" s="77"/>
      <c r="H26" s="77"/>
      <c r="I26" s="77"/>
      <c r="J26" s="77"/>
      <c r="K26" s="77"/>
      <c r="L26" s="77"/>
      <c r="M26" s="77"/>
      <c r="N26" s="77"/>
      <c r="O26" s="77"/>
      <c r="P26" s="77"/>
      <c r="Q26" s="825" t="s">
        <v>1422</v>
      </c>
      <c r="R26" s="77"/>
    </row>
    <row r="27" spans="1:18" ht="13.5" customHeight="1">
      <c r="A27" s="1099" t="s">
        <v>1412</v>
      </c>
      <c r="B27" s="1159"/>
      <c r="C27" s="1159"/>
      <c r="D27" s="1159"/>
      <c r="E27" s="1159"/>
      <c r="F27" s="1099" t="s">
        <v>1413</v>
      </c>
      <c r="G27" s="1159"/>
      <c r="H27" s="1159"/>
      <c r="I27" s="1159"/>
      <c r="J27" s="1159"/>
      <c r="K27" s="1100"/>
      <c r="L27" s="1159" t="s">
        <v>1414</v>
      </c>
      <c r="M27" s="1159"/>
      <c r="N27" s="1159"/>
      <c r="O27" s="1159"/>
      <c r="P27" s="1159"/>
      <c r="Q27" s="1100"/>
      <c r="R27" s="77"/>
    </row>
    <row r="28" spans="1:18" ht="13.5" customHeight="1">
      <c r="A28" s="1176"/>
      <c r="B28" s="1177"/>
      <c r="C28" s="1177"/>
      <c r="D28" s="1177"/>
      <c r="E28" s="1177"/>
      <c r="F28" s="1176"/>
      <c r="G28" s="1177"/>
      <c r="H28" s="1177"/>
      <c r="I28" s="1177"/>
      <c r="J28" s="1177"/>
      <c r="K28" s="1178"/>
      <c r="L28" s="1177" t="s">
        <v>6</v>
      </c>
      <c r="M28" s="1177"/>
      <c r="N28" s="1177"/>
      <c r="O28" s="1177"/>
      <c r="P28" s="1177"/>
      <c r="Q28" s="1178"/>
      <c r="R28" s="77"/>
    </row>
    <row r="29" spans="1:18" ht="13.5" customHeight="1">
      <c r="A29" s="1160" t="s">
        <v>132</v>
      </c>
      <c r="B29" s="1541" t="str">
        <f>IF(企業入力シート!C83="","",企業入力シート!C83)</f>
        <v/>
      </c>
      <c r="C29" s="1542"/>
      <c r="D29" s="1542"/>
      <c r="E29" s="1543"/>
      <c r="F29" s="1300"/>
      <c r="G29" s="1301"/>
      <c r="H29" s="1301"/>
      <c r="I29" s="1301"/>
      <c r="J29" s="1547" t="s">
        <v>1415</v>
      </c>
      <c r="K29" s="1100"/>
      <c r="L29" s="1138"/>
      <c r="M29" s="1281"/>
      <c r="N29" s="1281"/>
      <c r="O29" s="1281"/>
      <c r="P29" s="1281"/>
      <c r="Q29" s="1139"/>
      <c r="R29" s="77"/>
    </row>
    <row r="30" spans="1:18" ht="13.5" customHeight="1">
      <c r="A30" s="1160"/>
      <c r="B30" s="1544"/>
      <c r="C30" s="1545"/>
      <c r="D30" s="1545"/>
      <c r="E30" s="1546"/>
      <c r="F30" s="1109"/>
      <c r="G30" s="1110"/>
      <c r="H30" s="1110"/>
      <c r="I30" s="1110"/>
      <c r="J30" s="1548"/>
      <c r="K30" s="1178"/>
      <c r="L30" s="1144"/>
      <c r="M30" s="1282"/>
      <c r="N30" s="1282"/>
      <c r="O30" s="1282"/>
      <c r="P30" s="1282"/>
      <c r="Q30" s="1145"/>
      <c r="R30" s="77"/>
    </row>
    <row r="31" spans="1:18" ht="13.5" customHeight="1">
      <c r="A31" s="1099" t="s">
        <v>9</v>
      </c>
      <c r="B31" s="1541" t="str">
        <f>IF(企業入力シート!C84="","",企業入力シート!C84)</f>
        <v/>
      </c>
      <c r="C31" s="1542"/>
      <c r="D31" s="1542"/>
      <c r="E31" s="1543"/>
      <c r="F31" s="1300"/>
      <c r="G31" s="1301"/>
      <c r="H31" s="1301"/>
      <c r="I31" s="1301"/>
      <c r="J31" s="1547" t="s">
        <v>1415</v>
      </c>
      <c r="K31" s="1100"/>
      <c r="L31" s="1138"/>
      <c r="M31" s="1281"/>
      <c r="N31" s="1281"/>
      <c r="O31" s="1281"/>
      <c r="P31" s="1281"/>
      <c r="Q31" s="1139"/>
      <c r="R31" s="77"/>
    </row>
    <row r="32" spans="1:18" ht="13.5" customHeight="1">
      <c r="A32" s="1176"/>
      <c r="B32" s="1544"/>
      <c r="C32" s="1545"/>
      <c r="D32" s="1545"/>
      <c r="E32" s="1546"/>
      <c r="F32" s="1109"/>
      <c r="G32" s="1110"/>
      <c r="H32" s="1110"/>
      <c r="I32" s="1110"/>
      <c r="J32" s="1548"/>
      <c r="K32" s="1178"/>
      <c r="L32" s="1144"/>
      <c r="M32" s="1282"/>
      <c r="N32" s="1282"/>
      <c r="O32" s="1282"/>
      <c r="P32" s="1282"/>
      <c r="Q32" s="1145"/>
      <c r="R32" s="77"/>
    </row>
    <row r="33" spans="1:20" ht="13.5" customHeight="1">
      <c r="A33" s="1160" t="s">
        <v>10</v>
      </c>
      <c r="B33" s="1541" t="str">
        <f>IF(企業入力シート!C85="","",企業入力シート!C85)</f>
        <v/>
      </c>
      <c r="C33" s="1542"/>
      <c r="D33" s="1542"/>
      <c r="E33" s="1543"/>
      <c r="F33" s="1300"/>
      <c r="G33" s="1301"/>
      <c r="H33" s="1301"/>
      <c r="I33" s="1301"/>
      <c r="J33" s="1547" t="s">
        <v>1415</v>
      </c>
      <c r="K33" s="1100"/>
      <c r="L33" s="1138"/>
      <c r="M33" s="1281"/>
      <c r="N33" s="1281"/>
      <c r="O33" s="1281"/>
      <c r="P33" s="1281"/>
      <c r="Q33" s="1139"/>
      <c r="R33" s="77"/>
    </row>
    <row r="34" spans="1:20" ht="13.5" customHeight="1">
      <c r="A34" s="1176"/>
      <c r="B34" s="1544"/>
      <c r="C34" s="1545"/>
      <c r="D34" s="1545"/>
      <c r="E34" s="1546"/>
      <c r="F34" s="1109"/>
      <c r="G34" s="1110"/>
      <c r="H34" s="1110"/>
      <c r="I34" s="1110"/>
      <c r="J34" s="1548"/>
      <c r="K34" s="1178"/>
      <c r="L34" s="1144"/>
      <c r="M34" s="1282"/>
      <c r="N34" s="1282"/>
      <c r="O34" s="1282"/>
      <c r="P34" s="1282"/>
      <c r="Q34" s="1145"/>
      <c r="R34" s="77"/>
    </row>
    <row r="35" spans="1:20" s="135" customFormat="1" ht="13.5" customHeight="1">
      <c r="A35" s="134" t="s">
        <v>113</v>
      </c>
      <c r="B35" s="1536" t="s">
        <v>1416</v>
      </c>
      <c r="C35" s="1536"/>
      <c r="D35" s="1536"/>
      <c r="E35" s="1536"/>
      <c r="F35" s="1536"/>
      <c r="G35" s="1536"/>
      <c r="H35" s="1536"/>
      <c r="I35" s="1536"/>
      <c r="J35" s="1536"/>
      <c r="K35" s="1536"/>
      <c r="L35" s="1536"/>
      <c r="M35" s="1536"/>
      <c r="N35" s="1536"/>
      <c r="O35" s="1536"/>
      <c r="P35" s="1536"/>
      <c r="Q35" s="1536"/>
      <c r="R35" s="158"/>
    </row>
    <row r="36" spans="1:20" s="135" customFormat="1" ht="26.5" customHeight="1" thickBot="1">
      <c r="A36" s="134"/>
      <c r="B36" s="1302"/>
      <c r="C36" s="1302"/>
      <c r="D36" s="1302"/>
      <c r="E36" s="1302"/>
      <c r="F36" s="1302"/>
      <c r="G36" s="1302"/>
      <c r="H36" s="1302"/>
      <c r="I36" s="1302"/>
      <c r="J36" s="1302"/>
      <c r="K36" s="1302"/>
      <c r="L36" s="1302"/>
      <c r="M36" s="1302"/>
      <c r="N36" s="1302"/>
      <c r="O36" s="1302"/>
      <c r="P36" s="1302"/>
      <c r="Q36" s="1302"/>
      <c r="R36" s="158"/>
      <c r="S36" s="837" t="s">
        <v>1417</v>
      </c>
    </row>
    <row r="37" spans="1:20" s="135" customFormat="1" ht="13.5" thickBot="1">
      <c r="A37" s="134" t="s">
        <v>114</v>
      </c>
      <c r="B37" s="1549" t="str">
        <f>CONCATENATE("「建築士会CPD実績証明書」又は「建築・設備施工管理CPD制度実績証明書」は、",S19,"から入札公告日前日時点（令和",(YEAR(発注者入力シート!H7)-2018),"年",MONTH(発注者入力シート!H7),"月",DAY(発注者入力シート!H7),"日時点）までに取得している保有CPD単位数が確認できるものを添付すること。")</f>
        <v>「建築士会CPD実績証明書」又は「建築・設備施工管理CPD制度実績証明書」は、から入札公告日前日時点（令和8年10月14日時点）までに取得している保有CPD単位数が確認できるものを添付すること。</v>
      </c>
      <c r="C37" s="1549"/>
      <c r="D37" s="1549"/>
      <c r="E37" s="1549"/>
      <c r="F37" s="1549"/>
      <c r="G37" s="1549"/>
      <c r="H37" s="1549"/>
      <c r="I37" s="1549"/>
      <c r="J37" s="1549"/>
      <c r="K37" s="1549"/>
      <c r="L37" s="1549"/>
      <c r="M37" s="1549"/>
      <c r="N37" s="1549"/>
      <c r="O37" s="1549"/>
      <c r="P37" s="1549"/>
      <c r="Q37" s="1549"/>
      <c r="R37" s="158"/>
      <c r="S37" s="1550" t="s">
        <v>1418</v>
      </c>
      <c r="T37" s="1551"/>
    </row>
    <row r="38" spans="1:20" s="135" customFormat="1" ht="29.5" customHeight="1">
      <c r="A38" s="134"/>
      <c r="B38" s="1549"/>
      <c r="C38" s="1549"/>
      <c r="D38" s="1549"/>
      <c r="E38" s="1549"/>
      <c r="F38" s="1549"/>
      <c r="G38" s="1549"/>
      <c r="H38" s="1549"/>
      <c r="I38" s="1549"/>
      <c r="J38" s="1549"/>
      <c r="K38" s="1549"/>
      <c r="L38" s="1549"/>
      <c r="M38" s="1549"/>
      <c r="N38" s="1549"/>
      <c r="O38" s="1549"/>
      <c r="P38" s="1549"/>
      <c r="Q38" s="1549"/>
      <c r="R38" s="158"/>
    </row>
    <row r="39" spans="1:20" s="135" customFormat="1">
      <c r="A39" s="134" t="s">
        <v>115</v>
      </c>
      <c r="B39" s="1302" t="s">
        <v>1419</v>
      </c>
      <c r="C39" s="1302"/>
      <c r="D39" s="1302"/>
      <c r="E39" s="1302"/>
      <c r="F39" s="1302"/>
      <c r="G39" s="1302"/>
      <c r="H39" s="1302"/>
      <c r="I39" s="1302"/>
      <c r="J39" s="1302"/>
      <c r="K39" s="1302"/>
      <c r="L39" s="1302"/>
      <c r="M39" s="1302"/>
      <c r="N39" s="1302"/>
      <c r="O39" s="1302"/>
      <c r="P39" s="1302"/>
      <c r="Q39" s="1302"/>
      <c r="R39" s="158"/>
    </row>
    <row r="40" spans="1:20" s="135" customFormat="1">
      <c r="A40" s="134"/>
      <c r="B40" s="1302"/>
      <c r="C40" s="1302"/>
      <c r="D40" s="1302"/>
      <c r="E40" s="1302"/>
      <c r="F40" s="1302"/>
      <c r="G40" s="1302"/>
      <c r="H40" s="1302"/>
      <c r="I40" s="1302"/>
      <c r="J40" s="1302"/>
      <c r="K40" s="1302"/>
      <c r="L40" s="1302"/>
      <c r="M40" s="1302"/>
      <c r="N40" s="1302"/>
      <c r="O40" s="1302"/>
      <c r="P40" s="1302"/>
      <c r="Q40" s="1302"/>
      <c r="R40" s="158"/>
    </row>
    <row r="41" spans="1:20" s="135" customFormat="1">
      <c r="A41" s="134" t="s">
        <v>119</v>
      </c>
      <c r="B41" s="135" t="s">
        <v>654</v>
      </c>
    </row>
    <row r="42" spans="1:20" ht="10.5" customHeight="1"/>
    <row r="43" spans="1:20" ht="10.5" customHeight="1">
      <c r="A43" s="838"/>
      <c r="B43" s="838"/>
      <c r="C43" s="838"/>
      <c r="D43" s="838"/>
      <c r="E43" s="838"/>
      <c r="F43" s="838"/>
      <c r="G43" s="838"/>
      <c r="H43" s="838"/>
      <c r="I43" s="838"/>
      <c r="J43" s="838"/>
      <c r="K43" s="838"/>
      <c r="L43" s="838"/>
      <c r="M43" s="838"/>
      <c r="N43" s="838"/>
      <c r="O43" s="838"/>
      <c r="P43" s="838"/>
      <c r="Q43" s="838"/>
    </row>
  </sheetData>
  <mergeCells count="66">
    <mergeCell ref="A31:A32"/>
    <mergeCell ref="B31:E32"/>
    <mergeCell ref="F31:I32"/>
    <mergeCell ref="J31:K32"/>
    <mergeCell ref="L31:Q32"/>
    <mergeCell ref="A33:A34"/>
    <mergeCell ref="B33:E34"/>
    <mergeCell ref="F33:I34"/>
    <mergeCell ref="J33:K34"/>
    <mergeCell ref="L33:Q34"/>
    <mergeCell ref="A27:E28"/>
    <mergeCell ref="F27:K28"/>
    <mergeCell ref="L27:Q27"/>
    <mergeCell ref="L28:Q28"/>
    <mergeCell ref="A29:A30"/>
    <mergeCell ref="B29:E30"/>
    <mergeCell ref="F29:I30"/>
    <mergeCell ref="J29:K30"/>
    <mergeCell ref="L29:Q30"/>
    <mergeCell ref="J22:K23"/>
    <mergeCell ref="L22:Q23"/>
    <mergeCell ref="A24:A25"/>
    <mergeCell ref="B24:E25"/>
    <mergeCell ref="F24:I25"/>
    <mergeCell ref="J24:K25"/>
    <mergeCell ref="L24:Q25"/>
    <mergeCell ref="L19:Q19"/>
    <mergeCell ref="A20:A21"/>
    <mergeCell ref="B20:E21"/>
    <mergeCell ref="F20:I21"/>
    <mergeCell ref="J20:K21"/>
    <mergeCell ref="B37:Q38"/>
    <mergeCell ref="S37:T37"/>
    <mergeCell ref="B39:Q40"/>
    <mergeCell ref="A15:A16"/>
    <mergeCell ref="B15:E16"/>
    <mergeCell ref="F15:I16"/>
    <mergeCell ref="J15:K16"/>
    <mergeCell ref="L15:Q16"/>
    <mergeCell ref="B35:Q36"/>
    <mergeCell ref="L20:Q21"/>
    <mergeCell ref="A22:A23"/>
    <mergeCell ref="B22:E23"/>
    <mergeCell ref="F22:I23"/>
    <mergeCell ref="A18:E19"/>
    <mergeCell ref="F18:K19"/>
    <mergeCell ref="L18:Q18"/>
    <mergeCell ref="A11:A12"/>
    <mergeCell ref="B11:E12"/>
    <mergeCell ref="F11:I12"/>
    <mergeCell ref="J11:K12"/>
    <mergeCell ref="L11:Q12"/>
    <mergeCell ref="A13:A14"/>
    <mergeCell ref="B13:E14"/>
    <mergeCell ref="F13:I14"/>
    <mergeCell ref="J13:K14"/>
    <mergeCell ref="L13:Q14"/>
    <mergeCell ref="A9:E10"/>
    <mergeCell ref="F9:K10"/>
    <mergeCell ref="L9:Q9"/>
    <mergeCell ref="L10:Q10"/>
    <mergeCell ref="A1:F1"/>
    <mergeCell ref="A2:E2"/>
    <mergeCell ref="A3:Q3"/>
    <mergeCell ref="H5:J5"/>
    <mergeCell ref="K5:Q5"/>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pageSetUpPr fitToPage="1"/>
  </sheetPr>
  <dimension ref="A1:W44"/>
  <sheetViews>
    <sheetView view="pageBreakPreview" topLeftCell="A28" zoomScaleNormal="100" zoomScaleSheetLayoutView="100" workbookViewId="0">
      <selection activeCell="F15" sqref="F15:J15"/>
    </sheetView>
  </sheetViews>
  <sheetFormatPr defaultColWidth="9" defaultRowHeight="13"/>
  <cols>
    <col min="1" max="2" width="5.6328125" style="3" customWidth="1"/>
    <col min="3" max="4" width="5.7265625" style="3" customWidth="1"/>
    <col min="5" max="5" width="6.08984375" style="3" customWidth="1"/>
    <col min="6" max="15" width="5" style="3" customWidth="1"/>
    <col min="16" max="16" width="5.08984375" style="3" customWidth="1"/>
    <col min="17" max="17" width="5" style="3" customWidth="1"/>
    <col min="18" max="18" width="5.08984375" style="3" customWidth="1"/>
    <col min="19" max="16384" width="9" style="3"/>
  </cols>
  <sheetData>
    <row r="1" spans="1:20" ht="15.75" customHeight="1">
      <c r="A1" s="1097" t="str">
        <f>CONCATENATE("（様式-",INDEX(発注者入力シート!$B$37:$G$46,MATCH(発注者入力シート!N8,発注者入力シート!$C$37:$C$46,0),4),"）")</f>
        <v>（様式-８）</v>
      </c>
      <c r="B1" s="1097"/>
      <c r="C1" s="1097"/>
      <c r="D1" s="1097"/>
      <c r="E1" s="1097"/>
      <c r="F1" s="1097"/>
      <c r="O1" s="1518" t="str">
        <f>IF(INDEX(発注者入力シート!$B$24:$G$48,MATCH(発注者入力シート!N8,発注者入力シート!$C$24:$C$48,0),3)="","",INDEX(発注者入力シート!$B$24:$G$48,MATCH(発注者入力シート!N8,発注者入力シート!$C$24:$C$48,0),3))</f>
        <v/>
      </c>
      <c r="P1" s="1518"/>
      <c r="Q1" s="1518"/>
      <c r="R1" s="77"/>
      <c r="S1" s="3" t="s">
        <v>400</v>
      </c>
    </row>
    <row r="2" spans="1:20" ht="15.75" customHeight="1">
      <c r="A2" s="1097" t="str">
        <f>CONCATENATE("評価項目",INDEX(発注者入力シート!$B$37:$G$46,MATCH(発注者入力シート!N8,発注者入力シート!$C$37:$C$46,0),5),"-",INDEX(発注者入力シート!$B$37:$G$46,MATCH(発注者入力シート!N8,発注者入力シート!$C$37:$C$46,0),6))</f>
        <v>評価項目（３）-①</v>
      </c>
      <c r="B2" s="1097"/>
      <c r="C2" s="1097"/>
      <c r="D2" s="1097"/>
      <c r="E2" s="1097"/>
      <c r="S2" s="3" t="s">
        <v>401</v>
      </c>
    </row>
    <row r="3" spans="1:20" ht="15.75" customHeight="1">
      <c r="S3" s="103"/>
      <c r="T3" s="3" t="s">
        <v>412</v>
      </c>
    </row>
    <row r="4" spans="1:20" ht="15.75" customHeight="1">
      <c r="A4" s="1149" t="s">
        <v>1375</v>
      </c>
      <c r="B4" s="1149"/>
      <c r="C4" s="1149"/>
      <c r="D4" s="1149"/>
      <c r="E4" s="1149"/>
      <c r="F4" s="1149"/>
      <c r="G4" s="1149"/>
      <c r="H4" s="1149"/>
      <c r="I4" s="1149"/>
      <c r="J4" s="1149"/>
      <c r="K4" s="1149"/>
      <c r="L4" s="1149"/>
      <c r="M4" s="1149"/>
      <c r="N4" s="1149"/>
      <c r="O4" s="1149"/>
      <c r="P4" s="1149"/>
      <c r="Q4" s="1149"/>
      <c r="R4" s="128"/>
      <c r="S4" s="98"/>
      <c r="T4" s="3" t="s">
        <v>519</v>
      </c>
    </row>
    <row r="5" spans="1:20" ht="15.75" customHeight="1">
      <c r="D5" s="1156" t="s">
        <v>661</v>
      </c>
      <c r="E5" s="1156"/>
      <c r="F5" s="1155" t="str">
        <f>IF(企業入力シート!C5="","",企業入力シート!C5)</f>
        <v/>
      </c>
      <c r="G5" s="1155"/>
      <c r="H5" s="1155"/>
      <c r="I5" s="1155"/>
      <c r="J5" s="1155"/>
      <c r="K5" s="1155"/>
      <c r="L5" s="1155"/>
      <c r="M5" s="1155"/>
      <c r="N5" s="1155"/>
      <c r="O5" s="1155"/>
      <c r="P5" s="1155"/>
      <c r="Q5" s="1155"/>
      <c r="R5" s="2"/>
    </row>
    <row r="6" spans="1:20" ht="15.75" customHeight="1">
      <c r="S6" s="3" t="s">
        <v>404</v>
      </c>
    </row>
    <row r="7" spans="1:20" ht="15.75" customHeight="1">
      <c r="A7" s="274" t="s">
        <v>675</v>
      </c>
      <c r="B7" s="1571" t="s">
        <v>1376</v>
      </c>
      <c r="C7" s="1571"/>
      <c r="D7" s="1571"/>
      <c r="E7" s="1571"/>
      <c r="F7" s="1571"/>
      <c r="G7" s="1571"/>
      <c r="H7" s="1571"/>
      <c r="I7" s="1571"/>
      <c r="J7" s="1571"/>
      <c r="K7" s="1571"/>
      <c r="L7" s="1571"/>
      <c r="M7" s="1571"/>
      <c r="N7" s="1571"/>
      <c r="O7" s="1571"/>
      <c r="P7" s="1571"/>
      <c r="Q7" s="1571"/>
      <c r="R7" s="142"/>
      <c r="S7" s="100"/>
      <c r="T7" s="3" t="s">
        <v>405</v>
      </c>
    </row>
    <row r="8" spans="1:20" ht="15.75" customHeight="1">
      <c r="A8" s="135"/>
      <c r="B8" s="1571"/>
      <c r="C8" s="1571"/>
      <c r="D8" s="1571"/>
      <c r="E8" s="1571"/>
      <c r="F8" s="1571"/>
      <c r="G8" s="1571"/>
      <c r="H8" s="1571"/>
      <c r="I8" s="1571"/>
      <c r="J8" s="1571"/>
      <c r="K8" s="1571"/>
      <c r="L8" s="1571"/>
      <c r="M8" s="1571"/>
      <c r="N8" s="1571"/>
      <c r="O8" s="1571"/>
      <c r="P8" s="1571"/>
      <c r="Q8" s="1571"/>
      <c r="R8" s="142"/>
      <c r="S8" s="101"/>
      <c r="T8" s="3" t="s">
        <v>403</v>
      </c>
    </row>
    <row r="9" spans="1:20" ht="15.75" customHeight="1">
      <c r="B9" s="264"/>
      <c r="C9" s="142"/>
      <c r="D9" s="142"/>
      <c r="E9" s="142"/>
      <c r="F9" s="142"/>
      <c r="G9" s="142"/>
      <c r="H9" s="142"/>
      <c r="I9" s="142"/>
      <c r="J9" s="142"/>
      <c r="K9" s="142"/>
      <c r="L9" s="142"/>
      <c r="M9" s="142"/>
      <c r="N9" s="142"/>
      <c r="O9" s="142"/>
      <c r="P9" s="142"/>
      <c r="Q9" s="142"/>
      <c r="R9" s="142"/>
    </row>
    <row r="10" spans="1:20" ht="15.75" customHeight="1">
      <c r="A10" s="3" t="s">
        <v>676</v>
      </c>
      <c r="B10" s="142"/>
      <c r="C10" s="142"/>
      <c r="D10" s="142"/>
      <c r="E10" s="142"/>
      <c r="F10" s="142"/>
      <c r="G10" s="142"/>
      <c r="H10" s="142"/>
      <c r="I10" s="142"/>
      <c r="J10" s="142"/>
      <c r="K10" s="142"/>
      <c r="L10" s="142"/>
      <c r="M10" s="142"/>
      <c r="N10" s="142"/>
      <c r="O10" s="142"/>
      <c r="P10" s="142"/>
      <c r="Q10" s="142"/>
    </row>
    <row r="11" spans="1:20" ht="26.15" customHeight="1">
      <c r="A11" s="1556" t="s">
        <v>679</v>
      </c>
      <c r="B11" s="1556"/>
      <c r="C11" s="1556" t="s">
        <v>677</v>
      </c>
      <c r="D11" s="1556"/>
      <c r="E11" s="1556"/>
      <c r="F11" s="1446" t="s">
        <v>37</v>
      </c>
      <c r="G11" s="1447"/>
      <c r="H11" s="1447"/>
      <c r="I11" s="1447"/>
      <c r="J11" s="1448"/>
      <c r="K11" s="1556" t="s">
        <v>1289</v>
      </c>
      <c r="L11" s="1556"/>
      <c r="M11" s="1556"/>
      <c r="N11" s="1556"/>
      <c r="O11" s="1572" t="s">
        <v>1373</v>
      </c>
      <c r="P11" s="1573"/>
      <c r="Q11" s="1446" t="s">
        <v>854</v>
      </c>
      <c r="R11" s="1448"/>
      <c r="S11" s="143"/>
      <c r="T11" s="105" t="s">
        <v>406</v>
      </c>
    </row>
    <row r="12" spans="1:20" ht="47.25" customHeight="1">
      <c r="A12" s="1558" t="s">
        <v>750</v>
      </c>
      <c r="B12" s="1559"/>
      <c r="C12" s="753" t="s">
        <v>1369</v>
      </c>
      <c r="D12" s="1566"/>
      <c r="E12" s="1567"/>
      <c r="F12" s="1568"/>
      <c r="G12" s="1569"/>
      <c r="H12" s="1569"/>
      <c r="I12" s="1569"/>
      <c r="J12" s="1570"/>
      <c r="K12" s="1403"/>
      <c r="L12" s="1404"/>
      <c r="M12" s="1404"/>
      <c r="N12" s="1405"/>
      <c r="O12" s="1552"/>
      <c r="P12" s="1553"/>
      <c r="Q12" s="1552"/>
      <c r="R12" s="1553"/>
      <c r="S12" s="754"/>
      <c r="T12" s="105" t="s">
        <v>407</v>
      </c>
    </row>
    <row r="13" spans="1:20" ht="47.25" customHeight="1">
      <c r="A13" s="1560"/>
      <c r="B13" s="1561"/>
      <c r="C13" s="753" t="s">
        <v>1370</v>
      </c>
      <c r="D13" s="1566"/>
      <c r="E13" s="1567"/>
      <c r="F13" s="1409"/>
      <c r="G13" s="1410"/>
      <c r="H13" s="1410"/>
      <c r="I13" s="1410"/>
      <c r="J13" s="1411"/>
      <c r="K13" s="1409"/>
      <c r="L13" s="1410"/>
      <c r="M13" s="1410"/>
      <c r="N13" s="1411"/>
      <c r="O13" s="1552"/>
      <c r="P13" s="1553"/>
      <c r="Q13" s="1552"/>
      <c r="R13" s="1553"/>
      <c r="S13" s="754"/>
      <c r="T13" s="105"/>
    </row>
    <row r="14" spans="1:20" ht="47.25" customHeight="1">
      <c r="A14" s="1564" t="s">
        <v>751</v>
      </c>
      <c r="B14" s="1564"/>
      <c r="C14" s="753" t="str">
        <f>C12</f>
        <v>R６</v>
      </c>
      <c r="D14" s="1565"/>
      <c r="E14" s="1565"/>
      <c r="F14" s="1468"/>
      <c r="G14" s="1468"/>
      <c r="H14" s="1468"/>
      <c r="I14" s="1468"/>
      <c r="J14" s="1468"/>
      <c r="K14" s="1468"/>
      <c r="L14" s="1468"/>
      <c r="M14" s="1468"/>
      <c r="N14" s="1468"/>
      <c r="O14" s="1563"/>
      <c r="P14" s="1563"/>
      <c r="Q14" s="1563"/>
      <c r="R14" s="1563"/>
      <c r="S14" s="754"/>
      <c r="T14" s="105" t="s">
        <v>871</v>
      </c>
    </row>
    <row r="15" spans="1:20" ht="47.25" customHeight="1">
      <c r="A15" s="1564"/>
      <c r="B15" s="1564"/>
      <c r="C15" s="753" t="str">
        <f>C13</f>
        <v>R７</v>
      </c>
      <c r="D15" s="1565"/>
      <c r="E15" s="1565"/>
      <c r="F15" s="1465"/>
      <c r="G15" s="1465"/>
      <c r="H15" s="1465"/>
      <c r="I15" s="1465"/>
      <c r="J15" s="1465"/>
      <c r="K15" s="1465"/>
      <c r="L15" s="1465"/>
      <c r="M15" s="1465"/>
      <c r="N15" s="1465"/>
      <c r="O15" s="1563"/>
      <c r="P15" s="1563"/>
      <c r="Q15" s="1563"/>
      <c r="R15" s="1563"/>
      <c r="S15" s="754"/>
      <c r="T15" s="105"/>
    </row>
    <row r="16" spans="1:20" ht="47.25" customHeight="1">
      <c r="A16" s="1564" t="s">
        <v>1423</v>
      </c>
      <c r="B16" s="1564"/>
      <c r="C16" s="753" t="str">
        <f>C14</f>
        <v>R６</v>
      </c>
      <c r="D16" s="1565"/>
      <c r="E16" s="1565"/>
      <c r="F16" s="1468"/>
      <c r="G16" s="1468"/>
      <c r="H16" s="1468"/>
      <c r="I16" s="1468"/>
      <c r="J16" s="1468"/>
      <c r="K16" s="1468"/>
      <c r="L16" s="1468"/>
      <c r="M16" s="1468"/>
      <c r="N16" s="1468"/>
      <c r="O16" s="1563"/>
      <c r="P16" s="1563"/>
      <c r="Q16" s="1563"/>
      <c r="R16" s="1563"/>
      <c r="S16" s="754"/>
      <c r="T16" s="105"/>
    </row>
    <row r="17" spans="1:23" ht="47.25" customHeight="1">
      <c r="A17" s="1564"/>
      <c r="B17" s="1564"/>
      <c r="C17" s="753" t="str">
        <f>C15</f>
        <v>R７</v>
      </c>
      <c r="D17" s="1565"/>
      <c r="E17" s="1565"/>
      <c r="F17" s="1465"/>
      <c r="G17" s="1465"/>
      <c r="H17" s="1465"/>
      <c r="I17" s="1465"/>
      <c r="J17" s="1465"/>
      <c r="K17" s="1465"/>
      <c r="L17" s="1465"/>
      <c r="M17" s="1465"/>
      <c r="N17" s="1465"/>
      <c r="O17" s="1563"/>
      <c r="P17" s="1563"/>
      <c r="Q17" s="1563"/>
      <c r="R17" s="1563"/>
      <c r="S17" s="754"/>
      <c r="T17" s="105"/>
    </row>
    <row r="18" spans="1:23" s="135" customFormat="1">
      <c r="A18" s="134" t="s">
        <v>113</v>
      </c>
      <c r="B18" s="1555" t="s">
        <v>1277</v>
      </c>
      <c r="C18" s="1555"/>
      <c r="D18" s="1555"/>
      <c r="E18" s="1555"/>
      <c r="F18" s="1555"/>
      <c r="G18" s="1555"/>
      <c r="H18" s="1555"/>
      <c r="I18" s="1555"/>
      <c r="J18" s="1555"/>
      <c r="K18" s="1555"/>
      <c r="L18" s="1555"/>
      <c r="M18" s="1555"/>
      <c r="N18" s="1555"/>
      <c r="O18" s="1555"/>
      <c r="P18" s="1555"/>
      <c r="Q18" s="1555"/>
      <c r="R18" s="1555"/>
    </row>
    <row r="19" spans="1:23" s="135" customFormat="1" ht="26.15" customHeight="1">
      <c r="A19" s="134" t="s">
        <v>114</v>
      </c>
      <c r="B19" s="1157" t="s">
        <v>1377</v>
      </c>
      <c r="C19" s="1157"/>
      <c r="D19" s="1157"/>
      <c r="E19" s="1157"/>
      <c r="F19" s="1157"/>
      <c r="G19" s="1157"/>
      <c r="H19" s="1157"/>
      <c r="I19" s="1157"/>
      <c r="J19" s="1157"/>
      <c r="K19" s="1157"/>
      <c r="L19" s="1157"/>
      <c r="M19" s="1157"/>
      <c r="N19" s="1157"/>
      <c r="O19" s="1157"/>
      <c r="P19" s="1157"/>
      <c r="Q19" s="1157"/>
      <c r="R19" s="1157"/>
    </row>
    <row r="20" spans="1:23" s="135" customFormat="1">
      <c r="A20" s="134" t="s">
        <v>115</v>
      </c>
      <c r="B20" s="135" t="s">
        <v>855</v>
      </c>
    </row>
    <row r="21" spans="1:23" s="135" customFormat="1">
      <c r="A21" s="134" t="s">
        <v>119</v>
      </c>
      <c r="B21" s="1302" t="s">
        <v>1344</v>
      </c>
      <c r="C21" s="1302"/>
      <c r="D21" s="1302"/>
      <c r="E21" s="1302"/>
      <c r="F21" s="1302"/>
      <c r="G21" s="1302"/>
      <c r="H21" s="1302"/>
      <c r="I21" s="1302"/>
      <c r="J21" s="1302"/>
      <c r="K21" s="1302"/>
      <c r="L21" s="1302"/>
      <c r="M21" s="1302"/>
      <c r="N21" s="1302"/>
      <c r="O21" s="1302"/>
      <c r="P21" s="1302"/>
      <c r="Q21" s="1302"/>
    </row>
    <row r="22" spans="1:23" s="135" customFormat="1">
      <c r="A22" s="134"/>
      <c r="B22" s="1302"/>
      <c r="C22" s="1302"/>
      <c r="D22" s="1302"/>
      <c r="E22" s="1302"/>
      <c r="F22" s="1302"/>
      <c r="G22" s="1302"/>
      <c r="H22" s="1302"/>
      <c r="I22" s="1302"/>
      <c r="J22" s="1302"/>
      <c r="K22" s="1302"/>
      <c r="L22" s="1302"/>
      <c r="M22" s="1302"/>
      <c r="N22" s="1302"/>
      <c r="O22" s="1302"/>
      <c r="P22" s="1302"/>
      <c r="Q22" s="1302"/>
    </row>
    <row r="23" spans="1:23" ht="15.75" customHeight="1"/>
    <row r="24" spans="1:23" ht="15.75" customHeight="1">
      <c r="A24" s="3" t="s">
        <v>1071</v>
      </c>
    </row>
    <row r="25" spans="1:23">
      <c r="A25" s="1556" t="s">
        <v>679</v>
      </c>
      <c r="B25" s="1556"/>
      <c r="C25" s="1446" t="s">
        <v>678</v>
      </c>
      <c r="D25" s="1447"/>
      <c r="E25" s="1447"/>
      <c r="F25" s="1447"/>
      <c r="G25" s="1447"/>
      <c r="H25" s="1448"/>
      <c r="I25" s="1556" t="s">
        <v>1289</v>
      </c>
      <c r="J25" s="1556"/>
      <c r="K25" s="1556"/>
      <c r="L25" s="1556"/>
      <c r="M25" s="1556"/>
      <c r="N25" s="1557" t="s">
        <v>1290</v>
      </c>
      <c r="O25" s="1557"/>
      <c r="P25" s="1557"/>
      <c r="Q25" s="1556" t="s">
        <v>854</v>
      </c>
      <c r="R25" s="1556"/>
      <c r="S25" s="77"/>
      <c r="T25" s="1554" t="s">
        <v>856</v>
      </c>
      <c r="U25" s="1554"/>
      <c r="V25" s="1554"/>
      <c r="W25" s="1554"/>
    </row>
    <row r="26" spans="1:23" ht="47.25" customHeight="1">
      <c r="A26" s="1558" t="s">
        <v>750</v>
      </c>
      <c r="B26" s="1559"/>
      <c r="C26" s="753" t="str">
        <f>C12</f>
        <v>R６</v>
      </c>
      <c r="D26" s="1409"/>
      <c r="E26" s="1410"/>
      <c r="F26" s="1410"/>
      <c r="G26" s="1410"/>
      <c r="H26" s="1411"/>
      <c r="I26" s="1409"/>
      <c r="J26" s="1410"/>
      <c r="K26" s="1410"/>
      <c r="L26" s="1410"/>
      <c r="M26" s="1411"/>
      <c r="N26" s="1552"/>
      <c r="O26" s="1562"/>
      <c r="P26" s="1553"/>
      <c r="Q26" s="1563"/>
      <c r="R26" s="1563"/>
      <c r="S26" s="77"/>
      <c r="T26" s="1554"/>
      <c r="U26" s="1554"/>
      <c r="V26" s="1554"/>
      <c r="W26" s="1554"/>
    </row>
    <row r="27" spans="1:23" ht="47.25" customHeight="1">
      <c r="A27" s="1560"/>
      <c r="B27" s="1561"/>
      <c r="C27" s="753" t="str">
        <f>C13</f>
        <v>R７</v>
      </c>
      <c r="D27" s="1409"/>
      <c r="E27" s="1410"/>
      <c r="F27" s="1410"/>
      <c r="G27" s="1410"/>
      <c r="H27" s="1411"/>
      <c r="I27" s="1409"/>
      <c r="J27" s="1410"/>
      <c r="K27" s="1410"/>
      <c r="L27" s="1410"/>
      <c r="M27" s="1411"/>
      <c r="N27" s="751"/>
      <c r="O27" s="755"/>
      <c r="P27" s="752"/>
      <c r="Q27" s="1552"/>
      <c r="R27" s="1553"/>
      <c r="S27" s="77"/>
      <c r="T27" s="1554"/>
      <c r="U27" s="1554"/>
      <c r="V27" s="1554"/>
      <c r="W27" s="1554"/>
    </row>
    <row r="28" spans="1:23" ht="47.25" customHeight="1">
      <c r="A28" s="1564" t="s">
        <v>751</v>
      </c>
      <c r="B28" s="1564"/>
      <c r="C28" s="753" t="str">
        <f>C12</f>
        <v>R６</v>
      </c>
      <c r="D28" s="1409"/>
      <c r="E28" s="1410"/>
      <c r="F28" s="1410"/>
      <c r="G28" s="1410"/>
      <c r="H28" s="1411"/>
      <c r="I28" s="1409"/>
      <c r="J28" s="1410"/>
      <c r="K28" s="1410"/>
      <c r="L28" s="1410"/>
      <c r="M28" s="1411"/>
      <c r="N28" s="751"/>
      <c r="O28" s="755"/>
      <c r="P28" s="752"/>
      <c r="Q28" s="1552"/>
      <c r="R28" s="1553"/>
      <c r="S28" s="77"/>
      <c r="T28" s="1554"/>
      <c r="U28" s="1554"/>
      <c r="V28" s="1554"/>
      <c r="W28" s="1554"/>
    </row>
    <row r="29" spans="1:23" ht="47.25" customHeight="1">
      <c r="A29" s="1564"/>
      <c r="B29" s="1564"/>
      <c r="C29" s="753" t="str">
        <f>C13</f>
        <v>R７</v>
      </c>
      <c r="D29" s="1409"/>
      <c r="E29" s="1410"/>
      <c r="F29" s="1410"/>
      <c r="G29" s="1410"/>
      <c r="H29" s="1411"/>
      <c r="I29" s="1409"/>
      <c r="J29" s="1410"/>
      <c r="K29" s="1410"/>
      <c r="L29" s="1410"/>
      <c r="M29" s="1411"/>
      <c r="N29" s="1552"/>
      <c r="O29" s="1562"/>
      <c r="P29" s="1553"/>
      <c r="Q29" s="1563"/>
      <c r="R29" s="1563"/>
      <c r="S29" s="77"/>
      <c r="T29" s="1554"/>
      <c r="U29" s="1554"/>
      <c r="V29" s="1554"/>
      <c r="W29" s="1554"/>
    </row>
    <row r="30" spans="1:23" ht="47.25" customHeight="1">
      <c r="A30" s="1564" t="s">
        <v>1423</v>
      </c>
      <c r="B30" s="1564"/>
      <c r="C30" s="753" t="str">
        <f>C14</f>
        <v>R６</v>
      </c>
      <c r="D30" s="1409"/>
      <c r="E30" s="1410"/>
      <c r="F30" s="1410"/>
      <c r="G30" s="1410"/>
      <c r="H30" s="1411"/>
      <c r="I30" s="1409"/>
      <c r="J30" s="1410"/>
      <c r="K30" s="1410"/>
      <c r="L30" s="1410"/>
      <c r="M30" s="1411"/>
      <c r="N30" s="751"/>
      <c r="O30" s="755"/>
      <c r="P30" s="752"/>
      <c r="Q30" s="1552"/>
      <c r="R30" s="1553"/>
      <c r="S30" s="77"/>
      <c r="T30" s="827"/>
      <c r="U30" s="827"/>
      <c r="V30" s="827"/>
      <c r="W30" s="827"/>
    </row>
    <row r="31" spans="1:23" ht="47.25" customHeight="1">
      <c r="A31" s="1564"/>
      <c r="B31" s="1564"/>
      <c r="C31" s="753" t="str">
        <f>C15</f>
        <v>R７</v>
      </c>
      <c r="D31" s="1409"/>
      <c r="E31" s="1410"/>
      <c r="F31" s="1410"/>
      <c r="G31" s="1410"/>
      <c r="H31" s="1411"/>
      <c r="I31" s="1409"/>
      <c r="J31" s="1410"/>
      <c r="K31" s="1410"/>
      <c r="L31" s="1410"/>
      <c r="M31" s="1411"/>
      <c r="N31" s="1552"/>
      <c r="O31" s="1562"/>
      <c r="P31" s="1553"/>
      <c r="Q31" s="1563"/>
      <c r="R31" s="1563"/>
      <c r="S31" s="77"/>
      <c r="T31" s="827"/>
      <c r="U31" s="827"/>
      <c r="V31" s="827"/>
      <c r="W31" s="827"/>
    </row>
    <row r="32" spans="1:23">
      <c r="A32" s="134" t="s">
        <v>113</v>
      </c>
      <c r="B32" s="756" t="s">
        <v>1278</v>
      </c>
      <c r="C32" s="756"/>
      <c r="D32" s="757"/>
      <c r="E32" s="750"/>
      <c r="F32" s="750"/>
      <c r="G32" s="750"/>
      <c r="H32" s="750"/>
      <c r="I32" s="750"/>
      <c r="J32" s="750"/>
      <c r="K32" s="750"/>
      <c r="L32" s="750"/>
      <c r="M32" s="750"/>
      <c r="N32" s="750"/>
      <c r="O32" s="758"/>
      <c r="P32" s="758"/>
      <c r="Q32" s="758"/>
      <c r="R32" s="757"/>
      <c r="S32" s="77"/>
    </row>
    <row r="33" spans="1:19" ht="26.15" customHeight="1">
      <c r="A33" s="134" t="s">
        <v>114</v>
      </c>
      <c r="B33" s="1157" t="s">
        <v>1377</v>
      </c>
      <c r="C33" s="1157"/>
      <c r="D33" s="1157"/>
      <c r="E33" s="1157"/>
      <c r="F33" s="1157"/>
      <c r="G33" s="1157"/>
      <c r="H33" s="1157"/>
      <c r="I33" s="1157"/>
      <c r="J33" s="1157"/>
      <c r="K33" s="1157"/>
      <c r="L33" s="1157"/>
      <c r="M33" s="1157"/>
      <c r="N33" s="1157"/>
      <c r="O33" s="1157"/>
      <c r="P33" s="1157"/>
      <c r="Q33" s="1157"/>
      <c r="R33" s="1157"/>
      <c r="S33" s="77"/>
    </row>
    <row r="34" spans="1:19">
      <c r="A34" s="134" t="s">
        <v>115</v>
      </c>
      <c r="B34" s="135" t="s">
        <v>855</v>
      </c>
      <c r="D34" s="77"/>
      <c r="E34" s="104"/>
      <c r="F34" s="104"/>
      <c r="G34" s="104"/>
      <c r="H34" s="104"/>
      <c r="I34" s="104"/>
      <c r="J34" s="104"/>
      <c r="K34" s="104"/>
      <c r="L34" s="104"/>
      <c r="M34" s="104"/>
      <c r="N34" s="104"/>
      <c r="O34" s="251"/>
      <c r="P34" s="251"/>
      <c r="Q34" s="251"/>
      <c r="R34" s="77"/>
      <c r="S34" s="77"/>
    </row>
    <row r="35" spans="1:19">
      <c r="A35" s="134" t="s">
        <v>119</v>
      </c>
      <c r="B35" s="135" t="s">
        <v>1279</v>
      </c>
      <c r="E35" s="104"/>
      <c r="F35" s="104"/>
      <c r="G35" s="104"/>
      <c r="H35" s="104"/>
      <c r="I35" s="104"/>
      <c r="J35" s="104"/>
      <c r="K35" s="104"/>
      <c r="L35" s="104"/>
      <c r="M35" s="104"/>
      <c r="N35" s="104"/>
      <c r="O35" s="251"/>
      <c r="P35" s="251"/>
      <c r="Q35" s="251"/>
      <c r="R35" s="77"/>
      <c r="S35" s="77"/>
    </row>
    <row r="36" spans="1:19" ht="15.75" customHeight="1"/>
    <row r="37" spans="1:19" ht="15.75" customHeight="1">
      <c r="A37" s="2"/>
      <c r="B37" s="188"/>
      <c r="C37" s="77"/>
      <c r="D37" s="77"/>
      <c r="E37" s="104"/>
      <c r="F37" s="104"/>
      <c r="G37" s="104"/>
      <c r="H37" s="104"/>
      <c r="I37" s="104"/>
      <c r="J37" s="104"/>
      <c r="K37" s="104"/>
      <c r="L37" s="104"/>
      <c r="M37" s="104"/>
      <c r="N37" s="104"/>
      <c r="O37" s="251"/>
      <c r="P37" s="251"/>
      <c r="Q37" s="251"/>
      <c r="R37" s="77"/>
    </row>
    <row r="38" spans="1:19" ht="15.75" customHeight="1">
      <c r="A38" s="2"/>
      <c r="B38" s="188"/>
      <c r="C38" s="77"/>
      <c r="D38" s="77"/>
      <c r="E38" s="104"/>
      <c r="F38" s="104"/>
      <c r="G38" s="104"/>
      <c r="H38" s="104"/>
      <c r="I38" s="104"/>
      <c r="J38" s="104"/>
      <c r="K38" s="104"/>
      <c r="L38" s="104"/>
      <c r="M38" s="104"/>
      <c r="N38" s="104"/>
      <c r="O38" s="251"/>
      <c r="P38" s="251"/>
      <c r="Q38" s="251"/>
      <c r="R38" s="77"/>
    </row>
    <row r="39" spans="1:19" ht="15.75" customHeight="1">
      <c r="A39" s="2"/>
      <c r="B39" s="188"/>
      <c r="C39" s="77"/>
      <c r="D39" s="77"/>
      <c r="E39" s="104"/>
      <c r="F39" s="104"/>
      <c r="G39" s="104"/>
      <c r="H39" s="104"/>
      <c r="I39" s="104"/>
      <c r="J39" s="104"/>
      <c r="K39" s="104"/>
      <c r="L39" s="104"/>
      <c r="M39" s="104"/>
      <c r="N39" s="104"/>
      <c r="O39" s="251"/>
      <c r="P39" s="251"/>
      <c r="Q39" s="251"/>
      <c r="R39" s="77"/>
    </row>
    <row r="40" spans="1:19" ht="15.75" customHeight="1">
      <c r="A40" s="2"/>
      <c r="B40" s="188"/>
      <c r="C40" s="77"/>
      <c r="D40" s="77"/>
      <c r="E40" s="104"/>
      <c r="F40" s="104"/>
      <c r="G40" s="104"/>
      <c r="H40" s="104"/>
      <c r="I40" s="104"/>
      <c r="J40" s="104"/>
      <c r="K40" s="104"/>
      <c r="L40" s="104"/>
      <c r="M40" s="104"/>
      <c r="N40" s="104"/>
      <c r="O40" s="251"/>
      <c r="P40" s="251"/>
      <c r="Q40" s="251"/>
      <c r="R40" s="77"/>
    </row>
    <row r="41" spans="1:19" ht="15.75" customHeight="1">
      <c r="A41" s="2"/>
      <c r="B41" s="188"/>
      <c r="C41" s="77"/>
      <c r="D41" s="77"/>
      <c r="E41" s="104"/>
      <c r="F41" s="104"/>
      <c r="G41" s="104"/>
      <c r="H41" s="104"/>
      <c r="I41" s="104"/>
      <c r="J41" s="104"/>
      <c r="K41" s="104"/>
      <c r="L41" s="104"/>
      <c r="M41" s="104"/>
      <c r="N41" s="104"/>
      <c r="O41" s="251"/>
      <c r="P41" s="251"/>
      <c r="Q41" s="251"/>
      <c r="R41" s="77"/>
    </row>
    <row r="42" spans="1:19" ht="15.75" customHeight="1">
      <c r="A42" s="2"/>
      <c r="B42" s="188"/>
      <c r="C42" s="77"/>
      <c r="D42" s="77"/>
      <c r="E42" s="104"/>
      <c r="F42" s="104"/>
      <c r="G42" s="104"/>
      <c r="H42" s="104"/>
      <c r="I42" s="104"/>
      <c r="J42" s="104"/>
      <c r="K42" s="104"/>
      <c r="L42" s="104"/>
      <c r="M42" s="104"/>
      <c r="N42" s="104"/>
      <c r="O42" s="251"/>
      <c r="P42" s="251"/>
      <c r="Q42" s="251"/>
      <c r="R42" s="77"/>
    </row>
    <row r="43" spans="1:19" ht="15.75" customHeight="1">
      <c r="A43" s="2"/>
      <c r="B43" s="188"/>
      <c r="C43" s="77"/>
      <c r="D43" s="77"/>
      <c r="E43" s="104"/>
      <c r="F43" s="104"/>
      <c r="G43" s="104"/>
      <c r="H43" s="104"/>
      <c r="I43" s="104"/>
      <c r="J43" s="104"/>
      <c r="K43" s="104"/>
      <c r="L43" s="104"/>
      <c r="M43" s="104"/>
      <c r="N43" s="104"/>
      <c r="O43" s="251"/>
      <c r="P43" s="251"/>
      <c r="Q43" s="251"/>
      <c r="R43" s="77"/>
    </row>
    <row r="44" spans="1:19" ht="15.75" customHeight="1"/>
  </sheetData>
  <mergeCells count="80">
    <mergeCell ref="A30:B31"/>
    <mergeCell ref="D30:H30"/>
    <mergeCell ref="I30:M30"/>
    <mergeCell ref="Q30:R30"/>
    <mergeCell ref="D31:H31"/>
    <mergeCell ref="I31:M31"/>
    <mergeCell ref="N31:P31"/>
    <mergeCell ref="Q31:R31"/>
    <mergeCell ref="Q16:R16"/>
    <mergeCell ref="D17:E17"/>
    <mergeCell ref="F17:J17"/>
    <mergeCell ref="K17:N17"/>
    <mergeCell ref="O17:P17"/>
    <mergeCell ref="Q17:R17"/>
    <mergeCell ref="A16:B17"/>
    <mergeCell ref="D16:E16"/>
    <mergeCell ref="F16:J16"/>
    <mergeCell ref="K16:N16"/>
    <mergeCell ref="O16:P16"/>
    <mergeCell ref="O12:P12"/>
    <mergeCell ref="Q12:R12"/>
    <mergeCell ref="B7:Q8"/>
    <mergeCell ref="A11:B11"/>
    <mergeCell ref="C11:E11"/>
    <mergeCell ref="F11:J11"/>
    <mergeCell ref="K11:N11"/>
    <mergeCell ref="O11:P11"/>
    <mergeCell ref="Q11:R11"/>
    <mergeCell ref="A1:F1"/>
    <mergeCell ref="O1:Q1"/>
    <mergeCell ref="A2:E2"/>
    <mergeCell ref="A4:Q4"/>
    <mergeCell ref="D5:E5"/>
    <mergeCell ref="F5:Q5"/>
    <mergeCell ref="D13:E13"/>
    <mergeCell ref="A14:B15"/>
    <mergeCell ref="D14:E14"/>
    <mergeCell ref="F14:J14"/>
    <mergeCell ref="K14:N14"/>
    <mergeCell ref="A12:B13"/>
    <mergeCell ref="D12:E12"/>
    <mergeCell ref="F12:J12"/>
    <mergeCell ref="F13:J13"/>
    <mergeCell ref="K13:N13"/>
    <mergeCell ref="K12:N12"/>
    <mergeCell ref="O14:P14"/>
    <mergeCell ref="Q14:R14"/>
    <mergeCell ref="D15:E15"/>
    <mergeCell ref="F15:J15"/>
    <mergeCell ref="K15:N15"/>
    <mergeCell ref="O15:P15"/>
    <mergeCell ref="Q15:R15"/>
    <mergeCell ref="Q26:R26"/>
    <mergeCell ref="D27:H27"/>
    <mergeCell ref="I27:M27"/>
    <mergeCell ref="Q27:R27"/>
    <mergeCell ref="A28:B29"/>
    <mergeCell ref="D28:H28"/>
    <mergeCell ref="I28:M28"/>
    <mergeCell ref="Q28:R28"/>
    <mergeCell ref="D29:H29"/>
    <mergeCell ref="I29:M29"/>
    <mergeCell ref="N29:P29"/>
    <mergeCell ref="Q29:R29"/>
    <mergeCell ref="B19:R19"/>
    <mergeCell ref="B33:R33"/>
    <mergeCell ref="Q13:R13"/>
    <mergeCell ref="O13:P13"/>
    <mergeCell ref="T25:W29"/>
    <mergeCell ref="B18:R18"/>
    <mergeCell ref="B21:Q22"/>
    <mergeCell ref="C25:H25"/>
    <mergeCell ref="I25:M25"/>
    <mergeCell ref="N25:P25"/>
    <mergeCell ref="Q25:R25"/>
    <mergeCell ref="A25:B25"/>
    <mergeCell ref="A26:B27"/>
    <mergeCell ref="D26:H26"/>
    <mergeCell ref="I26:M26"/>
    <mergeCell ref="N26:P26"/>
  </mergeCells>
  <phoneticPr fontId="2"/>
  <printOptions horizontalCentered="1"/>
  <pageMargins left="0.70866141732283472" right="0.70866141732283472" top="0.74803149606299213" bottom="0.55118110236220474" header="0.31496062992125984" footer="0.31496062992125984"/>
  <pageSetup paperSize="9" scale="73" orientation="portrait" blackAndWhite="1" r:id="rId1"/>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pageSetUpPr fitToPage="1"/>
  </sheetPr>
  <dimension ref="A1:U109"/>
  <sheetViews>
    <sheetView view="pageBreakPreview" topLeftCell="A5" zoomScaleNormal="100" zoomScaleSheetLayoutView="100" workbookViewId="0">
      <selection activeCell="A32" sqref="A32:J32"/>
    </sheetView>
  </sheetViews>
  <sheetFormatPr defaultColWidth="9" defaultRowHeight="12"/>
  <cols>
    <col min="1" max="18" width="5.08984375" style="143" customWidth="1"/>
    <col min="19" max="16384" width="9" style="143"/>
  </cols>
  <sheetData>
    <row r="1" spans="1:20" ht="15.75" customHeight="1">
      <c r="A1" s="1097" t="str">
        <f>CONCATENATE("（様式-",INDEX(発注者入力シート!$B$37:$G$46,MATCH(発注者入力シート!N11,発注者入力シート!$C$37:$C$46,0),4),"）")</f>
        <v>（様式-９）</v>
      </c>
      <c r="B1" s="1097"/>
      <c r="C1" s="1097"/>
      <c r="D1" s="1097"/>
      <c r="E1" s="1097"/>
      <c r="F1" s="1097"/>
      <c r="S1" s="3" t="s">
        <v>400</v>
      </c>
      <c r="T1" s="3"/>
    </row>
    <row r="2" spans="1:20" ht="15.75" customHeight="1">
      <c r="A2" s="1097" t="str">
        <f>CONCATENATE("評価項目",INDEX(発注者入力シート!$B$37:$G$46,MATCH(発注者入力シート!N11,発注者入力シート!$C$37:$C$46,0),5),"-",INDEX(発注者入力シート!$B$37:$G$46,MATCH(発注者入力シート!N11,発注者入力シート!$C$37:$C$46,0),6))</f>
        <v>評価項目（３）-②</v>
      </c>
      <c r="B2" s="1097"/>
      <c r="C2" s="1097"/>
      <c r="D2" s="1097"/>
      <c r="E2" s="1097"/>
      <c r="S2" s="3" t="s">
        <v>401</v>
      </c>
      <c r="T2" s="3"/>
    </row>
    <row r="3" spans="1:20" ht="15.75" customHeight="1">
      <c r="A3" s="1149" t="s">
        <v>38</v>
      </c>
      <c r="B3" s="1149"/>
      <c r="C3" s="1149"/>
      <c r="D3" s="1149"/>
      <c r="E3" s="1149"/>
      <c r="F3" s="1149"/>
      <c r="G3" s="1149"/>
      <c r="H3" s="1149"/>
      <c r="I3" s="1149"/>
      <c r="J3" s="1149"/>
      <c r="K3" s="1149"/>
      <c r="L3" s="1149"/>
      <c r="M3" s="1149"/>
      <c r="N3" s="1149"/>
      <c r="O3" s="1149"/>
      <c r="P3" s="1149"/>
      <c r="Q3" s="1149"/>
      <c r="R3" s="128"/>
      <c r="S3" s="103"/>
      <c r="T3" s="3" t="s">
        <v>412</v>
      </c>
    </row>
    <row r="4" spans="1:20" ht="15.75" customHeight="1">
      <c r="A4" s="128"/>
      <c r="B4" s="128"/>
      <c r="C4" s="128"/>
      <c r="D4" s="128"/>
      <c r="E4" s="128"/>
      <c r="F4" s="128"/>
      <c r="G4" s="128"/>
      <c r="H4" s="128"/>
      <c r="I4" s="128"/>
      <c r="J4" s="128"/>
      <c r="K4" s="128"/>
      <c r="L4" s="128"/>
      <c r="M4" s="128"/>
      <c r="N4" s="128"/>
      <c r="O4" s="128"/>
      <c r="P4" s="128"/>
      <c r="Q4" s="128"/>
      <c r="R4" s="128"/>
      <c r="S4" s="98"/>
      <c r="T4" s="3" t="s">
        <v>519</v>
      </c>
    </row>
    <row r="5" spans="1:20" ht="15.75" customHeight="1">
      <c r="A5" s="3"/>
      <c r="B5" s="3"/>
      <c r="C5" s="3"/>
      <c r="D5" s="1156" t="s">
        <v>655</v>
      </c>
      <c r="E5" s="1156"/>
      <c r="F5" s="1155" t="str">
        <f>IF(企業入力シート!C5="","",企業入力シート!C5)</f>
        <v/>
      </c>
      <c r="G5" s="1155"/>
      <c r="H5" s="1155"/>
      <c r="I5" s="1155"/>
      <c r="J5" s="1155"/>
      <c r="K5" s="1155"/>
      <c r="L5" s="1155"/>
      <c r="M5" s="1155"/>
      <c r="N5" s="1155"/>
      <c r="O5" s="1155"/>
      <c r="P5" s="1155"/>
      <c r="Q5" s="1155"/>
      <c r="R5" s="2"/>
      <c r="S5" s="3"/>
      <c r="T5" s="3"/>
    </row>
    <row r="6" spans="1:20" ht="15.75" customHeight="1">
      <c r="S6" s="3" t="s">
        <v>404</v>
      </c>
      <c r="T6" s="3"/>
    </row>
    <row r="7" spans="1:20" ht="15.75" customHeight="1">
      <c r="A7" s="157" t="s">
        <v>39</v>
      </c>
      <c r="B7" s="157"/>
      <c r="C7" s="157"/>
      <c r="D7" s="157"/>
      <c r="E7" s="157"/>
      <c r="F7" s="157"/>
      <c r="G7" s="157"/>
      <c r="H7" s="157"/>
      <c r="I7" s="157"/>
      <c r="J7" s="157"/>
      <c r="K7" s="157"/>
      <c r="L7" s="157"/>
      <c r="M7" s="157"/>
      <c r="N7" s="157"/>
      <c r="O7" s="157"/>
      <c r="P7" s="157"/>
      <c r="Q7" s="157"/>
      <c r="S7" s="100"/>
      <c r="T7" s="3" t="s">
        <v>405</v>
      </c>
    </row>
    <row r="8" spans="1:20" ht="13">
      <c r="A8" s="1623" t="s">
        <v>628</v>
      </c>
      <c r="B8" s="1623"/>
      <c r="C8" s="1623"/>
      <c r="D8" s="1623"/>
      <c r="E8" s="1623"/>
      <c r="F8" s="1623"/>
      <c r="G8" s="1623"/>
      <c r="H8" s="1623"/>
      <c r="I8" s="1623"/>
      <c r="J8" s="1623"/>
      <c r="K8" s="1623"/>
      <c r="L8" s="1623"/>
      <c r="M8" s="1623"/>
      <c r="N8" s="1623"/>
      <c r="O8" s="1623"/>
      <c r="P8" s="1623"/>
      <c r="Q8" s="1623"/>
      <c r="R8" s="194"/>
      <c r="S8" s="101"/>
      <c r="T8" s="3" t="s">
        <v>403</v>
      </c>
    </row>
    <row r="9" spans="1:20" ht="13">
      <c r="A9" s="1623"/>
      <c r="B9" s="1623"/>
      <c r="C9" s="1623"/>
      <c r="D9" s="1623"/>
      <c r="E9" s="1623"/>
      <c r="F9" s="1623"/>
      <c r="G9" s="1623"/>
      <c r="H9" s="1623"/>
      <c r="I9" s="1623"/>
      <c r="J9" s="1623"/>
      <c r="K9" s="1623"/>
      <c r="L9" s="1623"/>
      <c r="M9" s="1623"/>
      <c r="N9" s="1623"/>
      <c r="O9" s="1623"/>
      <c r="P9" s="1623"/>
      <c r="Q9" s="1623"/>
      <c r="R9" s="194"/>
      <c r="S9" s="141"/>
      <c r="T9" s="3" t="s">
        <v>664</v>
      </c>
    </row>
    <row r="10" spans="1:20" ht="13">
      <c r="A10" s="1624" t="str">
        <f>CONCATENATE("　障害者雇用状況報告書で提出する場合、入札公告日前日時点（令和",(YEAR(発注者入力シート!H7)-2018),"年",MONTH(発注者入力シート!H7),"月",DAY(発注者入力シート!H7),"日時点）の状況と相異ないことを代表者名で証明すること。")</f>
        <v>　障害者雇用状況報告書で提出する場合、入札公告日前日時点（令和8年10月14日時点）の状況と相異ないことを代表者名で証明すること。</v>
      </c>
      <c r="B10" s="1624"/>
      <c r="C10" s="1624"/>
      <c r="D10" s="1624"/>
      <c r="E10" s="1624"/>
      <c r="F10" s="1624"/>
      <c r="G10" s="1624"/>
      <c r="H10" s="1624"/>
      <c r="I10" s="1624"/>
      <c r="J10" s="1624"/>
      <c r="K10" s="1624"/>
      <c r="L10" s="1624"/>
      <c r="M10" s="1624"/>
      <c r="N10" s="1624"/>
      <c r="O10" s="1624"/>
      <c r="P10" s="1624"/>
      <c r="Q10" s="1624"/>
      <c r="R10" s="194"/>
      <c r="T10" s="3"/>
    </row>
    <row r="11" spans="1:20" ht="13">
      <c r="A11" s="1624"/>
      <c r="B11" s="1624"/>
      <c r="C11" s="1624"/>
      <c r="D11" s="1624"/>
      <c r="E11" s="1624"/>
      <c r="F11" s="1624"/>
      <c r="G11" s="1624"/>
      <c r="H11" s="1624"/>
      <c r="I11" s="1624"/>
      <c r="J11" s="1624"/>
      <c r="K11" s="1624"/>
      <c r="L11" s="1624"/>
      <c r="M11" s="1624"/>
      <c r="N11" s="1624"/>
      <c r="O11" s="1624"/>
      <c r="P11" s="1624"/>
      <c r="Q11" s="1624"/>
      <c r="R11" s="194"/>
      <c r="S11" s="105" t="s">
        <v>406</v>
      </c>
      <c r="T11" s="3"/>
    </row>
    <row r="12" spans="1:20" ht="15.75" customHeight="1">
      <c r="A12" s="194"/>
      <c r="B12" s="194"/>
      <c r="C12" s="194"/>
      <c r="D12" s="194"/>
      <c r="E12" s="194"/>
      <c r="F12" s="194"/>
      <c r="G12" s="194"/>
      <c r="H12" s="194"/>
      <c r="I12" s="194"/>
      <c r="J12" s="194"/>
      <c r="K12" s="194"/>
      <c r="L12" s="194"/>
      <c r="M12" s="194"/>
      <c r="N12" s="194"/>
      <c r="O12" s="194"/>
      <c r="P12" s="194"/>
      <c r="Q12" s="194"/>
      <c r="R12" s="194"/>
      <c r="S12" s="105" t="s">
        <v>407</v>
      </c>
      <c r="T12" s="3"/>
    </row>
    <row r="13" spans="1:20" ht="15.75" customHeight="1">
      <c r="A13" s="160" t="s">
        <v>752</v>
      </c>
      <c r="B13" s="252"/>
      <c r="C13" s="252"/>
      <c r="D13" s="252"/>
      <c r="E13" s="252"/>
      <c r="F13" s="252"/>
      <c r="G13" s="252"/>
      <c r="H13" s="252"/>
      <c r="I13" s="252"/>
      <c r="J13" s="252"/>
      <c r="K13" s="1589" t="str">
        <f>IF(企業入力シート!C14="","",企業入力シート!C14)</f>
        <v>○○建設</v>
      </c>
      <c r="L13" s="1589"/>
      <c r="M13" s="1589"/>
      <c r="N13" s="1589"/>
      <c r="O13" s="1589"/>
      <c r="P13" s="1589"/>
      <c r="Q13" s="1589"/>
      <c r="R13" s="194"/>
      <c r="S13" s="105" t="s">
        <v>871</v>
      </c>
      <c r="T13" s="3"/>
    </row>
    <row r="14" spans="1:20" ht="15.75" customHeight="1">
      <c r="A14" s="253" t="s">
        <v>40</v>
      </c>
      <c r="B14" s="1601" t="s">
        <v>41</v>
      </c>
      <c r="C14" s="1602"/>
      <c r="D14" s="1602"/>
      <c r="E14" s="1602"/>
      <c r="F14" s="1602"/>
      <c r="G14" s="1602"/>
      <c r="H14" s="1602"/>
      <c r="I14" s="1602"/>
      <c r="J14" s="1602"/>
      <c r="K14" s="1602"/>
      <c r="L14" s="1603"/>
      <c r="M14" s="1604"/>
      <c r="N14" s="1605"/>
      <c r="O14" s="1605"/>
      <c r="P14" s="1605"/>
      <c r="Q14" s="241" t="s">
        <v>682</v>
      </c>
      <c r="R14" s="193"/>
    </row>
    <row r="15" spans="1:20" ht="15.75" customHeight="1">
      <c r="A15" s="254" t="s">
        <v>42</v>
      </c>
      <c r="B15" s="1616" t="s">
        <v>43</v>
      </c>
      <c r="C15" s="1617"/>
      <c r="D15" s="1617"/>
      <c r="E15" s="1617"/>
      <c r="F15" s="1617"/>
      <c r="G15" s="1617"/>
      <c r="H15" s="1617"/>
      <c r="I15" s="1617"/>
      <c r="J15" s="1617"/>
      <c r="K15" s="1617"/>
      <c r="L15" s="1618"/>
      <c r="M15" s="1619"/>
      <c r="N15" s="1620"/>
      <c r="O15" s="1620"/>
      <c r="P15" s="1620"/>
      <c r="Q15" s="255" t="s">
        <v>682</v>
      </c>
      <c r="R15" s="193"/>
    </row>
    <row r="16" spans="1:20" ht="15.75" customHeight="1">
      <c r="A16" s="1574" t="s">
        <v>44</v>
      </c>
      <c r="B16" s="144" t="s">
        <v>683</v>
      </c>
      <c r="C16" s="145"/>
      <c r="D16" s="145"/>
      <c r="E16" s="145"/>
      <c r="F16" s="145"/>
      <c r="G16" s="145"/>
      <c r="H16" s="145"/>
      <c r="I16" s="145"/>
      <c r="J16" s="145"/>
      <c r="K16" s="145"/>
      <c r="L16" s="146"/>
      <c r="M16" s="1576"/>
      <c r="N16" s="1577"/>
      <c r="O16" s="1577"/>
      <c r="P16" s="1577"/>
      <c r="Q16" s="1580" t="s">
        <v>682</v>
      </c>
      <c r="R16" s="193"/>
      <c r="S16" s="143" t="s">
        <v>596</v>
      </c>
    </row>
    <row r="17" spans="1:19" ht="15.75" customHeight="1">
      <c r="A17" s="1606"/>
      <c r="B17" s="1610" t="s">
        <v>45</v>
      </c>
      <c r="C17" s="1611"/>
      <c r="D17" s="1611"/>
      <c r="E17" s="1611"/>
      <c r="F17" s="1611"/>
      <c r="G17" s="1611"/>
      <c r="H17" s="1611"/>
      <c r="I17" s="1611"/>
      <c r="J17" s="1611"/>
      <c r="K17" s="1611"/>
      <c r="L17" s="1612"/>
      <c r="M17" s="1607"/>
      <c r="N17" s="1608"/>
      <c r="O17" s="1608"/>
      <c r="P17" s="1608"/>
      <c r="Q17" s="1609"/>
      <c r="R17" s="193"/>
      <c r="S17" s="206">
        <f>M14+M15*0.5-ROUNDDOWN((M14+M15*0.5)*M19/100,0)</f>
        <v>0</v>
      </c>
    </row>
    <row r="18" spans="1:19" ht="15.75" customHeight="1">
      <c r="A18" s="1575"/>
      <c r="B18" s="147" t="s">
        <v>684</v>
      </c>
      <c r="C18" s="148"/>
      <c r="D18" s="148"/>
      <c r="E18" s="148"/>
      <c r="F18" s="148"/>
      <c r="G18" s="148"/>
      <c r="H18" s="148"/>
      <c r="I18" s="148"/>
      <c r="J18" s="148"/>
      <c r="K18" s="148"/>
      <c r="L18" s="149"/>
      <c r="M18" s="1578"/>
      <c r="N18" s="1579"/>
      <c r="O18" s="1579"/>
      <c r="P18" s="1579"/>
      <c r="Q18" s="1581"/>
      <c r="R18" s="193"/>
    </row>
    <row r="19" spans="1:19" ht="15.75" customHeight="1">
      <c r="A19" s="243" t="s">
        <v>46</v>
      </c>
      <c r="B19" s="1613" t="s">
        <v>47</v>
      </c>
      <c r="C19" s="1168"/>
      <c r="D19" s="1168"/>
      <c r="E19" s="1168"/>
      <c r="F19" s="1168"/>
      <c r="G19" s="1168"/>
      <c r="H19" s="1168"/>
      <c r="I19" s="1168"/>
      <c r="J19" s="1168"/>
      <c r="K19" s="1168"/>
      <c r="L19" s="1614"/>
      <c r="M19" s="1576"/>
      <c r="N19" s="1577"/>
      <c r="O19" s="1577"/>
      <c r="P19" s="1615"/>
      <c r="Q19" s="241" t="s">
        <v>685</v>
      </c>
      <c r="R19" s="193"/>
    </row>
    <row r="20" spans="1:19" ht="15.75" customHeight="1">
      <c r="A20" s="242" t="s">
        <v>48</v>
      </c>
      <c r="B20" s="1601" t="s">
        <v>49</v>
      </c>
      <c r="C20" s="1602"/>
      <c r="D20" s="1602"/>
      <c r="E20" s="1602"/>
      <c r="F20" s="1602"/>
      <c r="G20" s="1602"/>
      <c r="H20" s="1602"/>
      <c r="I20" s="1602"/>
      <c r="J20" s="1602"/>
      <c r="K20" s="1602"/>
      <c r="L20" s="1603"/>
      <c r="M20" s="1604"/>
      <c r="N20" s="1605"/>
      <c r="O20" s="1605"/>
      <c r="P20" s="1605"/>
      <c r="Q20" s="241" t="s">
        <v>682</v>
      </c>
      <c r="R20" s="193"/>
    </row>
    <row r="21" spans="1:19" ht="15.75" customHeight="1">
      <c r="A21" s="1574" t="s">
        <v>50</v>
      </c>
      <c r="B21" s="144" t="s">
        <v>51</v>
      </c>
      <c r="C21" s="145"/>
      <c r="D21" s="145"/>
      <c r="E21" s="145"/>
      <c r="F21" s="145"/>
      <c r="G21" s="145"/>
      <c r="H21" s="145"/>
      <c r="I21" s="145"/>
      <c r="J21" s="145"/>
      <c r="K21" s="145"/>
      <c r="L21" s="146"/>
      <c r="M21" s="1576"/>
      <c r="N21" s="1577"/>
      <c r="O21" s="1577"/>
      <c r="P21" s="1577"/>
      <c r="Q21" s="1580" t="s">
        <v>682</v>
      </c>
      <c r="R21" s="193"/>
      <c r="S21" s="143" t="s">
        <v>597</v>
      </c>
    </row>
    <row r="22" spans="1:19" ht="15.75" customHeight="1">
      <c r="A22" s="1575"/>
      <c r="B22" s="1582" t="s">
        <v>1341</v>
      </c>
      <c r="C22" s="1583"/>
      <c r="D22" s="1583"/>
      <c r="E22" s="1583"/>
      <c r="F22" s="1583"/>
      <c r="G22" s="1583"/>
      <c r="H22" s="1583"/>
      <c r="I22" s="1583"/>
      <c r="J22" s="1583"/>
      <c r="K22" s="1583"/>
      <c r="L22" s="1584"/>
      <c r="M22" s="1578"/>
      <c r="N22" s="1579"/>
      <c r="O22" s="1579"/>
      <c r="P22" s="1579"/>
      <c r="Q22" s="1581"/>
      <c r="R22" s="193"/>
      <c r="S22" s="143">
        <f>ROUNDDOWN((M14+M15*0.5-ROUNDDOWN((M14+M15*0.5)*20/100,0))*0.022,0)</f>
        <v>0</v>
      </c>
    </row>
    <row r="23" spans="1:19" ht="15.75" customHeight="1"/>
    <row r="24" spans="1:19" ht="15.75" customHeight="1">
      <c r="A24" s="143" t="s">
        <v>52</v>
      </c>
    </row>
    <row r="25" spans="1:19" ht="15.75" customHeight="1">
      <c r="A25" s="152"/>
      <c r="B25" s="1574" t="s">
        <v>53</v>
      </c>
      <c r="C25" s="1591"/>
      <c r="D25" s="1591"/>
      <c r="E25" s="1591"/>
      <c r="F25" s="1592"/>
      <c r="G25" s="1574" t="s">
        <v>54</v>
      </c>
      <c r="H25" s="1591"/>
      <c r="I25" s="1591"/>
      <c r="J25" s="1591"/>
      <c r="K25" s="1591"/>
      <c r="L25" s="1592"/>
    </row>
    <row r="26" spans="1:19" ht="15.75" customHeight="1">
      <c r="A26" s="153"/>
      <c r="B26" s="1575"/>
      <c r="C26" s="1593"/>
      <c r="D26" s="1593"/>
      <c r="E26" s="1593"/>
      <c r="F26" s="1594"/>
      <c r="G26" s="1595" t="s">
        <v>1267</v>
      </c>
      <c r="H26" s="1596"/>
      <c r="I26" s="1596"/>
      <c r="J26" s="1596"/>
      <c r="K26" s="1596"/>
      <c r="L26" s="1597"/>
    </row>
    <row r="27" spans="1:19" ht="15.75" customHeight="1">
      <c r="A27" s="154">
        <v>1</v>
      </c>
      <c r="B27" s="1586"/>
      <c r="C27" s="1587"/>
      <c r="D27" s="1587"/>
      <c r="E27" s="1587"/>
      <c r="F27" s="1588"/>
      <c r="G27" s="1598"/>
      <c r="H27" s="1599"/>
      <c r="I27" s="1599"/>
      <c r="J27" s="1599"/>
      <c r="K27" s="1599"/>
      <c r="L27" s="1600"/>
    </row>
    <row r="28" spans="1:19" ht="15.75" customHeight="1">
      <c r="A28" s="154">
        <v>2</v>
      </c>
      <c r="B28" s="1586"/>
      <c r="C28" s="1587"/>
      <c r="D28" s="1587"/>
      <c r="E28" s="1587"/>
      <c r="F28" s="1588"/>
      <c r="G28" s="1586"/>
      <c r="H28" s="1587"/>
      <c r="I28" s="1587"/>
      <c r="J28" s="1587"/>
      <c r="K28" s="1587"/>
      <c r="L28" s="1588"/>
    </row>
    <row r="29" spans="1:19" ht="15.75" customHeight="1">
      <c r="A29" s="154">
        <v>3</v>
      </c>
      <c r="B29" s="1586"/>
      <c r="C29" s="1587"/>
      <c r="D29" s="1587"/>
      <c r="E29" s="1587"/>
      <c r="F29" s="1588"/>
      <c r="G29" s="1586"/>
      <c r="H29" s="1587"/>
      <c r="I29" s="1587"/>
      <c r="J29" s="1587"/>
      <c r="K29" s="1587"/>
      <c r="L29" s="1588"/>
    </row>
    <row r="30" spans="1:19" ht="15.75" customHeight="1">
      <c r="A30" s="154">
        <v>4</v>
      </c>
      <c r="B30" s="1586"/>
      <c r="C30" s="1587"/>
      <c r="D30" s="1587"/>
      <c r="E30" s="1587"/>
      <c r="F30" s="1588"/>
      <c r="G30" s="1586"/>
      <c r="H30" s="1587"/>
      <c r="I30" s="1587"/>
      <c r="J30" s="1587"/>
      <c r="K30" s="1587"/>
      <c r="L30" s="1588"/>
    </row>
    <row r="31" spans="1:19" ht="15.75" customHeight="1">
      <c r="A31" s="155"/>
      <c r="B31" s="157"/>
      <c r="C31" s="157"/>
      <c r="D31" s="157"/>
      <c r="E31" s="157"/>
      <c r="F31" s="157"/>
      <c r="G31" s="157"/>
      <c r="H31" s="157"/>
      <c r="I31" s="157"/>
      <c r="J31" s="157"/>
      <c r="K31" s="157"/>
      <c r="L31" s="157"/>
      <c r="M31" s="157"/>
      <c r="N31" s="157"/>
      <c r="O31" s="157"/>
      <c r="P31" s="157"/>
      <c r="Q31" s="157"/>
      <c r="R31" s="157"/>
    </row>
    <row r="32" spans="1:19" ht="15.75" customHeight="1">
      <c r="A32" s="1208" t="s">
        <v>753</v>
      </c>
      <c r="B32" s="1208"/>
      <c r="C32" s="1208"/>
      <c r="D32" s="1208"/>
      <c r="E32" s="1208"/>
      <c r="F32" s="1208"/>
      <c r="G32" s="1208"/>
      <c r="H32" s="1208"/>
      <c r="I32" s="1208"/>
      <c r="J32" s="1208"/>
      <c r="K32" s="1589" t="str">
        <f>IF(企業入力シート!C48="","",企業入力シート!C48)</f>
        <v>△△建設</v>
      </c>
      <c r="L32" s="1589"/>
      <c r="M32" s="1589"/>
      <c r="N32" s="1589"/>
      <c r="O32" s="1589"/>
      <c r="P32" s="1589"/>
      <c r="Q32" s="1589"/>
      <c r="R32" s="157"/>
    </row>
    <row r="33" spans="1:19" ht="15.75" customHeight="1">
      <c r="A33" s="242" t="s">
        <v>40</v>
      </c>
      <c r="B33" s="1601" t="s">
        <v>41</v>
      </c>
      <c r="C33" s="1602"/>
      <c r="D33" s="1602"/>
      <c r="E33" s="1602"/>
      <c r="F33" s="1602"/>
      <c r="G33" s="1602"/>
      <c r="H33" s="1602"/>
      <c r="I33" s="1602"/>
      <c r="J33" s="1602"/>
      <c r="K33" s="1602"/>
      <c r="L33" s="1603"/>
      <c r="M33" s="1604"/>
      <c r="N33" s="1605"/>
      <c r="O33" s="1605"/>
      <c r="P33" s="1605"/>
      <c r="Q33" s="241" t="s">
        <v>682</v>
      </c>
      <c r="R33" s="195"/>
    </row>
    <row r="34" spans="1:19" ht="15.75" customHeight="1">
      <c r="A34" s="154" t="s">
        <v>42</v>
      </c>
      <c r="B34" s="1622" t="s">
        <v>43</v>
      </c>
      <c r="C34" s="1622"/>
      <c r="D34" s="1622"/>
      <c r="E34" s="1622"/>
      <c r="F34" s="1622"/>
      <c r="G34" s="1622"/>
      <c r="H34" s="1622"/>
      <c r="I34" s="1622"/>
      <c r="J34" s="1622"/>
      <c r="K34" s="1622"/>
      <c r="L34" s="1622"/>
      <c r="M34" s="1604"/>
      <c r="N34" s="1605"/>
      <c r="O34" s="1605"/>
      <c r="P34" s="1605"/>
      <c r="Q34" s="241" t="s">
        <v>682</v>
      </c>
      <c r="R34" s="195"/>
    </row>
    <row r="35" spans="1:19" ht="15.75" customHeight="1">
      <c r="A35" s="1574" t="s">
        <v>44</v>
      </c>
      <c r="B35" s="144" t="s">
        <v>683</v>
      </c>
      <c r="C35" s="145"/>
      <c r="D35" s="145"/>
      <c r="E35" s="145"/>
      <c r="F35" s="145"/>
      <c r="G35" s="145"/>
      <c r="H35" s="145"/>
      <c r="I35" s="145"/>
      <c r="J35" s="145"/>
      <c r="K35" s="145"/>
      <c r="L35" s="146"/>
      <c r="M35" s="1576"/>
      <c r="N35" s="1577"/>
      <c r="O35" s="1577"/>
      <c r="P35" s="1577"/>
      <c r="Q35" s="1580" t="s">
        <v>682</v>
      </c>
      <c r="R35" s="195"/>
      <c r="S35" s="143" t="s">
        <v>596</v>
      </c>
    </row>
    <row r="36" spans="1:19" ht="15.75" customHeight="1">
      <c r="A36" s="1606"/>
      <c r="B36" s="1610" t="s">
        <v>45</v>
      </c>
      <c r="C36" s="1611"/>
      <c r="D36" s="1611"/>
      <c r="E36" s="1611"/>
      <c r="F36" s="1611"/>
      <c r="G36" s="1611"/>
      <c r="H36" s="1611"/>
      <c r="I36" s="1611"/>
      <c r="J36" s="1611"/>
      <c r="K36" s="1611"/>
      <c r="L36" s="1612"/>
      <c r="M36" s="1607"/>
      <c r="N36" s="1608"/>
      <c r="O36" s="1608"/>
      <c r="P36" s="1608"/>
      <c r="Q36" s="1609"/>
      <c r="R36" s="195"/>
      <c r="S36" s="206">
        <f>M33+M34*0.5-ROUNDDOWN((M33+M34*0.5)*M38/100,0)</f>
        <v>0</v>
      </c>
    </row>
    <row r="37" spans="1:19" ht="15.75" customHeight="1">
      <c r="A37" s="1575"/>
      <c r="B37" s="147" t="s">
        <v>684</v>
      </c>
      <c r="C37" s="148"/>
      <c r="D37" s="148"/>
      <c r="E37" s="148"/>
      <c r="F37" s="148"/>
      <c r="G37" s="148"/>
      <c r="H37" s="148"/>
      <c r="I37" s="148"/>
      <c r="J37" s="148"/>
      <c r="K37" s="148"/>
      <c r="L37" s="149"/>
      <c r="M37" s="1578"/>
      <c r="N37" s="1579"/>
      <c r="O37" s="1579"/>
      <c r="P37" s="1579"/>
      <c r="Q37" s="1581"/>
      <c r="R37" s="195"/>
    </row>
    <row r="38" spans="1:19" ht="15.75" customHeight="1">
      <c r="A38" s="243" t="s">
        <v>46</v>
      </c>
      <c r="B38" s="1613" t="s">
        <v>47</v>
      </c>
      <c r="C38" s="1168"/>
      <c r="D38" s="1168"/>
      <c r="E38" s="1168"/>
      <c r="F38" s="1168"/>
      <c r="G38" s="1168"/>
      <c r="H38" s="1168"/>
      <c r="I38" s="1168"/>
      <c r="J38" s="1168"/>
      <c r="K38" s="1168"/>
      <c r="L38" s="1614"/>
      <c r="M38" s="1576"/>
      <c r="N38" s="1577"/>
      <c r="O38" s="1577"/>
      <c r="P38" s="1615"/>
      <c r="Q38" s="241" t="s">
        <v>685</v>
      </c>
      <c r="R38" s="195"/>
    </row>
    <row r="39" spans="1:19" ht="15.75" customHeight="1">
      <c r="A39" s="254" t="s">
        <v>48</v>
      </c>
      <c r="B39" s="1616" t="s">
        <v>49</v>
      </c>
      <c r="C39" s="1617"/>
      <c r="D39" s="1617"/>
      <c r="E39" s="1617"/>
      <c r="F39" s="1617"/>
      <c r="G39" s="1617"/>
      <c r="H39" s="1617"/>
      <c r="I39" s="1617"/>
      <c r="J39" s="1617"/>
      <c r="K39" s="1617"/>
      <c r="L39" s="1618"/>
      <c r="M39" s="1619"/>
      <c r="N39" s="1620"/>
      <c r="O39" s="1620"/>
      <c r="P39" s="1620"/>
      <c r="Q39" s="255" t="s">
        <v>682</v>
      </c>
      <c r="R39" s="157"/>
    </row>
    <row r="40" spans="1:19" ht="15.75" customHeight="1">
      <c r="A40" s="1606" t="s">
        <v>50</v>
      </c>
      <c r="B40" s="150" t="s">
        <v>51</v>
      </c>
      <c r="L40" s="151"/>
      <c r="M40" s="1607"/>
      <c r="N40" s="1608"/>
      <c r="O40" s="1608"/>
      <c r="P40" s="1608"/>
      <c r="Q40" s="1609" t="s">
        <v>682</v>
      </c>
      <c r="R40" s="157"/>
      <c r="S40" s="143" t="s">
        <v>597</v>
      </c>
    </row>
    <row r="41" spans="1:19" ht="15.75" customHeight="1">
      <c r="A41" s="1575"/>
      <c r="B41" s="1582" t="s">
        <v>1341</v>
      </c>
      <c r="C41" s="1583"/>
      <c r="D41" s="1583"/>
      <c r="E41" s="1583"/>
      <c r="F41" s="1583"/>
      <c r="G41" s="1583"/>
      <c r="H41" s="1583"/>
      <c r="I41" s="1583"/>
      <c r="J41" s="1583"/>
      <c r="K41" s="1583"/>
      <c r="L41" s="1584"/>
      <c r="M41" s="1578"/>
      <c r="N41" s="1579"/>
      <c r="O41" s="1579"/>
      <c r="P41" s="1579"/>
      <c r="Q41" s="1581"/>
      <c r="R41" s="157"/>
      <c r="S41" s="143">
        <f>ROUNDDOWN((M33+M34*0.5-ROUNDDOWN((M33+M34*0.5)*20/100,0))*0.022,0)</f>
        <v>0</v>
      </c>
    </row>
    <row r="42" spans="1:19" ht="15.75" customHeight="1">
      <c r="R42" s="157"/>
    </row>
    <row r="43" spans="1:19" ht="15.75" customHeight="1">
      <c r="A43" s="143" t="s">
        <v>52</v>
      </c>
      <c r="R43" s="157"/>
    </row>
    <row r="44" spans="1:19" ht="15.75" customHeight="1">
      <c r="A44" s="152"/>
      <c r="B44" s="1574" t="s">
        <v>53</v>
      </c>
      <c r="C44" s="1591"/>
      <c r="D44" s="1591"/>
      <c r="E44" s="1591"/>
      <c r="F44" s="1592"/>
      <c r="G44" s="1574" t="s">
        <v>54</v>
      </c>
      <c r="H44" s="1591"/>
      <c r="I44" s="1591"/>
      <c r="J44" s="1591"/>
      <c r="K44" s="1591"/>
      <c r="L44" s="1592"/>
    </row>
    <row r="45" spans="1:19" ht="15.75" customHeight="1">
      <c r="A45" s="153"/>
      <c r="B45" s="1575"/>
      <c r="C45" s="1593"/>
      <c r="D45" s="1593"/>
      <c r="E45" s="1593"/>
      <c r="F45" s="1594"/>
      <c r="G45" s="1595" t="s">
        <v>1267</v>
      </c>
      <c r="H45" s="1596"/>
      <c r="I45" s="1596"/>
      <c r="J45" s="1596"/>
      <c r="K45" s="1596"/>
      <c r="L45" s="1597"/>
    </row>
    <row r="46" spans="1:19" ht="15.75" customHeight="1">
      <c r="A46" s="154">
        <v>1</v>
      </c>
      <c r="B46" s="1586"/>
      <c r="C46" s="1587"/>
      <c r="D46" s="1587"/>
      <c r="E46" s="1587"/>
      <c r="F46" s="1588"/>
      <c r="G46" s="1598"/>
      <c r="H46" s="1599"/>
      <c r="I46" s="1599"/>
      <c r="J46" s="1599"/>
      <c r="K46" s="1599"/>
      <c r="L46" s="1600"/>
    </row>
    <row r="47" spans="1:19" ht="15.75" customHeight="1">
      <c r="A47" s="154">
        <v>2</v>
      </c>
      <c r="B47" s="1586"/>
      <c r="C47" s="1587"/>
      <c r="D47" s="1587"/>
      <c r="E47" s="1587"/>
      <c r="F47" s="1588"/>
      <c r="G47" s="1586"/>
      <c r="H47" s="1587"/>
      <c r="I47" s="1587"/>
      <c r="J47" s="1587"/>
      <c r="K47" s="1587"/>
      <c r="L47" s="1588"/>
    </row>
    <row r="48" spans="1:19" ht="15.75" customHeight="1">
      <c r="A48" s="154">
        <v>3</v>
      </c>
      <c r="B48" s="1586"/>
      <c r="C48" s="1587"/>
      <c r="D48" s="1587"/>
      <c r="E48" s="1587"/>
      <c r="F48" s="1588"/>
      <c r="G48" s="1586"/>
      <c r="H48" s="1587"/>
      <c r="I48" s="1587"/>
      <c r="J48" s="1587"/>
      <c r="K48" s="1587"/>
      <c r="L48" s="1588"/>
    </row>
    <row r="49" spans="1:20" ht="15.75" customHeight="1">
      <c r="A49" s="154">
        <v>4</v>
      </c>
      <c r="B49" s="1586"/>
      <c r="C49" s="1587"/>
      <c r="D49" s="1587"/>
      <c r="E49" s="1587"/>
      <c r="F49" s="1588"/>
      <c r="G49" s="1586"/>
      <c r="H49" s="1587"/>
      <c r="I49" s="1587"/>
      <c r="J49" s="1587"/>
      <c r="K49" s="1587"/>
      <c r="L49" s="1588"/>
    </row>
    <row r="50" spans="1:20" ht="15.75" customHeight="1">
      <c r="A50" s="193"/>
      <c r="B50" s="193"/>
      <c r="C50" s="193"/>
      <c r="D50" s="193"/>
      <c r="E50" s="193"/>
      <c r="F50" s="193"/>
      <c r="G50" s="193"/>
      <c r="H50" s="193"/>
      <c r="I50" s="193"/>
      <c r="J50" s="193"/>
      <c r="K50" s="193"/>
      <c r="L50" s="193"/>
      <c r="M50" s="193"/>
      <c r="N50" s="193"/>
      <c r="O50" s="193"/>
      <c r="P50" s="193"/>
      <c r="Q50" s="193"/>
    </row>
    <row r="51" spans="1:20" ht="15.75" customHeight="1">
      <c r="A51" s="193"/>
      <c r="B51" s="193"/>
      <c r="C51" s="193"/>
      <c r="D51" s="193"/>
      <c r="E51" s="193"/>
      <c r="F51" s="193"/>
      <c r="G51" s="193"/>
      <c r="H51" s="193"/>
      <c r="I51" s="193"/>
      <c r="J51" s="193"/>
      <c r="K51" s="193"/>
      <c r="L51" s="193"/>
      <c r="M51" s="193"/>
      <c r="N51" s="193"/>
      <c r="O51" s="193"/>
      <c r="P51" s="193"/>
      <c r="Q51" s="193"/>
    </row>
    <row r="52" spans="1:20" ht="15.75" customHeight="1">
      <c r="A52" s="193"/>
      <c r="B52" s="193"/>
      <c r="C52" s="193"/>
      <c r="D52" s="193"/>
      <c r="E52" s="193"/>
      <c r="F52" s="193"/>
      <c r="G52" s="193"/>
      <c r="H52" s="193"/>
      <c r="I52" s="193"/>
      <c r="J52" s="193"/>
      <c r="K52" s="193"/>
      <c r="L52" s="193"/>
      <c r="M52" s="193"/>
      <c r="N52" s="193"/>
      <c r="O52" s="193"/>
      <c r="P52" s="193"/>
      <c r="Q52" s="193"/>
    </row>
    <row r="53" spans="1:20" ht="15.75" customHeight="1">
      <c r="A53" s="1621" t="str">
        <f>IF(A1="","",A1)</f>
        <v>（様式-９）</v>
      </c>
      <c r="B53" s="1621"/>
      <c r="C53" s="1621"/>
      <c r="D53" s="1621"/>
      <c r="E53" s="1621"/>
      <c r="F53" s="1621"/>
      <c r="S53" s="3" t="s">
        <v>400</v>
      </c>
      <c r="T53" s="3"/>
    </row>
    <row r="54" spans="1:20" ht="15.75" customHeight="1">
      <c r="A54" s="1621" t="str">
        <f>IF(A2="","",A2)</f>
        <v>評価項目（３）-②</v>
      </c>
      <c r="B54" s="1621"/>
      <c r="C54" s="1621"/>
      <c r="D54" s="1621"/>
      <c r="E54" s="1621"/>
      <c r="S54" s="3" t="s">
        <v>401</v>
      </c>
      <c r="T54" s="3"/>
    </row>
    <row r="55" spans="1:20" ht="15.75" customHeight="1">
      <c r="A55" s="1149" t="s">
        <v>38</v>
      </c>
      <c r="B55" s="1149"/>
      <c r="C55" s="1149"/>
      <c r="D55" s="1149"/>
      <c r="E55" s="1149"/>
      <c r="F55" s="1149"/>
      <c r="G55" s="1149"/>
      <c r="H55" s="1149"/>
      <c r="I55" s="1149"/>
      <c r="J55" s="1149"/>
      <c r="K55" s="1149"/>
      <c r="L55" s="1149"/>
      <c r="M55" s="1149"/>
      <c r="N55" s="1149"/>
      <c r="O55" s="1149"/>
      <c r="P55" s="1149"/>
      <c r="Q55" s="1149"/>
      <c r="S55" s="103"/>
      <c r="T55" s="3" t="s">
        <v>412</v>
      </c>
    </row>
    <row r="56" spans="1:20" ht="15.75" customHeight="1">
      <c r="A56" s="128"/>
      <c r="B56" s="128"/>
      <c r="C56" s="128"/>
      <c r="D56" s="128"/>
      <c r="E56" s="128"/>
      <c r="F56" s="128"/>
      <c r="G56" s="128"/>
      <c r="H56" s="128"/>
      <c r="I56" s="128"/>
      <c r="J56" s="128"/>
      <c r="K56" s="128"/>
      <c r="L56" s="128"/>
      <c r="M56" s="128"/>
      <c r="N56" s="128"/>
      <c r="O56" s="128"/>
      <c r="P56" s="128"/>
      <c r="Q56" s="128"/>
      <c r="S56" s="98"/>
      <c r="T56" s="3" t="s">
        <v>519</v>
      </c>
    </row>
    <row r="57" spans="1:20" ht="15.75" customHeight="1">
      <c r="A57" s="3"/>
      <c r="B57" s="3"/>
      <c r="C57" s="3"/>
      <c r="D57" s="1156" t="s">
        <v>686</v>
      </c>
      <c r="E57" s="1156"/>
      <c r="F57" s="1530" t="str">
        <f>IF(F5="","",F5)</f>
        <v/>
      </c>
      <c r="G57" s="1530"/>
      <c r="H57" s="1530"/>
      <c r="I57" s="1530"/>
      <c r="J57" s="1530"/>
      <c r="K57" s="1530"/>
      <c r="L57" s="1530"/>
      <c r="M57" s="1530"/>
      <c r="N57" s="1530"/>
      <c r="O57" s="1530"/>
      <c r="P57" s="1530"/>
      <c r="Q57" s="1530"/>
      <c r="S57" s="3"/>
      <c r="T57" s="3"/>
    </row>
    <row r="58" spans="1:20" ht="15.75" customHeight="1">
      <c r="S58" s="3" t="s">
        <v>404</v>
      </c>
      <c r="T58" s="3"/>
    </row>
    <row r="59" spans="1:20" ht="15.75" customHeight="1">
      <c r="A59" s="157" t="s">
        <v>39</v>
      </c>
      <c r="B59" s="157"/>
      <c r="C59" s="157"/>
      <c r="D59" s="157"/>
      <c r="E59" s="157"/>
      <c r="F59" s="157"/>
      <c r="G59" s="157"/>
      <c r="H59" s="157"/>
      <c r="I59" s="157"/>
      <c r="J59" s="157"/>
      <c r="K59" s="157"/>
      <c r="L59" s="157"/>
      <c r="M59" s="157"/>
      <c r="N59" s="157"/>
      <c r="O59" s="157"/>
      <c r="P59" s="157"/>
      <c r="Q59" s="157"/>
      <c r="S59" s="100"/>
      <c r="T59" s="3" t="s">
        <v>405</v>
      </c>
    </row>
    <row r="60" spans="1:20" ht="13">
      <c r="A60" s="1625" t="str">
        <f>IF(A8="","",A8)</f>
        <v>　本様式もしくは「障がい者雇用の促進等に関する法律施行規則」第８条で定められた様式（障害者雇用状況報告書）を提出すること。</v>
      </c>
      <c r="B60" s="1625"/>
      <c r="C60" s="1625"/>
      <c r="D60" s="1625"/>
      <c r="E60" s="1625"/>
      <c r="F60" s="1625"/>
      <c r="G60" s="1625"/>
      <c r="H60" s="1625"/>
      <c r="I60" s="1625"/>
      <c r="J60" s="1625"/>
      <c r="K60" s="1625"/>
      <c r="L60" s="1625"/>
      <c r="M60" s="1625"/>
      <c r="N60" s="1625"/>
      <c r="O60" s="1625"/>
      <c r="P60" s="1625"/>
      <c r="Q60" s="1625"/>
      <c r="S60" s="101"/>
      <c r="T60" s="3" t="s">
        <v>403</v>
      </c>
    </row>
    <row r="61" spans="1:20" ht="13">
      <c r="A61" s="1625"/>
      <c r="B61" s="1625"/>
      <c r="C61" s="1625"/>
      <c r="D61" s="1625"/>
      <c r="E61" s="1625"/>
      <c r="F61" s="1625"/>
      <c r="G61" s="1625"/>
      <c r="H61" s="1625"/>
      <c r="I61" s="1625"/>
      <c r="J61" s="1625"/>
      <c r="K61" s="1625"/>
      <c r="L61" s="1625"/>
      <c r="M61" s="1625"/>
      <c r="N61" s="1625"/>
      <c r="O61" s="1625"/>
      <c r="P61" s="1625"/>
      <c r="Q61" s="1625"/>
      <c r="S61" s="141"/>
      <c r="T61" s="3" t="s">
        <v>664</v>
      </c>
    </row>
    <row r="62" spans="1:20" ht="13">
      <c r="A62" s="1625" t="str">
        <f>IF(A10="","",A10)</f>
        <v>　障害者雇用状況報告書で提出する場合、入札公告日前日時点（令和8年10月14日時点）の状況と相異ないことを代表者名で証明すること。</v>
      </c>
      <c r="B62" s="1625"/>
      <c r="C62" s="1625"/>
      <c r="D62" s="1625"/>
      <c r="E62" s="1625"/>
      <c r="F62" s="1625"/>
      <c r="G62" s="1625"/>
      <c r="H62" s="1625"/>
      <c r="I62" s="1625"/>
      <c r="J62" s="1625"/>
      <c r="K62" s="1625"/>
      <c r="L62" s="1625"/>
      <c r="M62" s="1625"/>
      <c r="N62" s="1625"/>
      <c r="O62" s="1625"/>
      <c r="P62" s="1625"/>
      <c r="Q62" s="1625"/>
      <c r="T62" s="3"/>
    </row>
    <row r="63" spans="1:20" ht="13">
      <c r="A63" s="1625"/>
      <c r="B63" s="1625"/>
      <c r="C63" s="1625"/>
      <c r="D63" s="1625"/>
      <c r="E63" s="1625"/>
      <c r="F63" s="1625"/>
      <c r="G63" s="1625"/>
      <c r="H63" s="1625"/>
      <c r="I63" s="1625"/>
      <c r="J63" s="1625"/>
      <c r="K63" s="1625"/>
      <c r="L63" s="1625"/>
      <c r="M63" s="1625"/>
      <c r="N63" s="1625"/>
      <c r="O63" s="1625"/>
      <c r="P63" s="1625"/>
      <c r="Q63" s="1625"/>
      <c r="S63" s="105" t="s">
        <v>406</v>
      </c>
      <c r="T63" s="3"/>
    </row>
    <row r="64" spans="1:20" ht="13">
      <c r="S64" s="105" t="s">
        <v>407</v>
      </c>
      <c r="T64" s="3"/>
    </row>
    <row r="65" spans="1:20" ht="15.75" customHeight="1">
      <c r="A65" s="1208" t="s">
        <v>754</v>
      </c>
      <c r="B65" s="1208"/>
      <c r="C65" s="1208"/>
      <c r="D65" s="1208"/>
      <c r="E65" s="1208"/>
      <c r="F65" s="1208"/>
      <c r="G65" s="1208"/>
      <c r="H65" s="1208"/>
      <c r="I65" s="1208"/>
      <c r="J65" s="1208"/>
      <c r="K65" s="1589" t="str">
        <f>IF(企業入力シート!C77="","",企業入力シート!C77)</f>
        <v>□□建設</v>
      </c>
      <c r="L65" s="1589"/>
      <c r="M65" s="1589"/>
      <c r="N65" s="1589"/>
      <c r="O65" s="1589"/>
      <c r="P65" s="1589"/>
      <c r="Q65" s="1589"/>
      <c r="R65" s="157"/>
      <c r="S65" s="105" t="s">
        <v>871</v>
      </c>
      <c r="T65" s="3"/>
    </row>
    <row r="66" spans="1:20" ht="15.75" customHeight="1">
      <c r="A66" s="242" t="s">
        <v>40</v>
      </c>
      <c r="B66" s="1601" t="s">
        <v>41</v>
      </c>
      <c r="C66" s="1602"/>
      <c r="D66" s="1602"/>
      <c r="E66" s="1602"/>
      <c r="F66" s="1602"/>
      <c r="G66" s="1602"/>
      <c r="H66" s="1602"/>
      <c r="I66" s="1602"/>
      <c r="J66" s="1602"/>
      <c r="K66" s="1602"/>
      <c r="L66" s="1603"/>
      <c r="M66" s="1604"/>
      <c r="N66" s="1605"/>
      <c r="O66" s="1605"/>
      <c r="P66" s="1605"/>
      <c r="Q66" s="241" t="s">
        <v>682</v>
      </c>
      <c r="R66" s="195"/>
    </row>
    <row r="67" spans="1:20" ht="15.75" customHeight="1">
      <c r="A67" s="254" t="s">
        <v>42</v>
      </c>
      <c r="B67" s="1616" t="s">
        <v>43</v>
      </c>
      <c r="C67" s="1617"/>
      <c r="D67" s="1617"/>
      <c r="E67" s="1617"/>
      <c r="F67" s="1617"/>
      <c r="G67" s="1617"/>
      <c r="H67" s="1617"/>
      <c r="I67" s="1617"/>
      <c r="J67" s="1617"/>
      <c r="K67" s="1617"/>
      <c r="L67" s="1618"/>
      <c r="M67" s="1619"/>
      <c r="N67" s="1620"/>
      <c r="O67" s="1620"/>
      <c r="P67" s="1620"/>
      <c r="Q67" s="255" t="s">
        <v>682</v>
      </c>
      <c r="R67" s="195"/>
    </row>
    <row r="68" spans="1:20" ht="15.75" customHeight="1">
      <c r="A68" s="1574" t="s">
        <v>44</v>
      </c>
      <c r="B68" s="144" t="s">
        <v>683</v>
      </c>
      <c r="C68" s="145"/>
      <c r="D68" s="145"/>
      <c r="E68" s="145"/>
      <c r="F68" s="145"/>
      <c r="G68" s="145"/>
      <c r="H68" s="145"/>
      <c r="I68" s="145"/>
      <c r="J68" s="145"/>
      <c r="K68" s="145"/>
      <c r="L68" s="146"/>
      <c r="M68" s="1576"/>
      <c r="N68" s="1577"/>
      <c r="O68" s="1577"/>
      <c r="P68" s="1577"/>
      <c r="Q68" s="1580" t="s">
        <v>682</v>
      </c>
      <c r="R68" s="195"/>
      <c r="S68" s="143" t="s">
        <v>596</v>
      </c>
    </row>
    <row r="69" spans="1:20" ht="15.75" customHeight="1">
      <c r="A69" s="1606"/>
      <c r="B69" s="1610" t="s">
        <v>45</v>
      </c>
      <c r="C69" s="1611"/>
      <c r="D69" s="1611"/>
      <c r="E69" s="1611"/>
      <c r="F69" s="1611"/>
      <c r="G69" s="1611"/>
      <c r="H69" s="1611"/>
      <c r="I69" s="1611"/>
      <c r="J69" s="1611"/>
      <c r="K69" s="1611"/>
      <c r="L69" s="1612"/>
      <c r="M69" s="1607"/>
      <c r="N69" s="1608"/>
      <c r="O69" s="1608"/>
      <c r="P69" s="1608"/>
      <c r="Q69" s="1609"/>
      <c r="R69" s="195"/>
      <c r="S69" s="206">
        <f>M66+M67*0.5-ROUNDDOWN((M66+M67*0.5)*M71/100,0)</f>
        <v>0</v>
      </c>
    </row>
    <row r="70" spans="1:20" ht="15.75" customHeight="1">
      <c r="A70" s="1575"/>
      <c r="B70" s="147" t="s">
        <v>684</v>
      </c>
      <c r="C70" s="148"/>
      <c r="D70" s="148"/>
      <c r="E70" s="148"/>
      <c r="F70" s="148"/>
      <c r="G70" s="148"/>
      <c r="H70" s="148"/>
      <c r="I70" s="148"/>
      <c r="J70" s="148"/>
      <c r="K70" s="148"/>
      <c r="L70" s="149"/>
      <c r="M70" s="1578"/>
      <c r="N70" s="1579"/>
      <c r="O70" s="1579"/>
      <c r="P70" s="1579"/>
      <c r="Q70" s="1581"/>
      <c r="R70" s="195"/>
    </row>
    <row r="71" spans="1:20" ht="15.75" customHeight="1">
      <c r="A71" s="243" t="s">
        <v>46</v>
      </c>
      <c r="B71" s="1613" t="s">
        <v>47</v>
      </c>
      <c r="C71" s="1168"/>
      <c r="D71" s="1168"/>
      <c r="E71" s="1168"/>
      <c r="F71" s="1168"/>
      <c r="G71" s="1168"/>
      <c r="H71" s="1168"/>
      <c r="I71" s="1168"/>
      <c r="J71" s="1168"/>
      <c r="K71" s="1168"/>
      <c r="L71" s="1614"/>
      <c r="M71" s="1576"/>
      <c r="N71" s="1577"/>
      <c r="O71" s="1577"/>
      <c r="P71" s="1615"/>
      <c r="Q71" s="241" t="s">
        <v>685</v>
      </c>
      <c r="R71" s="195"/>
    </row>
    <row r="72" spans="1:20" ht="15.75" customHeight="1">
      <c r="A72" s="242" t="s">
        <v>48</v>
      </c>
      <c r="B72" s="1601" t="s">
        <v>49</v>
      </c>
      <c r="C72" s="1602"/>
      <c r="D72" s="1602"/>
      <c r="E72" s="1602"/>
      <c r="F72" s="1602"/>
      <c r="G72" s="1602"/>
      <c r="H72" s="1602"/>
      <c r="I72" s="1602"/>
      <c r="J72" s="1602"/>
      <c r="K72" s="1602"/>
      <c r="L72" s="1603"/>
      <c r="M72" s="1604"/>
      <c r="N72" s="1605"/>
      <c r="O72" s="1605"/>
      <c r="P72" s="1605"/>
      <c r="Q72" s="241" t="s">
        <v>682</v>
      </c>
      <c r="R72" s="157"/>
    </row>
    <row r="73" spans="1:20" ht="15.75" customHeight="1">
      <c r="A73" s="1574" t="s">
        <v>50</v>
      </c>
      <c r="B73" s="144" t="s">
        <v>51</v>
      </c>
      <c r="C73" s="145"/>
      <c r="D73" s="145"/>
      <c r="E73" s="145"/>
      <c r="F73" s="145"/>
      <c r="G73" s="145"/>
      <c r="H73" s="145"/>
      <c r="I73" s="145"/>
      <c r="J73" s="145"/>
      <c r="K73" s="145"/>
      <c r="L73" s="146"/>
      <c r="M73" s="1576"/>
      <c r="N73" s="1577"/>
      <c r="O73" s="1577"/>
      <c r="P73" s="1577"/>
      <c r="Q73" s="1580" t="s">
        <v>682</v>
      </c>
      <c r="R73" s="157"/>
      <c r="S73" s="143" t="s">
        <v>597</v>
      </c>
    </row>
    <row r="74" spans="1:20" ht="15.75" customHeight="1">
      <c r="A74" s="1575"/>
      <c r="B74" s="1582" t="s">
        <v>1341</v>
      </c>
      <c r="C74" s="1583"/>
      <c r="D74" s="1583"/>
      <c r="E74" s="1583"/>
      <c r="F74" s="1583"/>
      <c r="G74" s="1583"/>
      <c r="H74" s="1583"/>
      <c r="I74" s="1583"/>
      <c r="J74" s="1583"/>
      <c r="K74" s="1583"/>
      <c r="L74" s="1584"/>
      <c r="M74" s="1578"/>
      <c r="N74" s="1579"/>
      <c r="O74" s="1579"/>
      <c r="P74" s="1579"/>
      <c r="Q74" s="1581"/>
      <c r="R74" s="157"/>
      <c r="S74" s="143">
        <f>ROUNDDOWN((M66+M67*0.5-ROUNDDOWN((M66+M67*0.5)*20/100,0))*0.022,0)</f>
        <v>0</v>
      </c>
    </row>
    <row r="75" spans="1:20" ht="15.75" customHeight="1">
      <c r="R75" s="157"/>
    </row>
    <row r="76" spans="1:20" ht="15.75" customHeight="1">
      <c r="A76" s="143" t="s">
        <v>52</v>
      </c>
      <c r="R76" s="157"/>
    </row>
    <row r="77" spans="1:20" ht="15.75" customHeight="1">
      <c r="A77" s="152"/>
      <c r="B77" s="1574" t="s">
        <v>53</v>
      </c>
      <c r="C77" s="1591"/>
      <c r="D77" s="1591"/>
      <c r="E77" s="1591"/>
      <c r="F77" s="1592"/>
      <c r="G77" s="1574" t="s">
        <v>54</v>
      </c>
      <c r="H77" s="1591"/>
      <c r="I77" s="1591"/>
      <c r="J77" s="1591"/>
      <c r="K77" s="1591"/>
      <c r="L77" s="1592"/>
    </row>
    <row r="78" spans="1:20" ht="15.75" customHeight="1">
      <c r="A78" s="153"/>
      <c r="B78" s="1575"/>
      <c r="C78" s="1593"/>
      <c r="D78" s="1593"/>
      <c r="E78" s="1593"/>
      <c r="F78" s="1594"/>
      <c r="G78" s="1595" t="s">
        <v>1268</v>
      </c>
      <c r="H78" s="1596"/>
      <c r="I78" s="1596"/>
      <c r="J78" s="1596"/>
      <c r="K78" s="1596"/>
      <c r="L78" s="1597"/>
    </row>
    <row r="79" spans="1:20" ht="15.75" customHeight="1">
      <c r="A79" s="154">
        <v>1</v>
      </c>
      <c r="B79" s="1586"/>
      <c r="C79" s="1587"/>
      <c r="D79" s="1587"/>
      <c r="E79" s="1587"/>
      <c r="F79" s="1588"/>
      <c r="G79" s="1598"/>
      <c r="H79" s="1599"/>
      <c r="I79" s="1599"/>
      <c r="J79" s="1599"/>
      <c r="K79" s="1599"/>
      <c r="L79" s="1600"/>
    </row>
    <row r="80" spans="1:20" ht="15.75" customHeight="1">
      <c r="A80" s="154">
        <v>2</v>
      </c>
      <c r="B80" s="1586"/>
      <c r="C80" s="1587"/>
      <c r="D80" s="1587"/>
      <c r="E80" s="1587"/>
      <c r="F80" s="1588"/>
      <c r="G80" s="1586"/>
      <c r="H80" s="1587"/>
      <c r="I80" s="1587"/>
      <c r="J80" s="1587"/>
      <c r="K80" s="1587"/>
      <c r="L80" s="1588"/>
    </row>
    <row r="81" spans="1:21" ht="15.75" customHeight="1">
      <c r="A81" s="154">
        <v>3</v>
      </c>
      <c r="B81" s="1586"/>
      <c r="C81" s="1587"/>
      <c r="D81" s="1587"/>
      <c r="E81" s="1587"/>
      <c r="F81" s="1588"/>
      <c r="G81" s="1586"/>
      <c r="H81" s="1587"/>
      <c r="I81" s="1587"/>
      <c r="J81" s="1587"/>
      <c r="K81" s="1587"/>
      <c r="L81" s="1588"/>
    </row>
    <row r="82" spans="1:21" ht="15.75" customHeight="1">
      <c r="A82" s="154">
        <v>4</v>
      </c>
      <c r="B82" s="1586"/>
      <c r="C82" s="1587"/>
      <c r="D82" s="1587"/>
      <c r="E82" s="1587"/>
      <c r="F82" s="1588"/>
      <c r="G82" s="1586"/>
      <c r="H82" s="1587"/>
      <c r="I82" s="1587"/>
      <c r="J82" s="1587"/>
      <c r="K82" s="1587"/>
      <c r="L82" s="1588"/>
    </row>
    <row r="83" spans="1:21" ht="15.75" customHeight="1">
      <c r="A83" s="155"/>
      <c r="B83" s="157"/>
      <c r="C83" s="157"/>
      <c r="D83" s="157"/>
      <c r="E83" s="157"/>
      <c r="F83" s="157"/>
      <c r="G83" s="157"/>
      <c r="H83" s="157"/>
      <c r="I83" s="157"/>
      <c r="J83" s="157"/>
      <c r="K83" s="157"/>
      <c r="L83" s="157"/>
      <c r="M83" s="157"/>
      <c r="N83" s="157"/>
      <c r="O83" s="157"/>
      <c r="P83" s="157"/>
      <c r="Q83" s="157"/>
    </row>
    <row r="84" spans="1:21" s="157" customFormat="1" ht="12" customHeight="1">
      <c r="A84" s="155" t="s">
        <v>687</v>
      </c>
      <c r="B84" s="1585" t="s">
        <v>688</v>
      </c>
      <c r="C84" s="1585"/>
      <c r="D84" s="1585"/>
      <c r="E84" s="1585"/>
      <c r="F84" s="1585"/>
      <c r="G84" s="1585"/>
      <c r="H84" s="1585"/>
      <c r="I84" s="1585"/>
      <c r="J84" s="1585"/>
      <c r="K84" s="1585"/>
      <c r="L84" s="1585"/>
      <c r="M84" s="1585"/>
      <c r="N84" s="1585"/>
      <c r="O84" s="1585"/>
      <c r="P84" s="1585"/>
      <c r="Q84" s="1585"/>
    </row>
    <row r="85" spans="1:21" s="157" customFormat="1">
      <c r="A85" s="155"/>
      <c r="B85" s="1585"/>
      <c r="C85" s="1585"/>
      <c r="D85" s="1585"/>
      <c r="E85" s="1585"/>
      <c r="F85" s="1585"/>
      <c r="G85" s="1585"/>
      <c r="H85" s="1585"/>
      <c r="I85" s="1585"/>
      <c r="J85" s="1585"/>
      <c r="K85" s="1585"/>
      <c r="L85" s="1585"/>
      <c r="M85" s="1585"/>
      <c r="N85" s="1585"/>
      <c r="O85" s="1585"/>
      <c r="P85" s="1585"/>
      <c r="Q85" s="1585"/>
    </row>
    <row r="86" spans="1:21" s="157" customFormat="1">
      <c r="A86" s="155"/>
      <c r="B86" s="1585"/>
      <c r="C86" s="1585"/>
      <c r="D86" s="1585"/>
      <c r="E86" s="1585"/>
      <c r="F86" s="1585"/>
      <c r="G86" s="1585"/>
      <c r="H86" s="1585"/>
      <c r="I86" s="1585"/>
      <c r="J86" s="1585"/>
      <c r="K86" s="1585"/>
      <c r="L86" s="1585"/>
      <c r="M86" s="1585"/>
      <c r="N86" s="1585"/>
      <c r="O86" s="1585"/>
      <c r="P86" s="1585"/>
      <c r="Q86" s="1585"/>
    </row>
    <row r="87" spans="1:21" s="157" customFormat="1">
      <c r="A87" s="155"/>
      <c r="B87" s="1585"/>
      <c r="C87" s="1585"/>
      <c r="D87" s="1585"/>
      <c r="E87" s="1585"/>
      <c r="F87" s="1585"/>
      <c r="G87" s="1585"/>
      <c r="H87" s="1585"/>
      <c r="I87" s="1585"/>
      <c r="J87" s="1585"/>
      <c r="K87" s="1585"/>
      <c r="L87" s="1585"/>
      <c r="M87" s="1585"/>
      <c r="N87" s="1585"/>
      <c r="O87" s="1585"/>
      <c r="P87" s="1585"/>
      <c r="Q87" s="1585"/>
    </row>
    <row r="88" spans="1:21" s="157" customFormat="1" ht="12" customHeight="1">
      <c r="A88" s="155" t="s">
        <v>689</v>
      </c>
      <c r="B88" s="1585" t="s">
        <v>1342</v>
      </c>
      <c r="C88" s="1585"/>
      <c r="D88" s="1585"/>
      <c r="E88" s="1585"/>
      <c r="F88" s="1585"/>
      <c r="G88" s="1585"/>
      <c r="H88" s="1585"/>
      <c r="I88" s="1585"/>
      <c r="J88" s="1585"/>
      <c r="K88" s="1585"/>
      <c r="L88" s="1585"/>
      <c r="M88" s="1585"/>
      <c r="N88" s="1585"/>
      <c r="O88" s="1585"/>
      <c r="P88" s="1585"/>
      <c r="Q88" s="1585"/>
    </row>
    <row r="89" spans="1:21" s="157" customFormat="1">
      <c r="A89" s="155"/>
      <c r="B89" s="1585"/>
      <c r="C89" s="1585"/>
      <c r="D89" s="1585"/>
      <c r="E89" s="1585"/>
      <c r="F89" s="1585"/>
      <c r="G89" s="1585"/>
      <c r="H89" s="1585"/>
      <c r="I89" s="1585"/>
      <c r="J89" s="1585"/>
      <c r="K89" s="1585"/>
      <c r="L89" s="1585"/>
      <c r="M89" s="1585"/>
      <c r="N89" s="1585"/>
      <c r="O89" s="1585"/>
      <c r="P89" s="1585"/>
      <c r="Q89" s="1585"/>
    </row>
    <row r="90" spans="1:21" s="157" customFormat="1" ht="12" customHeight="1">
      <c r="A90" s="155" t="s">
        <v>680</v>
      </c>
      <c r="B90" s="1585" t="s">
        <v>1269</v>
      </c>
      <c r="C90" s="1585"/>
      <c r="D90" s="1585"/>
      <c r="E90" s="1585"/>
      <c r="F90" s="1585"/>
      <c r="G90" s="1585"/>
      <c r="H90" s="1585"/>
      <c r="I90" s="1585"/>
      <c r="J90" s="1585"/>
      <c r="K90" s="1585"/>
      <c r="L90" s="1585"/>
      <c r="M90" s="1585"/>
      <c r="N90" s="1585"/>
      <c r="O90" s="1585"/>
      <c r="P90" s="1585"/>
      <c r="Q90" s="1585"/>
    </row>
    <row r="91" spans="1:21" s="157" customFormat="1">
      <c r="A91" s="156"/>
      <c r="B91" s="1585"/>
      <c r="C91" s="1585"/>
      <c r="D91" s="1585"/>
      <c r="E91" s="1585"/>
      <c r="F91" s="1585"/>
      <c r="G91" s="1585"/>
      <c r="H91" s="1585"/>
      <c r="I91" s="1585"/>
      <c r="J91" s="1585"/>
      <c r="K91" s="1585"/>
      <c r="L91" s="1585"/>
      <c r="M91" s="1585"/>
      <c r="N91" s="1585"/>
      <c r="O91" s="1585"/>
      <c r="P91" s="1585"/>
      <c r="Q91" s="1585"/>
    </row>
    <row r="92" spans="1:21" s="157" customFormat="1">
      <c r="A92" s="156"/>
      <c r="B92" s="1585"/>
      <c r="C92" s="1585"/>
      <c r="D92" s="1585"/>
      <c r="E92" s="1585"/>
      <c r="F92" s="1585"/>
      <c r="G92" s="1585"/>
      <c r="H92" s="1585"/>
      <c r="I92" s="1585"/>
      <c r="J92" s="1585"/>
      <c r="K92" s="1585"/>
      <c r="L92" s="1585"/>
      <c r="M92" s="1585"/>
      <c r="N92" s="1585"/>
      <c r="O92" s="1585"/>
      <c r="P92" s="1585"/>
      <c r="Q92" s="1585"/>
    </row>
    <row r="93" spans="1:21" s="157" customFormat="1">
      <c r="A93" s="156"/>
      <c r="B93" s="745"/>
      <c r="C93" s="745"/>
      <c r="D93" s="745"/>
      <c r="E93" s="745"/>
      <c r="F93" s="745"/>
      <c r="G93" s="745"/>
      <c r="H93" s="745"/>
      <c r="I93" s="745"/>
      <c r="J93" s="745"/>
      <c r="K93" s="745"/>
      <c r="L93" s="745"/>
      <c r="M93" s="745"/>
      <c r="N93" s="745"/>
      <c r="O93" s="745"/>
      <c r="P93" s="745"/>
      <c r="Q93" s="745"/>
    </row>
    <row r="94" spans="1:21" s="157" customFormat="1">
      <c r="B94" s="746" t="s">
        <v>690</v>
      </c>
      <c r="C94" s="746"/>
      <c r="D94" s="746"/>
      <c r="E94" s="746"/>
      <c r="F94" s="746"/>
      <c r="G94" s="746"/>
      <c r="H94" s="746"/>
      <c r="I94" s="746"/>
      <c r="J94" s="746"/>
      <c r="K94" s="746"/>
      <c r="L94" s="746"/>
      <c r="M94" s="746"/>
      <c r="N94" s="746"/>
      <c r="O94" s="746"/>
      <c r="P94" s="746"/>
      <c r="Q94" s="746"/>
    </row>
    <row r="95" spans="1:21" s="157" customFormat="1">
      <c r="B95" s="746" t="s">
        <v>691</v>
      </c>
      <c r="C95" s="746"/>
      <c r="D95" s="746"/>
      <c r="E95" s="746"/>
      <c r="F95" s="746"/>
      <c r="G95" s="746"/>
      <c r="H95" s="746"/>
      <c r="I95" s="746"/>
      <c r="J95" s="746"/>
      <c r="K95" s="746"/>
      <c r="L95" s="746"/>
      <c r="M95" s="746"/>
      <c r="N95" s="746"/>
      <c r="O95" s="746"/>
      <c r="P95" s="746"/>
      <c r="Q95" s="746"/>
    </row>
    <row r="96" spans="1:21" s="157" customFormat="1">
      <c r="B96" s="746" t="s">
        <v>1343</v>
      </c>
      <c r="C96" s="746"/>
      <c r="D96" s="746"/>
      <c r="E96" s="746"/>
      <c r="F96" s="746"/>
      <c r="G96" s="746"/>
      <c r="H96" s="746"/>
      <c r="I96" s="746"/>
      <c r="J96" s="746"/>
      <c r="K96" s="746"/>
      <c r="L96" s="746"/>
      <c r="M96" s="746"/>
      <c r="N96" s="746"/>
      <c r="O96" s="746"/>
      <c r="P96" s="746"/>
      <c r="Q96" s="746"/>
      <c r="S96" s="744" t="s">
        <v>1253</v>
      </c>
      <c r="T96" s="744"/>
      <c r="U96" s="744"/>
    </row>
    <row r="97" spans="1:21" s="157" customFormat="1">
      <c r="B97" s="746" t="s">
        <v>692</v>
      </c>
      <c r="C97" s="746"/>
      <c r="D97" s="746"/>
      <c r="E97" s="746"/>
      <c r="F97" s="746"/>
      <c r="G97" s="746"/>
      <c r="H97" s="746"/>
      <c r="I97" s="746"/>
      <c r="J97" s="746"/>
      <c r="K97" s="746"/>
      <c r="L97" s="746"/>
      <c r="M97" s="746"/>
      <c r="N97" s="746"/>
      <c r="O97" s="746"/>
      <c r="P97" s="746"/>
      <c r="Q97" s="746"/>
      <c r="S97" s="744" t="s">
        <v>1254</v>
      </c>
      <c r="T97" s="744"/>
      <c r="U97" s="744" t="s">
        <v>1255</v>
      </c>
    </row>
    <row r="98" spans="1:21" s="157" customFormat="1">
      <c r="B98" s="746"/>
      <c r="C98" s="746"/>
      <c r="D98" s="746"/>
      <c r="E98" s="746"/>
      <c r="F98" s="746"/>
      <c r="G98" s="746"/>
      <c r="H98" s="746"/>
      <c r="I98" s="746"/>
      <c r="J98" s="746"/>
      <c r="K98" s="746"/>
      <c r="L98" s="746"/>
      <c r="M98" s="746"/>
      <c r="N98" s="746"/>
      <c r="O98" s="746"/>
      <c r="P98" s="746"/>
      <c r="Q98" s="746"/>
    </row>
    <row r="99" spans="1:21" s="157" customFormat="1">
      <c r="A99" s="155" t="s">
        <v>693</v>
      </c>
      <c r="B99" s="1590"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99" s="1590"/>
      <c r="D99" s="1590"/>
      <c r="E99" s="1590"/>
      <c r="F99" s="1590"/>
      <c r="G99" s="1590"/>
      <c r="H99" s="1590"/>
      <c r="I99" s="1590"/>
      <c r="J99" s="1590"/>
      <c r="K99" s="1590"/>
      <c r="L99" s="1590"/>
      <c r="M99" s="1590"/>
      <c r="N99" s="1590"/>
      <c r="O99" s="1590"/>
      <c r="P99" s="1590"/>
      <c r="Q99" s="1590"/>
    </row>
    <row r="100" spans="1:21" s="157" customFormat="1">
      <c r="A100" s="155" t="s">
        <v>694</v>
      </c>
      <c r="B100" s="746" t="s">
        <v>532</v>
      </c>
      <c r="C100" s="746"/>
      <c r="D100" s="746"/>
      <c r="E100" s="746"/>
      <c r="F100" s="746"/>
      <c r="G100" s="746"/>
      <c r="H100" s="746"/>
      <c r="I100" s="746"/>
      <c r="J100" s="746"/>
      <c r="K100" s="746"/>
      <c r="L100" s="746"/>
      <c r="M100" s="746"/>
      <c r="N100" s="746"/>
      <c r="O100" s="746"/>
      <c r="P100" s="746"/>
      <c r="Q100" s="746"/>
    </row>
    <row r="101" spans="1:21" s="157" customFormat="1">
      <c r="A101" s="155" t="s">
        <v>695</v>
      </c>
      <c r="B101" s="708" t="s">
        <v>872</v>
      </c>
      <c r="C101" s="746"/>
      <c r="D101" s="746"/>
      <c r="E101" s="746"/>
      <c r="F101" s="746"/>
      <c r="G101" s="746"/>
      <c r="H101" s="746"/>
      <c r="I101" s="746"/>
      <c r="J101" s="746"/>
      <c r="K101" s="746"/>
      <c r="L101" s="746"/>
      <c r="M101" s="746"/>
      <c r="N101" s="746"/>
      <c r="O101" s="746"/>
      <c r="P101" s="746"/>
      <c r="Q101" s="746"/>
    </row>
    <row r="102" spans="1:21" ht="15.75" customHeight="1">
      <c r="A102" s="401" t="s">
        <v>122</v>
      </c>
      <c r="B102" s="746" t="s">
        <v>696</v>
      </c>
      <c r="C102" s="747"/>
      <c r="D102" s="747"/>
      <c r="E102" s="747"/>
      <c r="F102" s="747"/>
      <c r="G102" s="747"/>
      <c r="H102" s="747"/>
      <c r="I102" s="747"/>
      <c r="J102" s="747"/>
      <c r="K102" s="747"/>
      <c r="L102" s="747"/>
      <c r="M102" s="747"/>
      <c r="N102" s="747"/>
      <c r="O102" s="747"/>
      <c r="P102" s="747"/>
      <c r="Q102" s="747"/>
    </row>
    <row r="103" spans="1:21" ht="15.75" customHeight="1"/>
    <row r="104" spans="1:21" ht="15.75" customHeight="1"/>
    <row r="105" spans="1:21">
      <c r="A105" s="155"/>
      <c r="B105" s="256"/>
      <c r="C105" s="256"/>
      <c r="D105" s="256"/>
      <c r="E105" s="256"/>
      <c r="F105" s="256"/>
      <c r="G105" s="256"/>
      <c r="H105" s="256"/>
      <c r="I105" s="256"/>
      <c r="J105" s="256"/>
      <c r="K105" s="256"/>
      <c r="L105" s="256"/>
      <c r="M105" s="256"/>
      <c r="N105" s="256"/>
      <c r="O105" s="256"/>
      <c r="P105" s="256"/>
      <c r="Q105" s="256"/>
    </row>
    <row r="106" spans="1:21">
      <c r="A106" s="155"/>
      <c r="B106" s="256"/>
      <c r="C106" s="256"/>
      <c r="D106" s="256"/>
      <c r="E106" s="256"/>
      <c r="F106" s="256"/>
      <c r="G106" s="256"/>
      <c r="H106" s="256"/>
      <c r="I106" s="256"/>
      <c r="J106" s="256"/>
      <c r="K106" s="256"/>
      <c r="L106" s="256"/>
      <c r="M106" s="256"/>
      <c r="N106" s="256"/>
      <c r="O106" s="256"/>
      <c r="P106" s="256"/>
      <c r="Q106" s="256"/>
    </row>
    <row r="107" spans="1:21">
      <c r="B107" s="256"/>
      <c r="C107" s="256"/>
      <c r="D107" s="256"/>
      <c r="E107" s="256"/>
      <c r="F107" s="256"/>
      <c r="G107" s="256"/>
      <c r="H107" s="256"/>
      <c r="I107" s="256"/>
      <c r="J107" s="256"/>
      <c r="K107" s="256"/>
      <c r="L107" s="256"/>
      <c r="M107" s="256"/>
      <c r="N107" s="256"/>
      <c r="O107" s="256"/>
      <c r="P107" s="256"/>
      <c r="Q107" s="256"/>
    </row>
    <row r="108" spans="1:21">
      <c r="A108" s="155"/>
    </row>
    <row r="109" spans="1:21">
      <c r="A109" s="155"/>
      <c r="B109" s="157"/>
      <c r="C109" s="157"/>
    </row>
  </sheetData>
  <mergeCells count="104">
    <mergeCell ref="Q21:Q22"/>
    <mergeCell ref="B22:L22"/>
    <mergeCell ref="B28:F28"/>
    <mergeCell ref="G28:L28"/>
    <mergeCell ref="B29:F29"/>
    <mergeCell ref="G29:L29"/>
    <mergeCell ref="B30:F30"/>
    <mergeCell ref="G30:L30"/>
    <mergeCell ref="B25:F26"/>
    <mergeCell ref="G25:L25"/>
    <mergeCell ref="G26:L26"/>
    <mergeCell ref="B27:F27"/>
    <mergeCell ref="G27:L27"/>
    <mergeCell ref="A32:J32"/>
    <mergeCell ref="A65:J65"/>
    <mergeCell ref="B14:L14"/>
    <mergeCell ref="M14:P14"/>
    <mergeCell ref="B15:L15"/>
    <mergeCell ref="M15:P15"/>
    <mergeCell ref="A21:A22"/>
    <mergeCell ref="M21:P22"/>
    <mergeCell ref="A35:A37"/>
    <mergeCell ref="M35:P37"/>
    <mergeCell ref="K32:Q32"/>
    <mergeCell ref="A60:Q61"/>
    <mergeCell ref="A62:Q63"/>
    <mergeCell ref="B44:F45"/>
    <mergeCell ref="G44:L44"/>
    <mergeCell ref="G45:L45"/>
    <mergeCell ref="B46:F46"/>
    <mergeCell ref="G46:L46"/>
    <mergeCell ref="B39:L39"/>
    <mergeCell ref="M39:P39"/>
    <mergeCell ref="A40:A41"/>
    <mergeCell ref="M40:P41"/>
    <mergeCell ref="Q35:Q37"/>
    <mergeCell ref="B36:L36"/>
    <mergeCell ref="A1:F1"/>
    <mergeCell ref="A2:E2"/>
    <mergeCell ref="A3:Q3"/>
    <mergeCell ref="D5:E5"/>
    <mergeCell ref="F5:Q5"/>
    <mergeCell ref="A8:Q9"/>
    <mergeCell ref="A10:Q11"/>
    <mergeCell ref="K13:Q13"/>
    <mergeCell ref="B20:L20"/>
    <mergeCell ref="M20:P20"/>
    <mergeCell ref="A16:A18"/>
    <mergeCell ref="M16:P18"/>
    <mergeCell ref="Q16:Q18"/>
    <mergeCell ref="B17:L17"/>
    <mergeCell ref="B19:L19"/>
    <mergeCell ref="M19:P19"/>
    <mergeCell ref="B38:L38"/>
    <mergeCell ref="M38:P38"/>
    <mergeCell ref="B33:L33"/>
    <mergeCell ref="M33:P33"/>
    <mergeCell ref="B34:L34"/>
    <mergeCell ref="M34:P34"/>
    <mergeCell ref="Q40:Q41"/>
    <mergeCell ref="B41:L41"/>
    <mergeCell ref="A53:F53"/>
    <mergeCell ref="A54:E54"/>
    <mergeCell ref="A55:Q55"/>
    <mergeCell ref="D57:E57"/>
    <mergeCell ref="F57:Q57"/>
    <mergeCell ref="B47:F47"/>
    <mergeCell ref="G47:L47"/>
    <mergeCell ref="B48:F48"/>
    <mergeCell ref="G48:L48"/>
    <mergeCell ref="B49:F49"/>
    <mergeCell ref="G49:L49"/>
    <mergeCell ref="A68:A70"/>
    <mergeCell ref="M68:P70"/>
    <mergeCell ref="Q68:Q70"/>
    <mergeCell ref="B69:L69"/>
    <mergeCell ref="B71:L71"/>
    <mergeCell ref="M71:P71"/>
    <mergeCell ref="B66:L66"/>
    <mergeCell ref="M66:P66"/>
    <mergeCell ref="B67:L67"/>
    <mergeCell ref="M67:P67"/>
    <mergeCell ref="K65:Q65"/>
    <mergeCell ref="B99:Q99"/>
    <mergeCell ref="B77:F78"/>
    <mergeCell ref="G77:L77"/>
    <mergeCell ref="G78:L78"/>
    <mergeCell ref="B79:F79"/>
    <mergeCell ref="G79:L79"/>
    <mergeCell ref="B72:L72"/>
    <mergeCell ref="M72:P72"/>
    <mergeCell ref="A73:A74"/>
    <mergeCell ref="M73:P74"/>
    <mergeCell ref="Q73:Q74"/>
    <mergeCell ref="B74:L74"/>
    <mergeCell ref="B84:Q87"/>
    <mergeCell ref="B88:Q89"/>
    <mergeCell ref="B90:Q92"/>
    <mergeCell ref="B80:F80"/>
    <mergeCell ref="G80:L80"/>
    <mergeCell ref="B81:F81"/>
    <mergeCell ref="G81:L81"/>
    <mergeCell ref="B82:F82"/>
    <mergeCell ref="G82:L82"/>
  </mergeCells>
  <phoneticPr fontId="2"/>
  <printOptions horizontalCentered="1"/>
  <pageMargins left="0.70866141732283472" right="0.70866141732283472" top="0.74803149606299213" bottom="0.55118110236220474" header="0.31496062992125984" footer="0.31496062992125984"/>
  <pageSetup paperSize="9" scale="98" fitToHeight="2" orientation="portrait" blackAndWhite="1"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8"/>
    <pageSetUpPr fitToPage="1"/>
  </sheetPr>
  <dimension ref="A1:T59"/>
  <sheetViews>
    <sheetView view="pageBreakPreview" zoomScaleNormal="100" zoomScaleSheetLayoutView="100" workbookViewId="0">
      <selection activeCell="A37" sqref="A37"/>
    </sheetView>
  </sheetViews>
  <sheetFormatPr defaultColWidth="9" defaultRowHeight="13"/>
  <cols>
    <col min="1" max="17" width="5.08984375" style="3" customWidth="1"/>
    <col min="18" max="18" width="4.6328125" style="3" customWidth="1"/>
    <col min="19" max="16384" width="9" style="3"/>
  </cols>
  <sheetData>
    <row r="1" spans="1:20" ht="15.75" customHeight="1">
      <c r="A1" s="1097" t="str">
        <f>CONCATENATE("（様式-",INDEX(発注者入力シート!$B$37:$G$46,MATCH(発注者入力シート!N12,発注者入力シート!$C$37:$C$46,0),4),"）")</f>
        <v>（様式-１０）</v>
      </c>
      <c r="B1" s="1097"/>
      <c r="C1" s="1097"/>
      <c r="D1" s="1097"/>
      <c r="E1" s="1097"/>
      <c r="F1" s="1097"/>
      <c r="S1" s="3" t="s">
        <v>400</v>
      </c>
    </row>
    <row r="2" spans="1:20" ht="15.75" customHeight="1">
      <c r="A2" s="1097" t="str">
        <f>CONCATENATE("評価項目",INDEX(発注者入力シート!$B$37:$G$46,MATCH(発注者入力シート!N12,発注者入力シート!$C$37:$C$46,0),5),"-",INDEX(発注者入力シート!$B$37:$G$46,MATCH(発注者入力シート!N12,発注者入力シート!$C$37:$C$46,0),6))</f>
        <v>評価項目（３）-②</v>
      </c>
      <c r="B2" s="1097"/>
      <c r="C2" s="1097"/>
      <c r="D2" s="1097"/>
      <c r="E2" s="1097"/>
      <c r="S2" s="3" t="s">
        <v>401</v>
      </c>
    </row>
    <row r="3" spans="1:20" ht="15.75" customHeight="1">
      <c r="S3" s="103"/>
      <c r="T3" s="3" t="s">
        <v>412</v>
      </c>
    </row>
    <row r="4" spans="1:20" ht="15.75" customHeight="1">
      <c r="A4" s="1149" t="s">
        <v>697</v>
      </c>
      <c r="B4" s="1149"/>
      <c r="C4" s="1149"/>
      <c r="D4" s="1149"/>
      <c r="E4" s="1149"/>
      <c r="F4" s="1149"/>
      <c r="G4" s="1149"/>
      <c r="H4" s="1149"/>
      <c r="I4" s="1149"/>
      <c r="J4" s="1149"/>
      <c r="K4" s="1149"/>
      <c r="L4" s="1149"/>
      <c r="M4" s="1149"/>
      <c r="N4" s="1149"/>
      <c r="O4" s="1149"/>
      <c r="P4" s="1149"/>
      <c r="Q4" s="1149"/>
      <c r="R4" s="128"/>
      <c r="S4" s="98"/>
      <c r="T4" s="3" t="s">
        <v>519</v>
      </c>
    </row>
    <row r="5" spans="1:20" ht="15.75" customHeight="1">
      <c r="A5" s="128"/>
      <c r="B5" s="128"/>
      <c r="C5" s="128"/>
      <c r="D5" s="128"/>
      <c r="E5" s="128"/>
      <c r="F5" s="128"/>
      <c r="G5" s="128"/>
      <c r="H5" s="128"/>
      <c r="I5" s="128"/>
      <c r="J5" s="128"/>
      <c r="K5" s="128"/>
      <c r="L5" s="128"/>
      <c r="M5" s="128"/>
      <c r="N5" s="128"/>
      <c r="O5" s="128"/>
      <c r="P5" s="128"/>
      <c r="Q5" s="128"/>
      <c r="R5" s="128"/>
    </row>
    <row r="6" spans="1:20" ht="15.75" customHeight="1">
      <c r="D6" s="1156" t="s">
        <v>661</v>
      </c>
      <c r="E6" s="1156"/>
      <c r="F6" s="1155" t="str">
        <f>IF(企業入力シート!C5="","",企業入力シート!C5)</f>
        <v/>
      </c>
      <c r="G6" s="1155"/>
      <c r="H6" s="1155"/>
      <c r="I6" s="1155"/>
      <c r="J6" s="1155"/>
      <c r="K6" s="1155"/>
      <c r="L6" s="1155"/>
      <c r="M6" s="1155"/>
      <c r="N6" s="1155"/>
      <c r="O6" s="1155"/>
      <c r="P6" s="1155"/>
      <c r="Q6" s="1155"/>
      <c r="R6" s="2"/>
      <c r="S6" s="3" t="s">
        <v>404</v>
      </c>
    </row>
    <row r="7" spans="1:20" ht="15.75" customHeight="1">
      <c r="S7" s="100"/>
      <c r="T7" s="3" t="s">
        <v>405</v>
      </c>
    </row>
    <row r="8" spans="1:20" ht="15.75" customHeight="1">
      <c r="A8" s="3" t="s">
        <v>55</v>
      </c>
      <c r="S8" s="101"/>
      <c r="T8" s="3" t="s">
        <v>403</v>
      </c>
    </row>
    <row r="9" spans="1:20" ht="15.75" customHeight="1">
      <c r="A9" s="129"/>
      <c r="B9" s="238"/>
      <c r="C9" s="238"/>
      <c r="D9" s="238"/>
      <c r="E9" s="1636" t="s">
        <v>1378</v>
      </c>
      <c r="F9" s="1637"/>
      <c r="G9" s="1637"/>
      <c r="H9" s="1637"/>
      <c r="I9" s="1637"/>
      <c r="J9" s="1637"/>
      <c r="K9" s="1638"/>
      <c r="L9" s="1642" t="s">
        <v>698</v>
      </c>
      <c r="M9" s="1643"/>
      <c r="N9" s="1643"/>
      <c r="O9" s="1643"/>
      <c r="P9" s="1643"/>
      <c r="Q9" s="1644"/>
      <c r="R9" s="77"/>
    </row>
    <row r="10" spans="1:20" ht="15.75" customHeight="1">
      <c r="A10" s="1160" t="s">
        <v>679</v>
      </c>
      <c r="B10" s="1092"/>
      <c r="C10" s="1092"/>
      <c r="D10" s="1161"/>
      <c r="E10" s="1639"/>
      <c r="F10" s="1640"/>
      <c r="G10" s="1640"/>
      <c r="H10" s="1640"/>
      <c r="I10" s="1640"/>
      <c r="J10" s="1640"/>
      <c r="K10" s="1641"/>
      <c r="L10" s="1645"/>
      <c r="M10" s="1646"/>
      <c r="N10" s="1646"/>
      <c r="O10" s="1646"/>
      <c r="P10" s="1646"/>
      <c r="Q10" s="1647"/>
      <c r="R10" s="77"/>
      <c r="S10" s="105" t="s">
        <v>406</v>
      </c>
    </row>
    <row r="11" spans="1:20" ht="15.75" customHeight="1">
      <c r="A11" s="1160"/>
      <c r="B11" s="1092"/>
      <c r="C11" s="1092"/>
      <c r="D11" s="1161"/>
      <c r="E11" s="1639"/>
      <c r="F11" s="1640"/>
      <c r="G11" s="1640"/>
      <c r="H11" s="1640"/>
      <c r="I11" s="1640"/>
      <c r="J11" s="1640"/>
      <c r="K11" s="1641"/>
      <c r="L11" s="1645"/>
      <c r="M11" s="1646"/>
      <c r="N11" s="1646"/>
      <c r="O11" s="1646"/>
      <c r="P11" s="1646"/>
      <c r="Q11" s="1647"/>
      <c r="R11" s="77"/>
      <c r="S11" s="105" t="s">
        <v>407</v>
      </c>
    </row>
    <row r="12" spans="1:20" ht="15.75" customHeight="1">
      <c r="A12" s="131"/>
      <c r="B12" s="77"/>
      <c r="C12" s="77"/>
      <c r="D12" s="77"/>
      <c r="E12" s="1639"/>
      <c r="F12" s="1640"/>
      <c r="G12" s="1640"/>
      <c r="H12" s="1640"/>
      <c r="I12" s="1640"/>
      <c r="J12" s="1640"/>
      <c r="K12" s="1641"/>
      <c r="L12" s="1648"/>
      <c r="M12" s="1649"/>
      <c r="N12" s="1649"/>
      <c r="O12" s="1649"/>
      <c r="P12" s="1649"/>
      <c r="Q12" s="1650"/>
      <c r="R12" s="77"/>
      <c r="S12" s="105" t="s">
        <v>871</v>
      </c>
    </row>
    <row r="13" spans="1:20" ht="15.75" customHeight="1">
      <c r="A13" s="108"/>
      <c r="B13" s="109"/>
      <c r="C13" s="109"/>
      <c r="D13" s="109"/>
      <c r="E13" s="1300"/>
      <c r="F13" s="1301"/>
      <c r="G13" s="1301"/>
      <c r="H13" s="1301"/>
      <c r="I13" s="1301"/>
      <c r="J13" s="1301"/>
      <c r="K13" s="110"/>
      <c r="L13" s="1480"/>
      <c r="M13" s="1481"/>
      <c r="N13" s="1481"/>
      <c r="O13" s="1481"/>
      <c r="P13" s="1481"/>
      <c r="Q13" s="266"/>
      <c r="R13" s="77"/>
      <c r="S13" s="143"/>
    </row>
    <row r="14" spans="1:20" ht="15.75" customHeight="1">
      <c r="A14" s="1160" t="s">
        <v>152</v>
      </c>
      <c r="B14" s="1092"/>
      <c r="C14" s="1092"/>
      <c r="D14" s="1161"/>
      <c r="E14" s="1162"/>
      <c r="F14" s="1163"/>
      <c r="G14" s="1163"/>
      <c r="H14" s="1163"/>
      <c r="I14" s="1163"/>
      <c r="J14" s="1163"/>
      <c r="K14" s="114"/>
      <c r="L14" s="1628"/>
      <c r="M14" s="1629"/>
      <c r="N14" s="1629"/>
      <c r="O14" s="1629"/>
      <c r="P14" s="1629"/>
      <c r="Q14" s="267"/>
      <c r="S14" s="143"/>
    </row>
    <row r="15" spans="1:20" ht="15.75" customHeight="1">
      <c r="A15" s="1160" t="s">
        <v>699</v>
      </c>
      <c r="B15" s="1092"/>
      <c r="C15" s="1092"/>
      <c r="D15" s="1161"/>
      <c r="E15" s="1162"/>
      <c r="F15" s="1163"/>
      <c r="G15" s="1163"/>
      <c r="H15" s="1163"/>
      <c r="I15" s="1163"/>
      <c r="J15" s="1163"/>
      <c r="K15" s="114"/>
      <c r="L15" s="1213" t="s">
        <v>700</v>
      </c>
      <c r="M15" s="1213"/>
      <c r="N15" s="1630"/>
      <c r="O15" s="1631"/>
      <c r="P15" s="1632"/>
      <c r="Q15" s="1626" t="s">
        <v>701</v>
      </c>
      <c r="S15" s="143"/>
    </row>
    <row r="16" spans="1:20" ht="15.75" customHeight="1">
      <c r="A16" s="121"/>
      <c r="B16" s="111"/>
      <c r="C16" s="111"/>
      <c r="D16" s="111"/>
      <c r="E16" s="1109"/>
      <c r="F16" s="1110"/>
      <c r="G16" s="1110"/>
      <c r="H16" s="1110"/>
      <c r="I16" s="1110"/>
      <c r="J16" s="1110"/>
      <c r="K16" s="112"/>
      <c r="L16" s="1216"/>
      <c r="M16" s="1216"/>
      <c r="N16" s="1633"/>
      <c r="O16" s="1634"/>
      <c r="P16" s="1635"/>
      <c r="Q16" s="1627"/>
      <c r="S16" s="143"/>
    </row>
    <row r="17" spans="1:19" ht="15.75" customHeight="1">
      <c r="A17" s="131"/>
      <c r="B17" s="77"/>
      <c r="C17" s="77"/>
      <c r="D17" s="77"/>
      <c r="E17" s="1300"/>
      <c r="F17" s="1301"/>
      <c r="G17" s="1301"/>
      <c r="H17" s="1301"/>
      <c r="I17" s="1301"/>
      <c r="J17" s="1301"/>
      <c r="K17" s="110"/>
      <c r="L17" s="1480"/>
      <c r="M17" s="1481"/>
      <c r="N17" s="1481"/>
      <c r="O17" s="1481"/>
      <c r="P17" s="1481"/>
      <c r="Q17" s="266"/>
      <c r="S17" s="143"/>
    </row>
    <row r="18" spans="1:19" ht="15.75" customHeight="1">
      <c r="A18" s="1160" t="s">
        <v>702</v>
      </c>
      <c r="B18" s="1092"/>
      <c r="C18" s="1092"/>
      <c r="D18" s="1161"/>
      <c r="E18" s="1162"/>
      <c r="F18" s="1163"/>
      <c r="G18" s="1163"/>
      <c r="H18" s="1163"/>
      <c r="I18" s="1163"/>
      <c r="J18" s="1163"/>
      <c r="K18" s="114"/>
      <c r="L18" s="1628"/>
      <c r="M18" s="1629"/>
      <c r="N18" s="1629"/>
      <c r="O18" s="1629"/>
      <c r="P18" s="1629"/>
      <c r="Q18" s="267"/>
      <c r="S18" s="143"/>
    </row>
    <row r="19" spans="1:19" ht="15.75" customHeight="1">
      <c r="A19" s="1160" t="s">
        <v>703</v>
      </c>
      <c r="B19" s="1092"/>
      <c r="C19" s="1092"/>
      <c r="D19" s="1161"/>
      <c r="E19" s="1162"/>
      <c r="F19" s="1163"/>
      <c r="G19" s="1163"/>
      <c r="H19" s="1163"/>
      <c r="I19" s="1163"/>
      <c r="J19" s="1163"/>
      <c r="K19" s="114"/>
      <c r="L19" s="1213" t="s">
        <v>700</v>
      </c>
      <c r="M19" s="1213"/>
      <c r="N19" s="1630"/>
      <c r="O19" s="1631"/>
      <c r="P19" s="1632"/>
      <c r="Q19" s="1626" t="s">
        <v>701</v>
      </c>
      <c r="R19" s="142"/>
      <c r="S19" s="143"/>
    </row>
    <row r="20" spans="1:19" ht="15.75" customHeight="1">
      <c r="A20" s="121"/>
      <c r="B20" s="239"/>
      <c r="C20" s="239"/>
      <c r="D20" s="239"/>
      <c r="E20" s="1109"/>
      <c r="F20" s="1110"/>
      <c r="G20" s="1110"/>
      <c r="H20" s="1110"/>
      <c r="I20" s="1110"/>
      <c r="J20" s="1110"/>
      <c r="K20" s="112"/>
      <c r="L20" s="1216"/>
      <c r="M20" s="1216"/>
      <c r="N20" s="1633"/>
      <c r="O20" s="1634"/>
      <c r="P20" s="1635"/>
      <c r="Q20" s="1627"/>
      <c r="R20" s="142"/>
      <c r="S20" s="143"/>
    </row>
    <row r="21" spans="1:19" ht="15.75" customHeight="1">
      <c r="A21" s="131"/>
      <c r="B21" s="77"/>
      <c r="C21" s="77"/>
      <c r="D21" s="77"/>
      <c r="E21" s="1300"/>
      <c r="F21" s="1301"/>
      <c r="G21" s="1301"/>
      <c r="H21" s="1301"/>
      <c r="I21" s="1301"/>
      <c r="J21" s="1301"/>
      <c r="K21" s="110"/>
      <c r="L21" s="1480"/>
      <c r="M21" s="1481"/>
      <c r="N21" s="1481"/>
      <c r="O21" s="1481"/>
      <c r="P21" s="1481"/>
      <c r="Q21" s="266"/>
      <c r="R21" s="142"/>
      <c r="S21" s="143"/>
    </row>
    <row r="22" spans="1:19" ht="15.75" customHeight="1">
      <c r="A22" s="1160" t="s">
        <v>702</v>
      </c>
      <c r="B22" s="1092"/>
      <c r="C22" s="1092"/>
      <c r="D22" s="1161"/>
      <c r="E22" s="1162"/>
      <c r="F22" s="1163"/>
      <c r="G22" s="1163"/>
      <c r="H22" s="1163"/>
      <c r="I22" s="1163"/>
      <c r="J22" s="1163"/>
      <c r="K22" s="114"/>
      <c r="L22" s="1628"/>
      <c r="M22" s="1629"/>
      <c r="N22" s="1629"/>
      <c r="O22" s="1629"/>
      <c r="P22" s="1629"/>
      <c r="Q22" s="267"/>
      <c r="S22" s="143"/>
    </row>
    <row r="23" spans="1:19" ht="15.75" customHeight="1">
      <c r="A23" s="1160" t="s">
        <v>704</v>
      </c>
      <c r="B23" s="1092"/>
      <c r="C23" s="1092"/>
      <c r="D23" s="1161"/>
      <c r="E23" s="1162"/>
      <c r="F23" s="1163"/>
      <c r="G23" s="1163"/>
      <c r="H23" s="1163"/>
      <c r="I23" s="1163"/>
      <c r="J23" s="1163"/>
      <c r="K23" s="114"/>
      <c r="L23" s="1213" t="s">
        <v>700</v>
      </c>
      <c r="M23" s="1213"/>
      <c r="N23" s="1630"/>
      <c r="O23" s="1631"/>
      <c r="P23" s="1632"/>
      <c r="Q23" s="1626" t="s">
        <v>701</v>
      </c>
      <c r="S23" s="143"/>
    </row>
    <row r="24" spans="1:19" ht="15.75" customHeight="1">
      <c r="A24" s="121"/>
      <c r="B24" s="239"/>
      <c r="C24" s="239"/>
      <c r="D24" s="239"/>
      <c r="E24" s="1109"/>
      <c r="F24" s="1110"/>
      <c r="G24" s="1110"/>
      <c r="H24" s="1110"/>
      <c r="I24" s="1110"/>
      <c r="J24" s="1110"/>
      <c r="K24" s="112"/>
      <c r="L24" s="1216"/>
      <c r="M24" s="1216"/>
      <c r="N24" s="1633"/>
      <c r="O24" s="1634"/>
      <c r="P24" s="1635"/>
      <c r="Q24" s="1627"/>
      <c r="S24" s="143"/>
    </row>
    <row r="25" spans="1:19" s="135" customFormat="1">
      <c r="A25" s="135" t="s">
        <v>56</v>
      </c>
    </row>
    <row r="26" spans="1:19" s="135" customFormat="1" ht="13" customHeight="1">
      <c r="A26" s="134" t="s">
        <v>662</v>
      </c>
      <c r="B26" s="1402" t="s">
        <v>1280</v>
      </c>
      <c r="C26" s="1402"/>
      <c r="D26" s="1402"/>
      <c r="E26" s="1402"/>
      <c r="F26" s="1402"/>
      <c r="G26" s="1402"/>
      <c r="H26" s="1402"/>
      <c r="I26" s="1402"/>
      <c r="J26" s="1402"/>
      <c r="K26" s="1402"/>
      <c r="L26" s="1402"/>
      <c r="M26" s="1402"/>
      <c r="N26" s="1402"/>
      <c r="O26" s="1402"/>
      <c r="P26" s="1402"/>
      <c r="Q26" s="1402"/>
    </row>
    <row r="27" spans="1:19" s="135" customFormat="1">
      <c r="B27" s="1402"/>
      <c r="C27" s="1402"/>
      <c r="D27" s="1402"/>
      <c r="E27" s="1402"/>
      <c r="F27" s="1402"/>
      <c r="G27" s="1402"/>
      <c r="H27" s="1402"/>
      <c r="I27" s="1402"/>
      <c r="J27" s="1402"/>
      <c r="K27" s="1402"/>
      <c r="L27" s="1402"/>
      <c r="M27" s="1402"/>
      <c r="N27" s="1402"/>
      <c r="O27" s="1402"/>
      <c r="P27" s="1402"/>
      <c r="Q27" s="1402"/>
    </row>
    <row r="28" spans="1:19" s="135" customFormat="1">
      <c r="B28" s="1402"/>
      <c r="C28" s="1402"/>
      <c r="D28" s="1402"/>
      <c r="E28" s="1402"/>
      <c r="F28" s="1402"/>
      <c r="G28" s="1402"/>
      <c r="H28" s="1402"/>
      <c r="I28" s="1402"/>
      <c r="J28" s="1402"/>
      <c r="K28" s="1402"/>
      <c r="L28" s="1402"/>
      <c r="M28" s="1402"/>
      <c r="N28" s="1402"/>
      <c r="O28" s="1402"/>
      <c r="P28" s="1402"/>
      <c r="Q28" s="1402"/>
    </row>
    <row r="29" spans="1:19" s="135" customFormat="1">
      <c r="B29" s="1402"/>
      <c r="C29" s="1402"/>
      <c r="D29" s="1402"/>
      <c r="E29" s="1402"/>
      <c r="F29" s="1402"/>
      <c r="G29" s="1402"/>
      <c r="H29" s="1402"/>
      <c r="I29" s="1402"/>
      <c r="J29" s="1402"/>
      <c r="K29" s="1402"/>
      <c r="L29" s="1402"/>
      <c r="M29" s="1402"/>
      <c r="N29" s="1402"/>
      <c r="O29" s="1402"/>
      <c r="P29" s="1402"/>
      <c r="Q29" s="1402"/>
    </row>
    <row r="30" spans="1:19" s="135" customFormat="1" ht="13" customHeight="1">
      <c r="A30" s="134" t="s">
        <v>681</v>
      </c>
      <c r="B30" s="1302" t="s">
        <v>1281</v>
      </c>
      <c r="C30" s="1302"/>
      <c r="D30" s="1302"/>
      <c r="E30" s="1302"/>
      <c r="F30" s="1302"/>
      <c r="G30" s="1302"/>
      <c r="H30" s="1302"/>
      <c r="I30" s="1302"/>
      <c r="J30" s="1302"/>
      <c r="K30" s="1302"/>
      <c r="L30" s="1302"/>
      <c r="M30" s="1302"/>
      <c r="N30" s="1302"/>
      <c r="O30" s="1302"/>
      <c r="P30" s="1302"/>
      <c r="Q30" s="1302"/>
    </row>
    <row r="31" spans="1:19" s="135" customFormat="1">
      <c r="A31" s="134"/>
      <c r="B31" s="1302"/>
      <c r="C31" s="1302"/>
      <c r="D31" s="1302"/>
      <c r="E31" s="1302"/>
      <c r="F31" s="1302"/>
      <c r="G31" s="1302"/>
      <c r="H31" s="1302"/>
      <c r="I31" s="1302"/>
      <c r="J31" s="1302"/>
      <c r="K31" s="1302"/>
      <c r="L31" s="1302"/>
      <c r="M31" s="1302"/>
      <c r="N31" s="1302"/>
      <c r="O31" s="1302"/>
      <c r="P31" s="1302"/>
      <c r="Q31" s="1302"/>
    </row>
    <row r="32" spans="1:19" s="135" customFormat="1">
      <c r="A32" s="134" t="s">
        <v>116</v>
      </c>
      <c r="B32" s="135" t="s">
        <v>1338</v>
      </c>
    </row>
    <row r="33" spans="1:17" s="135" customFormat="1">
      <c r="A33" s="134" t="s">
        <v>117</v>
      </c>
      <c r="B33" s="135" t="s">
        <v>705</v>
      </c>
    </row>
    <row r="34" spans="1:17" s="135" customFormat="1">
      <c r="A34" s="135" t="s">
        <v>57</v>
      </c>
    </row>
    <row r="35" spans="1:17" s="135" customFormat="1">
      <c r="A35" s="134" t="s">
        <v>113</v>
      </c>
      <c r="B35" s="135" t="s">
        <v>1118</v>
      </c>
    </row>
    <row r="36" spans="1:17" s="135" customFormat="1">
      <c r="A36" s="134" t="s">
        <v>114</v>
      </c>
      <c r="B36" s="704" t="s">
        <v>1096</v>
      </c>
    </row>
    <row r="37" spans="1:17" s="135" customFormat="1">
      <c r="A37" s="135" t="s">
        <v>629</v>
      </c>
    </row>
    <row r="38" spans="1:17" s="135" customFormat="1">
      <c r="A38" s="134" t="s">
        <v>113</v>
      </c>
      <c r="B38" s="1459"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38" s="1459"/>
      <c r="D38" s="1459"/>
      <c r="E38" s="1459"/>
      <c r="F38" s="1459"/>
      <c r="G38" s="1459"/>
      <c r="H38" s="1459"/>
      <c r="I38" s="1459"/>
      <c r="J38" s="1459"/>
      <c r="K38" s="1459"/>
      <c r="L38" s="1459"/>
      <c r="M38" s="1459"/>
      <c r="N38" s="1459"/>
      <c r="O38" s="1459"/>
      <c r="P38" s="1459"/>
      <c r="Q38" s="1459"/>
    </row>
    <row r="58" spans="2:17" ht="15.75" customHeight="1">
      <c r="B58" s="142"/>
      <c r="C58" s="142"/>
      <c r="D58" s="142"/>
      <c r="E58" s="142"/>
      <c r="F58" s="142"/>
      <c r="G58" s="142"/>
      <c r="H58" s="142"/>
      <c r="I58" s="142"/>
      <c r="J58" s="142"/>
      <c r="K58" s="142"/>
      <c r="L58" s="142"/>
      <c r="M58" s="142"/>
      <c r="N58" s="142"/>
      <c r="O58" s="142"/>
      <c r="P58" s="142"/>
      <c r="Q58" s="142"/>
    </row>
    <row r="59" spans="2:17" ht="15.75" customHeight="1">
      <c r="B59" s="142"/>
      <c r="C59" s="142"/>
      <c r="D59" s="142"/>
      <c r="E59" s="142"/>
      <c r="F59" s="142"/>
      <c r="G59" s="142"/>
      <c r="H59" s="142"/>
      <c r="I59" s="142"/>
      <c r="J59" s="142"/>
      <c r="K59" s="142"/>
      <c r="L59" s="142"/>
      <c r="M59" s="142"/>
      <c r="N59" s="142"/>
      <c r="O59" s="142"/>
      <c r="P59" s="142"/>
      <c r="Q59" s="142"/>
    </row>
  </sheetData>
  <mergeCells count="32">
    <mergeCell ref="E9:K12"/>
    <mergeCell ref="L9:Q12"/>
    <mergeCell ref="A10:D11"/>
    <mergeCell ref="A1:F1"/>
    <mergeCell ref="A2:E2"/>
    <mergeCell ref="A4:Q4"/>
    <mergeCell ref="D6:E6"/>
    <mergeCell ref="F6:Q6"/>
    <mergeCell ref="Q15:Q16"/>
    <mergeCell ref="E17:J20"/>
    <mergeCell ref="L17:P18"/>
    <mergeCell ref="A18:D18"/>
    <mergeCell ref="A19:D19"/>
    <mergeCell ref="L19:M20"/>
    <mergeCell ref="N19:P20"/>
    <mergeCell ref="Q19:Q20"/>
    <mergeCell ref="E13:J16"/>
    <mergeCell ref="L13:P14"/>
    <mergeCell ref="A14:D14"/>
    <mergeCell ref="A15:D15"/>
    <mergeCell ref="L15:M16"/>
    <mergeCell ref="N15:P16"/>
    <mergeCell ref="B38:Q38"/>
    <mergeCell ref="Q23:Q24"/>
    <mergeCell ref="B26:Q29"/>
    <mergeCell ref="B30:Q31"/>
    <mergeCell ref="E21:J24"/>
    <mergeCell ref="L21:P22"/>
    <mergeCell ref="A22:D22"/>
    <mergeCell ref="A23:D23"/>
    <mergeCell ref="L23:M24"/>
    <mergeCell ref="N23:P24"/>
  </mergeCells>
  <phoneticPr fontId="2"/>
  <dataValidations count="1">
    <dataValidation type="list" showInputMessage="1" showErrorMessage="1" sqref="L17:P18 L13:P14 E13:J24 L21:P22" xr:uid="{00000000-0002-0000-22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6" orientation="portrait" blackAndWhite="1" r:id="rId1"/>
  <legacy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sheetPr>
  <dimension ref="B1:M109"/>
  <sheetViews>
    <sheetView view="pageBreakPreview" zoomScale="90" zoomScaleNormal="90" zoomScaleSheetLayoutView="90" workbookViewId="0">
      <selection activeCell="K4" sqref="K4"/>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59" t="str">
        <f>CONCATENATE("（様式-",INDEX(発注者入力シート!$B$37:$G$46,MATCH(発注者入力シート!N13,発注者入力シート!$C$37:$C$46,0),4),"）")</f>
        <v>（様式-１１）</v>
      </c>
      <c r="C1" s="360"/>
      <c r="D1" s="360"/>
      <c r="E1" s="360"/>
      <c r="F1" s="1702" t="s">
        <v>756</v>
      </c>
      <c r="G1" s="1703"/>
      <c r="H1" s="1703"/>
      <c r="I1" s="1703"/>
      <c r="J1" s="326"/>
      <c r="K1" s="37"/>
      <c r="L1" s="37"/>
      <c r="M1" s="37"/>
    </row>
    <row r="2" spans="2:13" ht="15" customHeight="1">
      <c r="B2" s="359" t="str">
        <f>CONCATENATE("評価項目",INDEX(発注者入力シート!$B$37:$G$46,MATCH(発注者入力シート!N13,発注者入力シート!$C$37:$C$46,0),5),"-",INDEX(発注者入力シート!$B$37:$G$46,MATCH(発注者入力シート!N13,発注者入力シート!$C$37:$C$46,0),6))</f>
        <v>評価項目（３）-②</v>
      </c>
      <c r="C2" s="360"/>
      <c r="D2" s="360"/>
      <c r="E2" s="360"/>
      <c r="F2" s="1704" t="str">
        <f>IF(企業入力シート!C14="","",企業入力シート!C14)</f>
        <v>○○建設</v>
      </c>
      <c r="G2" s="1704"/>
      <c r="H2" s="1704"/>
      <c r="I2" s="1704"/>
      <c r="J2" s="326"/>
      <c r="K2" s="37"/>
      <c r="L2" s="37"/>
      <c r="M2" s="37"/>
    </row>
    <row r="3" spans="2:13" ht="40.5" customHeight="1">
      <c r="B3" s="1705" t="s">
        <v>1371</v>
      </c>
      <c r="C3" s="1706"/>
      <c r="D3" s="1706"/>
      <c r="E3" s="1706"/>
      <c r="F3" s="1706"/>
      <c r="G3" s="1706"/>
      <c r="H3" s="1706"/>
      <c r="I3" s="1706"/>
      <c r="J3" s="326"/>
      <c r="K3" s="326"/>
      <c r="L3" s="37"/>
      <c r="M3" s="37"/>
    </row>
    <row r="4" spans="2:13" ht="18.75" customHeight="1">
      <c r="B4" s="327"/>
      <c r="C4" s="763"/>
      <c r="D4" s="763"/>
      <c r="E4" s="452" t="s">
        <v>1072</v>
      </c>
      <c r="F4" s="1661" t="str">
        <f>IF(企業入力シート!C5="","",企業入力シート!C5)</f>
        <v/>
      </c>
      <c r="G4" s="1661"/>
      <c r="H4" s="1661"/>
      <c r="I4" s="1661"/>
      <c r="J4" s="326"/>
      <c r="K4" s="326"/>
      <c r="L4" s="37"/>
      <c r="M4" s="37"/>
    </row>
    <row r="5" spans="2:13" ht="30" customHeight="1">
      <c r="B5" s="1662" t="s">
        <v>470</v>
      </c>
      <c r="C5" s="1663"/>
      <c r="D5" s="1663"/>
      <c r="E5" s="1663"/>
      <c r="F5" s="1663"/>
      <c r="G5" s="1663"/>
      <c r="H5" s="1663"/>
      <c r="I5" s="1663"/>
      <c r="J5" s="328"/>
      <c r="K5" s="37"/>
      <c r="L5" s="37"/>
      <c r="M5" s="37"/>
    </row>
    <row r="6" spans="2:13" ht="10" customHeight="1">
      <c r="B6" s="1664"/>
      <c r="C6" s="1664"/>
      <c r="D6" s="1664"/>
      <c r="E6" s="1664"/>
      <c r="F6" s="1664"/>
      <c r="G6" s="1664"/>
      <c r="H6" s="1664"/>
      <c r="I6" s="1664"/>
      <c r="J6" s="329"/>
      <c r="K6" s="37"/>
      <c r="L6" s="37"/>
      <c r="M6" s="37"/>
    </row>
    <row r="7" spans="2:13" ht="54" customHeight="1">
      <c r="B7" s="330"/>
      <c r="C7" s="1699" t="s">
        <v>1293</v>
      </c>
      <c r="D7" s="1700"/>
      <c r="E7" s="1700"/>
      <c r="F7" s="1700"/>
      <c r="G7" s="1701"/>
      <c r="H7" s="764"/>
      <c r="I7" s="764"/>
      <c r="J7" s="331"/>
      <c r="K7" s="37"/>
      <c r="L7" s="37"/>
      <c r="M7" s="37"/>
    </row>
    <row r="8" spans="2:13" ht="10" customHeight="1">
      <c r="B8" s="332"/>
      <c r="C8" s="764"/>
      <c r="D8" s="764"/>
      <c r="E8" s="764"/>
      <c r="F8" s="764"/>
      <c r="G8" s="764"/>
      <c r="H8" s="764"/>
      <c r="I8" s="764"/>
      <c r="J8" s="329"/>
      <c r="K8" s="37"/>
      <c r="L8" s="37"/>
      <c r="M8" s="37"/>
    </row>
    <row r="9" spans="2:13">
      <c r="B9" s="765" t="s">
        <v>1119</v>
      </c>
      <c r="C9" s="1694" t="s">
        <v>471</v>
      </c>
      <c r="D9" s="1694"/>
      <c r="E9" s="1694"/>
      <c r="F9" s="1694"/>
      <c r="G9" s="1694"/>
      <c r="H9" s="760"/>
      <c r="I9" s="764"/>
      <c r="J9" s="329"/>
      <c r="K9" s="37"/>
      <c r="L9" s="37"/>
      <c r="M9" s="37"/>
    </row>
    <row r="10" spans="2:13" ht="13.5" customHeight="1">
      <c r="B10" s="766"/>
      <c r="C10" s="764"/>
      <c r="D10" s="1654" t="s">
        <v>468</v>
      </c>
      <c r="E10" s="333" t="s">
        <v>1073</v>
      </c>
      <c r="F10" s="1654" t="s">
        <v>468</v>
      </c>
      <c r="G10" s="1697" t="s">
        <v>1074</v>
      </c>
      <c r="H10" s="334"/>
      <c r="I10" s="764"/>
      <c r="J10" s="329"/>
      <c r="K10" s="37"/>
      <c r="L10" s="37"/>
      <c r="M10" s="37"/>
    </row>
    <row r="11" spans="2:13" ht="13.5" customHeight="1">
      <c r="B11" s="336"/>
      <c r="C11" s="764"/>
      <c r="D11" s="1695"/>
      <c r="E11" s="342" t="s">
        <v>472</v>
      </c>
      <c r="F11" s="1695"/>
      <c r="G11" s="1362"/>
      <c r="H11" s="762"/>
      <c r="I11" s="764"/>
      <c r="J11" s="329"/>
      <c r="K11" s="37"/>
      <c r="L11" s="37"/>
      <c r="M11" s="37"/>
    </row>
    <row r="12" spans="2:13" ht="13.5" customHeight="1">
      <c r="B12" s="336"/>
      <c r="C12" s="764"/>
      <c r="D12" s="1696"/>
      <c r="E12" s="335" t="s">
        <v>469</v>
      </c>
      <c r="F12" s="1696"/>
      <c r="G12" s="1365"/>
      <c r="H12" s="762"/>
      <c r="I12" s="764"/>
      <c r="J12" s="329"/>
      <c r="K12" s="37"/>
      <c r="L12" s="37"/>
      <c r="M12" s="37"/>
    </row>
    <row r="13" spans="2:13" ht="3.75" customHeight="1">
      <c r="B13" s="336"/>
      <c r="C13" s="764"/>
      <c r="D13" s="764"/>
      <c r="E13" s="329"/>
      <c r="F13" s="337"/>
      <c r="G13" s="337"/>
      <c r="H13" s="337"/>
      <c r="I13" s="764"/>
      <c r="J13" s="329"/>
      <c r="K13" s="37"/>
      <c r="L13" s="37"/>
      <c r="M13" s="37"/>
    </row>
    <row r="14" spans="2:13" ht="40.5" customHeight="1">
      <c r="B14" s="767"/>
      <c r="C14" s="329"/>
      <c r="D14" s="1656" t="s">
        <v>1282</v>
      </c>
      <c r="E14" s="1657"/>
      <c r="F14" s="1657"/>
      <c r="G14" s="1658"/>
      <c r="H14" s="337"/>
      <c r="I14" s="764"/>
      <c r="K14" s="37"/>
      <c r="L14" s="37"/>
      <c r="M14" s="37"/>
    </row>
    <row r="15" spans="2:13" ht="10" customHeight="1">
      <c r="B15" s="768"/>
      <c r="C15" s="769"/>
      <c r="D15" s="769"/>
      <c r="E15" s="769"/>
      <c r="F15" s="769"/>
      <c r="G15" s="769"/>
      <c r="H15" s="769"/>
      <c r="I15" s="764"/>
      <c r="J15" s="329"/>
      <c r="K15" s="37"/>
      <c r="L15" s="37"/>
      <c r="M15" s="37"/>
    </row>
    <row r="16" spans="2:13" ht="27" customHeight="1">
      <c r="B16" s="765" t="s">
        <v>1120</v>
      </c>
      <c r="C16" s="1698" t="s">
        <v>1294</v>
      </c>
      <c r="D16" s="1665"/>
      <c r="E16" s="1665"/>
      <c r="F16" s="1665"/>
      <c r="G16" s="1665"/>
      <c r="H16" s="760"/>
      <c r="I16" s="764"/>
      <c r="K16" s="37"/>
      <c r="L16" s="37"/>
      <c r="M16" s="37"/>
    </row>
    <row r="17" spans="2:13" ht="37.5" customHeight="1">
      <c r="B17" s="767"/>
      <c r="C17" s="764"/>
      <c r="D17" s="1654" t="s">
        <v>468</v>
      </c>
      <c r="E17" s="770" t="s">
        <v>473</v>
      </c>
      <c r="F17" s="1654" t="s">
        <v>468</v>
      </c>
      <c r="G17" s="771" t="s">
        <v>1295</v>
      </c>
      <c r="H17" s="329"/>
      <c r="I17" s="764"/>
      <c r="K17" s="37"/>
      <c r="L17" s="37"/>
      <c r="M17" s="37"/>
    </row>
    <row r="18" spans="2:13" ht="13.5" customHeight="1">
      <c r="B18" s="767"/>
      <c r="C18" s="764"/>
      <c r="D18" s="1655"/>
      <c r="E18" s="335" t="s">
        <v>469</v>
      </c>
      <c r="F18" s="1655"/>
      <c r="G18" s="335" t="s">
        <v>469</v>
      </c>
      <c r="H18" s="329"/>
      <c r="I18" s="764"/>
      <c r="K18" s="37"/>
      <c r="L18" s="37"/>
      <c r="M18" s="37"/>
    </row>
    <row r="19" spans="2:13" ht="37.5" customHeight="1">
      <c r="B19" s="767"/>
      <c r="C19" s="764"/>
      <c r="D19" s="1654" t="s">
        <v>468</v>
      </c>
      <c r="E19" s="771" t="s">
        <v>1075</v>
      </c>
      <c r="F19" s="1654" t="s">
        <v>468</v>
      </c>
      <c r="G19" s="771" t="s">
        <v>1076</v>
      </c>
      <c r="H19" s="329"/>
      <c r="I19" s="764"/>
      <c r="K19" s="37"/>
      <c r="L19" s="37"/>
      <c r="M19" s="37"/>
    </row>
    <row r="20" spans="2:13" ht="13.5" customHeight="1">
      <c r="B20" s="767"/>
      <c r="C20" s="764"/>
      <c r="D20" s="1655"/>
      <c r="E20" s="335" t="s">
        <v>469</v>
      </c>
      <c r="F20" s="1655"/>
      <c r="G20" s="335" t="s">
        <v>469</v>
      </c>
      <c r="H20" s="329"/>
      <c r="I20" s="764"/>
      <c r="K20" s="37"/>
      <c r="L20" s="37"/>
      <c r="M20" s="37"/>
    </row>
    <row r="21" spans="2:13" ht="37.5" customHeight="1">
      <c r="B21" s="767"/>
      <c r="C21" s="764"/>
      <c r="D21" s="1654" t="s">
        <v>468</v>
      </c>
      <c r="E21" s="770" t="s">
        <v>1296</v>
      </c>
      <c r="F21" s="1654" t="s">
        <v>468</v>
      </c>
      <c r="G21" s="770" t="s">
        <v>474</v>
      </c>
      <c r="H21" s="329"/>
      <c r="I21" s="764"/>
      <c r="K21" s="37"/>
      <c r="L21" s="37"/>
      <c r="M21" s="37"/>
    </row>
    <row r="22" spans="2:13" ht="13.5" customHeight="1">
      <c r="B22" s="767"/>
      <c r="C22" s="764"/>
      <c r="D22" s="1655"/>
      <c r="E22" s="335" t="s">
        <v>469</v>
      </c>
      <c r="F22" s="1655"/>
      <c r="G22" s="335" t="s">
        <v>469</v>
      </c>
      <c r="H22" s="329"/>
      <c r="I22" s="764"/>
      <c r="K22" s="37"/>
      <c r="L22" s="37"/>
      <c r="M22" s="37"/>
    </row>
    <row r="23" spans="2:13" ht="3.75" customHeight="1">
      <c r="B23" s="336"/>
      <c r="C23" s="764"/>
      <c r="D23" s="764"/>
      <c r="E23" s="329"/>
      <c r="F23" s="337"/>
      <c r="G23" s="337"/>
      <c r="H23" s="337"/>
      <c r="I23" s="764"/>
      <c r="J23" s="329"/>
      <c r="K23" s="37"/>
      <c r="L23" s="37"/>
      <c r="M23" s="37"/>
    </row>
    <row r="24" spans="2:13" ht="37.5" customHeight="1">
      <c r="B24" s="767"/>
      <c r="C24" s="764"/>
      <c r="D24" s="1656" t="s">
        <v>1297</v>
      </c>
      <c r="E24" s="1657"/>
      <c r="F24" s="1657"/>
      <c r="G24" s="1658"/>
      <c r="H24" s="337"/>
      <c r="I24" s="764"/>
      <c r="K24" s="37"/>
      <c r="M24" s="37"/>
    </row>
    <row r="25" spans="2:13" ht="10" customHeight="1">
      <c r="B25" s="767"/>
      <c r="C25" s="764"/>
      <c r="D25" s="338"/>
      <c r="E25" s="340"/>
      <c r="F25" s="340"/>
      <c r="G25" s="340"/>
      <c r="H25" s="337"/>
      <c r="I25" s="764"/>
      <c r="K25" s="37"/>
      <c r="M25" s="37"/>
    </row>
    <row r="26" spans="2:13" ht="13.5" customHeight="1">
      <c r="B26" s="453" t="s">
        <v>1298</v>
      </c>
      <c r="C26" s="1694" t="s">
        <v>1299</v>
      </c>
      <c r="D26" s="1694"/>
      <c r="E26" s="1694"/>
      <c r="F26" s="1694"/>
      <c r="G26" s="1694"/>
      <c r="H26" s="760"/>
      <c r="I26" s="764"/>
      <c r="K26" s="37"/>
    </row>
    <row r="27" spans="2:13" ht="13.5" customHeight="1">
      <c r="B27" s="766"/>
      <c r="C27" s="764"/>
      <c r="D27" s="1654" t="s">
        <v>468</v>
      </c>
      <c r="E27" s="333" t="s">
        <v>1073</v>
      </c>
      <c r="F27" s="1654" t="s">
        <v>468</v>
      </c>
      <c r="G27" s="1697" t="s">
        <v>1074</v>
      </c>
      <c r="H27" s="334"/>
      <c r="I27" s="764"/>
      <c r="K27" s="37"/>
      <c r="L27" s="37"/>
      <c r="M27" s="37"/>
    </row>
    <row r="28" spans="2:13" ht="13.5" customHeight="1">
      <c r="B28" s="339"/>
      <c r="C28" s="764"/>
      <c r="D28" s="1695"/>
      <c r="E28" s="343" t="s">
        <v>1077</v>
      </c>
      <c r="F28" s="1695"/>
      <c r="G28" s="1362"/>
      <c r="H28" s="760"/>
      <c r="I28" s="764"/>
      <c r="K28" s="37"/>
      <c r="L28" s="37"/>
      <c r="M28" s="37"/>
    </row>
    <row r="29" spans="2:13" ht="13.5" customHeight="1">
      <c r="B29" s="336"/>
      <c r="C29" s="764"/>
      <c r="D29" s="1696"/>
      <c r="E29" s="335" t="s">
        <v>469</v>
      </c>
      <c r="F29" s="1696"/>
      <c r="G29" s="1365"/>
      <c r="H29" s="762"/>
      <c r="I29" s="764"/>
      <c r="J29" s="329"/>
      <c r="K29" s="37"/>
      <c r="L29" s="37"/>
      <c r="M29" s="37"/>
    </row>
    <row r="30" spans="2:13" ht="3.75" customHeight="1">
      <c r="B30" s="336"/>
      <c r="C30" s="764"/>
      <c r="D30" s="764"/>
      <c r="E30" s="329"/>
      <c r="F30" s="337"/>
      <c r="G30" s="337"/>
      <c r="H30" s="337"/>
      <c r="I30" s="764"/>
      <c r="J30" s="329"/>
      <c r="K30" s="37"/>
      <c r="L30" s="37"/>
      <c r="M30" s="37"/>
    </row>
    <row r="31" spans="2:13" ht="39" customHeight="1">
      <c r="B31" s="766"/>
      <c r="C31" s="764"/>
      <c r="D31" s="1656" t="s">
        <v>1300</v>
      </c>
      <c r="E31" s="1657"/>
      <c r="F31" s="1657"/>
      <c r="G31" s="1658"/>
      <c r="H31" s="337"/>
      <c r="I31" s="764"/>
      <c r="K31" s="37"/>
      <c r="L31" s="37"/>
      <c r="M31" s="37"/>
    </row>
    <row r="32" spans="2:13" ht="10" customHeight="1">
      <c r="B32" s="772"/>
      <c r="C32" s="764"/>
      <c r="D32" s="764"/>
      <c r="E32" s="764"/>
      <c r="F32" s="764"/>
      <c r="G32" s="345"/>
      <c r="H32" s="345"/>
      <c r="I32" s="764"/>
      <c r="K32" s="37"/>
      <c r="L32" s="37"/>
      <c r="M32" s="37"/>
    </row>
    <row r="33" spans="2:13" ht="33" customHeight="1">
      <c r="B33" s="453" t="s">
        <v>1301</v>
      </c>
      <c r="C33" s="1665" t="s">
        <v>1302</v>
      </c>
      <c r="D33" s="1665"/>
      <c r="E33" s="1665"/>
      <c r="F33" s="1665"/>
      <c r="G33" s="1665"/>
      <c r="H33" s="760"/>
      <c r="I33" s="764"/>
      <c r="K33" s="37"/>
      <c r="L33" s="37"/>
      <c r="M33" s="37"/>
    </row>
    <row r="34" spans="2:13" ht="27" customHeight="1">
      <c r="B34" s="772"/>
      <c r="C34" s="764"/>
      <c r="D34" s="1654" t="s">
        <v>468</v>
      </c>
      <c r="E34" s="773" t="s">
        <v>1078</v>
      </c>
      <c r="F34" s="1654" t="s">
        <v>468</v>
      </c>
      <c r="G34" s="773" t="s">
        <v>1303</v>
      </c>
      <c r="H34" s="329"/>
      <c r="I34" s="764"/>
      <c r="K34" s="37"/>
      <c r="L34" s="37"/>
      <c r="M34" s="37"/>
    </row>
    <row r="35" spans="2:13" ht="13.5" customHeight="1">
      <c r="B35" s="767"/>
      <c r="C35" s="764"/>
      <c r="D35" s="1655"/>
      <c r="E35" s="335" t="s">
        <v>469</v>
      </c>
      <c r="F35" s="1655"/>
      <c r="G35" s="335" t="s">
        <v>469</v>
      </c>
      <c r="H35" s="329"/>
      <c r="I35" s="764"/>
      <c r="K35" s="37"/>
      <c r="L35" s="37"/>
      <c r="M35" s="37"/>
    </row>
    <row r="36" spans="2:13" ht="27" customHeight="1">
      <c r="B36" s="772"/>
      <c r="C36" s="764"/>
      <c r="D36" s="1684" t="s">
        <v>468</v>
      </c>
      <c r="E36" s="773" t="s">
        <v>1304</v>
      </c>
      <c r="F36" s="764"/>
      <c r="G36" s="764"/>
      <c r="H36" s="329"/>
      <c r="I36" s="764"/>
      <c r="K36" s="37"/>
      <c r="L36" s="37"/>
      <c r="M36" s="37"/>
    </row>
    <row r="37" spans="2:13" ht="13.5" customHeight="1">
      <c r="B37" s="767"/>
      <c r="C37" s="764"/>
      <c r="D37" s="1655"/>
      <c r="E37" s="335" t="s">
        <v>469</v>
      </c>
      <c r="F37" s="764"/>
      <c r="G37" s="764"/>
      <c r="H37" s="329"/>
      <c r="I37" s="764"/>
      <c r="K37" s="37"/>
      <c r="L37" s="37"/>
      <c r="M37" s="37"/>
    </row>
    <row r="38" spans="2:13" ht="22.5" customHeight="1">
      <c r="B38" s="767"/>
      <c r="C38" s="764"/>
      <c r="D38" s="1684" t="s">
        <v>468</v>
      </c>
      <c r="E38" s="1691" t="s">
        <v>1305</v>
      </c>
      <c r="F38" s="1692"/>
      <c r="G38" s="1693"/>
      <c r="H38" s="329"/>
      <c r="I38" s="764"/>
      <c r="K38" s="37"/>
      <c r="L38" s="37"/>
      <c r="M38" s="37"/>
    </row>
    <row r="39" spans="2:13" ht="13.5" customHeight="1">
      <c r="B39" s="767"/>
      <c r="C39" s="764"/>
      <c r="D39" s="1655"/>
      <c r="E39" s="451" t="s">
        <v>469</v>
      </c>
      <c r="F39" s="346"/>
      <c r="G39" s="335"/>
      <c r="H39" s="329"/>
      <c r="I39" s="764"/>
      <c r="K39" s="37"/>
      <c r="L39" s="37"/>
      <c r="M39" s="37"/>
    </row>
    <row r="40" spans="2:13" ht="10" customHeight="1">
      <c r="B40" s="768"/>
      <c r="C40" s="764"/>
      <c r="D40" s="764"/>
      <c r="E40" s="764"/>
      <c r="F40" s="764"/>
      <c r="G40" s="764"/>
      <c r="H40" s="764"/>
      <c r="I40" s="764"/>
      <c r="K40" s="37"/>
      <c r="L40" s="37"/>
      <c r="M40" s="37"/>
    </row>
    <row r="41" spans="2:13" ht="27" customHeight="1">
      <c r="B41" s="453" t="s">
        <v>1121</v>
      </c>
      <c r="C41" s="1665" t="s">
        <v>1122</v>
      </c>
      <c r="D41" s="1665"/>
      <c r="E41" s="1665"/>
      <c r="F41" s="1665"/>
      <c r="G41" s="1665"/>
      <c r="H41" s="761"/>
      <c r="I41" s="764"/>
      <c r="K41" s="37"/>
      <c r="L41" s="37"/>
      <c r="M41" s="37"/>
    </row>
    <row r="42" spans="2:13" ht="27" customHeight="1">
      <c r="B42" s="774"/>
      <c r="C42" s="775"/>
      <c r="D42" s="1685" t="s">
        <v>468</v>
      </c>
      <c r="E42" s="1687" t="s">
        <v>1079</v>
      </c>
      <c r="F42" s="1687"/>
      <c r="G42" s="1688"/>
      <c r="H42" s="329"/>
      <c r="I42" s="764"/>
      <c r="K42" s="37"/>
      <c r="L42" s="37"/>
      <c r="M42" s="37"/>
    </row>
    <row r="43" spans="2:13" ht="13.5" customHeight="1">
      <c r="B43" s="776"/>
      <c r="C43" s="775"/>
      <c r="D43" s="1686"/>
      <c r="E43" s="1689" t="s">
        <v>469</v>
      </c>
      <c r="F43" s="1689"/>
      <c r="G43" s="1690"/>
      <c r="H43" s="329"/>
      <c r="I43" s="764"/>
      <c r="K43" s="37"/>
      <c r="L43" s="37"/>
      <c r="M43" s="37"/>
    </row>
    <row r="44" spans="2:13" ht="31.5" customHeight="1">
      <c r="B44" s="774"/>
      <c r="C44" s="775"/>
      <c r="D44" s="1685" t="s">
        <v>468</v>
      </c>
      <c r="E44" s="1687" t="s">
        <v>1080</v>
      </c>
      <c r="F44" s="1687"/>
      <c r="G44" s="1688"/>
      <c r="H44" s="329"/>
      <c r="I44" s="764"/>
      <c r="K44" s="37"/>
      <c r="L44" s="37"/>
      <c r="M44" s="37"/>
    </row>
    <row r="45" spans="2:13" ht="13.5" customHeight="1">
      <c r="B45" s="776"/>
      <c r="C45" s="775"/>
      <c r="D45" s="1686"/>
      <c r="E45" s="1689" t="s">
        <v>469</v>
      </c>
      <c r="F45" s="1689"/>
      <c r="G45" s="1690"/>
      <c r="H45" s="329"/>
      <c r="I45" s="764"/>
      <c r="K45" s="37"/>
      <c r="L45" s="37"/>
      <c r="M45" s="37"/>
    </row>
    <row r="46" spans="2:13" ht="31.5" customHeight="1">
      <c r="B46" s="774"/>
      <c r="C46" s="775"/>
      <c r="D46" s="1685" t="s">
        <v>468</v>
      </c>
      <c r="E46" s="1687" t="s">
        <v>1081</v>
      </c>
      <c r="F46" s="1687"/>
      <c r="G46" s="1688"/>
      <c r="H46" s="329"/>
      <c r="I46" s="764"/>
      <c r="K46" s="37"/>
      <c r="L46" s="37"/>
      <c r="M46" s="37"/>
    </row>
    <row r="47" spans="2:13" ht="13.5" customHeight="1">
      <c r="B47" s="776"/>
      <c r="C47" s="775"/>
      <c r="D47" s="1686"/>
      <c r="E47" s="1689" t="s">
        <v>469</v>
      </c>
      <c r="F47" s="1689"/>
      <c r="G47" s="1690"/>
      <c r="H47" s="329"/>
      <c r="I47" s="764"/>
      <c r="K47" s="37"/>
      <c r="L47" s="37"/>
      <c r="M47" s="37"/>
    </row>
    <row r="48" spans="2:13" ht="31.5" customHeight="1">
      <c r="B48" s="776"/>
      <c r="C48" s="775"/>
      <c r="D48" s="1685" t="s">
        <v>468</v>
      </c>
      <c r="E48" s="1687" t="s">
        <v>1082</v>
      </c>
      <c r="F48" s="1687"/>
      <c r="G48" s="1688"/>
      <c r="H48" s="329"/>
      <c r="I48" s="764"/>
      <c r="K48" s="37"/>
      <c r="L48" s="37"/>
      <c r="M48" s="37"/>
    </row>
    <row r="49" spans="2:13" ht="13.5" customHeight="1">
      <c r="B49" s="776"/>
      <c r="C49" s="775"/>
      <c r="D49" s="1686"/>
      <c r="E49" s="1689" t="s">
        <v>469</v>
      </c>
      <c r="F49" s="1689"/>
      <c r="G49" s="1690"/>
      <c r="H49" s="329"/>
      <c r="I49" s="764"/>
      <c r="K49" s="37"/>
      <c r="L49" s="37"/>
      <c r="M49" s="37"/>
    </row>
    <row r="50" spans="2:13" ht="10" customHeight="1">
      <c r="B50" s="768"/>
      <c r="C50" s="764"/>
      <c r="D50" s="764"/>
      <c r="E50" s="764"/>
      <c r="F50" s="764"/>
      <c r="G50" s="764"/>
      <c r="H50" s="764"/>
      <c r="I50" s="764"/>
      <c r="K50" s="37"/>
      <c r="L50" s="37"/>
      <c r="M50" s="37"/>
    </row>
    <row r="51" spans="2:13" ht="19">
      <c r="B51" s="1659" t="str">
        <f>$B$1&amp;" "&amp;$B$2</f>
        <v>（様式-１１） 評価項目（３）-②</v>
      </c>
      <c r="C51" s="1660"/>
      <c r="D51" s="1660"/>
      <c r="E51" s="1660"/>
      <c r="F51" s="1661" t="str">
        <f>IF(F2="","",F2)</f>
        <v>○○建設</v>
      </c>
      <c r="G51" s="1661"/>
      <c r="H51" s="1661"/>
      <c r="I51" s="1661"/>
      <c r="J51" s="326"/>
      <c r="K51" s="37"/>
      <c r="L51" s="37"/>
      <c r="M51" s="37"/>
    </row>
    <row r="52" spans="2:13" ht="30" customHeight="1">
      <c r="B52" s="1662" t="s">
        <v>475</v>
      </c>
      <c r="C52" s="1663"/>
      <c r="D52" s="1663"/>
      <c r="E52" s="1663"/>
      <c r="F52" s="1663"/>
      <c r="G52" s="1663"/>
      <c r="H52" s="1663"/>
      <c r="I52" s="1663"/>
      <c r="J52" s="328"/>
      <c r="K52" s="37"/>
      <c r="L52" s="37"/>
      <c r="M52" s="37"/>
    </row>
    <row r="53" spans="2:13" ht="10" customHeight="1">
      <c r="B53" s="1664"/>
      <c r="C53" s="1664"/>
      <c r="D53" s="1664"/>
      <c r="E53" s="1664"/>
      <c r="F53" s="1664"/>
      <c r="G53" s="1664"/>
      <c r="H53" s="1664"/>
      <c r="I53" s="1664"/>
      <c r="K53" s="37"/>
      <c r="L53" s="37"/>
      <c r="M53" s="37"/>
    </row>
    <row r="54" spans="2:13" ht="28.5" customHeight="1">
      <c r="B54" s="453" t="s">
        <v>1306</v>
      </c>
      <c r="C54" s="1682" t="s">
        <v>1325</v>
      </c>
      <c r="D54" s="1683"/>
      <c r="E54" s="1683"/>
      <c r="F54" s="1683"/>
      <c r="G54" s="1683"/>
      <c r="H54" s="761"/>
      <c r="I54" s="764"/>
      <c r="K54" s="37"/>
      <c r="L54" s="37"/>
      <c r="M54" s="37"/>
    </row>
    <row r="55" spans="2:13" ht="27" customHeight="1">
      <c r="B55" s="772"/>
      <c r="C55" s="764"/>
      <c r="D55" s="1684" t="s">
        <v>468</v>
      </c>
      <c r="E55" s="771" t="s">
        <v>1083</v>
      </c>
      <c r="F55" s="1654" t="s">
        <v>468</v>
      </c>
      <c r="G55" s="771" t="s">
        <v>1295</v>
      </c>
      <c r="H55" s="329"/>
      <c r="I55" s="764"/>
      <c r="K55" s="37"/>
      <c r="L55" s="37"/>
      <c r="M55" s="37"/>
    </row>
    <row r="56" spans="2:13" ht="13.5" customHeight="1">
      <c r="B56" s="767"/>
      <c r="C56" s="764"/>
      <c r="D56" s="1655"/>
      <c r="E56" s="335" t="s">
        <v>469</v>
      </c>
      <c r="F56" s="1655"/>
      <c r="G56" s="335" t="s">
        <v>469</v>
      </c>
      <c r="H56" s="329"/>
      <c r="I56" s="764"/>
      <c r="K56" s="37"/>
      <c r="L56" s="37"/>
      <c r="M56" s="37"/>
    </row>
    <row r="57" spans="2:13" ht="31.5" customHeight="1">
      <c r="B57" s="772"/>
      <c r="C57" s="764"/>
      <c r="D57" s="1684" t="s">
        <v>468</v>
      </c>
      <c r="E57" s="771" t="s">
        <v>1075</v>
      </c>
      <c r="F57" s="1654" t="s">
        <v>468</v>
      </c>
      <c r="G57" s="771" t="s">
        <v>1076</v>
      </c>
      <c r="H57" s="329"/>
      <c r="I57" s="764"/>
      <c r="K57" s="37"/>
      <c r="L57" s="37"/>
      <c r="M57" s="37"/>
    </row>
    <row r="58" spans="2:13" ht="13.5" customHeight="1">
      <c r="B58" s="767"/>
      <c r="C58" s="764"/>
      <c r="D58" s="1655"/>
      <c r="E58" s="335" t="s">
        <v>469</v>
      </c>
      <c r="F58" s="1655"/>
      <c r="G58" s="335" t="s">
        <v>469</v>
      </c>
      <c r="H58" s="329"/>
      <c r="I58" s="764"/>
      <c r="K58" s="37"/>
      <c r="L58" s="37"/>
      <c r="M58" s="37"/>
    </row>
    <row r="59" spans="2:13" ht="31.5" customHeight="1">
      <c r="B59" s="772"/>
      <c r="C59" s="764"/>
      <c r="D59" s="1684" t="s">
        <v>468</v>
      </c>
      <c r="E59" s="771" t="s">
        <v>1084</v>
      </c>
      <c r="F59" s="1654" t="s">
        <v>468</v>
      </c>
      <c r="G59" s="770" t="s">
        <v>1307</v>
      </c>
      <c r="H59" s="329"/>
      <c r="I59" s="764"/>
      <c r="K59" s="37"/>
      <c r="L59" s="37"/>
      <c r="M59" s="37"/>
    </row>
    <row r="60" spans="2:13" ht="13.5" customHeight="1">
      <c r="B60" s="767"/>
      <c r="C60" s="764"/>
      <c r="D60" s="1655"/>
      <c r="E60" s="335" t="s">
        <v>469</v>
      </c>
      <c r="F60" s="1655"/>
      <c r="G60" s="335" t="s">
        <v>469</v>
      </c>
      <c r="H60" s="329"/>
      <c r="I60" s="764"/>
      <c r="K60" s="37"/>
      <c r="L60" s="37"/>
      <c r="M60" s="37"/>
    </row>
    <row r="61" spans="2:13" ht="31.5" customHeight="1">
      <c r="B61" s="767"/>
      <c r="C61" s="764"/>
      <c r="D61" s="1684" t="s">
        <v>468</v>
      </c>
      <c r="E61" s="796" t="s">
        <v>1326</v>
      </c>
      <c r="F61" s="769"/>
      <c r="G61" s="769"/>
      <c r="H61" s="329"/>
      <c r="I61" s="764"/>
      <c r="K61" s="37"/>
      <c r="L61" s="37"/>
      <c r="M61" s="37"/>
    </row>
    <row r="62" spans="2:13" ht="13.5" customHeight="1">
      <c r="B62" s="767"/>
      <c r="C62" s="764"/>
      <c r="D62" s="1655"/>
      <c r="E62" s="335" t="s">
        <v>469</v>
      </c>
      <c r="F62" s="348"/>
      <c r="G62" s="349"/>
      <c r="H62" s="329"/>
      <c r="I62" s="764"/>
      <c r="K62" s="37"/>
      <c r="L62" s="37"/>
      <c r="M62" s="37"/>
    </row>
    <row r="63" spans="2:13" ht="13.5" customHeight="1">
      <c r="B63" s="767"/>
      <c r="C63" s="764"/>
      <c r="D63" s="777"/>
      <c r="E63" s="777"/>
      <c r="F63" s="348"/>
      <c r="G63" s="349"/>
      <c r="H63" s="329"/>
      <c r="I63" s="764"/>
      <c r="K63" s="37"/>
      <c r="L63" s="37"/>
      <c r="M63" s="37"/>
    </row>
    <row r="64" spans="2:13" ht="13.5" customHeight="1">
      <c r="B64" s="453" t="s">
        <v>1123</v>
      </c>
      <c r="C64" s="1665" t="s">
        <v>1308</v>
      </c>
      <c r="D64" s="1665"/>
      <c r="E64" s="1665"/>
      <c r="F64" s="1665"/>
      <c r="G64" s="1665"/>
      <c r="H64" s="760"/>
      <c r="I64" s="764"/>
      <c r="K64" s="37"/>
      <c r="L64" s="37"/>
      <c r="M64" s="37"/>
    </row>
    <row r="65" spans="2:13" ht="27" customHeight="1">
      <c r="B65" s="772"/>
      <c r="C65" s="764"/>
      <c r="D65" s="1654" t="s">
        <v>468</v>
      </c>
      <c r="E65" s="771" t="s">
        <v>1309</v>
      </c>
      <c r="F65" s="1654" t="s">
        <v>468</v>
      </c>
      <c r="G65" s="771" t="s">
        <v>1310</v>
      </c>
      <c r="H65" s="329"/>
      <c r="I65" s="764"/>
      <c r="K65" s="37"/>
      <c r="L65" s="37"/>
      <c r="M65" s="37"/>
    </row>
    <row r="66" spans="2:13" ht="13.5" customHeight="1">
      <c r="B66" s="767"/>
      <c r="C66" s="764"/>
      <c r="D66" s="1655"/>
      <c r="E66" s="335" t="s">
        <v>469</v>
      </c>
      <c r="F66" s="1655"/>
      <c r="G66" s="335" t="s">
        <v>469</v>
      </c>
      <c r="H66" s="329"/>
      <c r="I66" s="764"/>
      <c r="K66" s="37"/>
      <c r="L66" s="37"/>
      <c r="M66" s="37"/>
    </row>
    <row r="67" spans="2:13" ht="10" customHeight="1">
      <c r="B67" s="767"/>
      <c r="C67" s="329"/>
      <c r="D67" s="764"/>
      <c r="E67" s="764"/>
      <c r="F67" s="764"/>
      <c r="G67" s="764"/>
      <c r="H67" s="764"/>
      <c r="I67" s="764"/>
      <c r="K67" s="37"/>
      <c r="L67" s="37"/>
      <c r="M67" s="37"/>
    </row>
    <row r="68" spans="2:13" ht="13.5" customHeight="1">
      <c r="B68" s="453" t="s">
        <v>1124</v>
      </c>
      <c r="C68" s="1665" t="s">
        <v>1311</v>
      </c>
      <c r="D68" s="1665"/>
      <c r="E68" s="1665"/>
      <c r="F68" s="1665"/>
      <c r="G68" s="1665"/>
      <c r="H68" s="760"/>
      <c r="I68" s="764"/>
      <c r="K68" s="37"/>
      <c r="L68" s="37"/>
      <c r="M68" s="37"/>
    </row>
    <row r="69" spans="2:13" ht="27" customHeight="1">
      <c r="B69" s="766"/>
      <c r="C69" s="764"/>
      <c r="D69" s="1654" t="s">
        <v>468</v>
      </c>
      <c r="E69" s="778" t="s">
        <v>476</v>
      </c>
      <c r="F69" s="1654" t="s">
        <v>468</v>
      </c>
      <c r="G69" s="749" t="s">
        <v>1270</v>
      </c>
      <c r="H69" s="334"/>
      <c r="I69" s="764"/>
      <c r="K69" s="37"/>
      <c r="L69" s="37"/>
      <c r="M69" s="37"/>
    </row>
    <row r="70" spans="2:13" ht="13.5" customHeight="1">
      <c r="B70" s="767"/>
      <c r="C70" s="764"/>
      <c r="D70" s="1655"/>
      <c r="E70" s="335" t="s">
        <v>469</v>
      </c>
      <c r="F70" s="1655"/>
      <c r="G70" s="335" t="s">
        <v>469</v>
      </c>
      <c r="H70" s="329"/>
      <c r="I70" s="764"/>
      <c r="K70" s="37"/>
      <c r="L70" s="37"/>
      <c r="M70" s="37"/>
    </row>
    <row r="71" spans="2:13" ht="10" customHeight="1">
      <c r="B71" s="767"/>
      <c r="C71" s="329"/>
      <c r="D71" s="764"/>
      <c r="E71" s="764"/>
      <c r="F71" s="764"/>
      <c r="G71" s="764"/>
      <c r="H71" s="764"/>
      <c r="I71" s="764"/>
      <c r="K71" s="37"/>
      <c r="L71" s="37"/>
      <c r="M71" s="37"/>
    </row>
    <row r="72" spans="2:13">
      <c r="B72" s="454" t="s">
        <v>1312</v>
      </c>
      <c r="C72" s="1665" t="s">
        <v>1087</v>
      </c>
      <c r="D72" s="1665"/>
      <c r="E72" s="1665"/>
      <c r="F72" s="1665"/>
      <c r="G72" s="1665"/>
      <c r="H72" s="760"/>
      <c r="I72" s="764"/>
      <c r="K72" s="37"/>
      <c r="L72" s="37"/>
      <c r="M72" s="37"/>
    </row>
    <row r="73" spans="2:13" ht="20.149999999999999" customHeight="1">
      <c r="B73" s="779"/>
      <c r="C73" s="780"/>
      <c r="D73" s="1654" t="s">
        <v>468</v>
      </c>
      <c r="E73" s="781" t="s">
        <v>1085</v>
      </c>
      <c r="F73" s="782" t="s">
        <v>468</v>
      </c>
      <c r="G73" s="783" t="s">
        <v>1086</v>
      </c>
      <c r="H73" s="334"/>
      <c r="I73" s="764"/>
      <c r="K73" s="37"/>
      <c r="L73" s="37"/>
      <c r="M73" s="37"/>
    </row>
    <row r="74" spans="2:13" ht="13.5" customHeight="1">
      <c r="B74" s="779"/>
      <c r="C74" s="780"/>
      <c r="D74" s="1677"/>
      <c r="E74" s="784" t="s">
        <v>477</v>
      </c>
      <c r="F74" s="784"/>
      <c r="G74" s="785"/>
      <c r="H74" s="345"/>
      <c r="I74" s="764"/>
      <c r="K74" s="37"/>
      <c r="L74" s="37"/>
      <c r="M74" s="37"/>
    </row>
    <row r="75" spans="2:13" ht="13.5" customHeight="1">
      <c r="B75" s="786"/>
      <c r="C75" s="780"/>
      <c r="D75" s="1678"/>
      <c r="E75" s="1679" t="s">
        <v>469</v>
      </c>
      <c r="F75" s="1680"/>
      <c r="G75" s="1681"/>
      <c r="H75" s="329"/>
      <c r="I75" s="764"/>
      <c r="K75" s="37"/>
      <c r="L75" s="37"/>
      <c r="M75" s="37"/>
    </row>
    <row r="76" spans="2:13" ht="10" customHeight="1">
      <c r="B76" s="779"/>
      <c r="C76" s="787"/>
      <c r="D76" s="787"/>
      <c r="E76" s="787"/>
      <c r="F76" s="787"/>
      <c r="G76" s="787"/>
      <c r="H76" s="769"/>
      <c r="I76" s="764"/>
      <c r="K76" s="37"/>
      <c r="L76" s="37"/>
      <c r="M76" s="37"/>
    </row>
    <row r="77" spans="2:13" ht="13.5" customHeight="1">
      <c r="B77" s="454" t="s">
        <v>1313</v>
      </c>
      <c r="C77" s="1665" t="s">
        <v>1088</v>
      </c>
      <c r="D77" s="1665"/>
      <c r="E77" s="1665"/>
      <c r="F77" s="1665"/>
      <c r="G77" s="1665"/>
      <c r="H77" s="760"/>
      <c r="I77" s="350"/>
      <c r="J77" s="351"/>
      <c r="K77" s="37"/>
      <c r="L77" s="37"/>
      <c r="M77" s="37"/>
    </row>
    <row r="78" spans="2:13" ht="20.149999999999999" customHeight="1">
      <c r="B78" s="788"/>
      <c r="C78" s="780"/>
      <c r="D78" s="1654" t="s">
        <v>468</v>
      </c>
      <c r="E78" s="781" t="s">
        <v>1085</v>
      </c>
      <c r="F78" s="782" t="s">
        <v>468</v>
      </c>
      <c r="G78" s="783" t="s">
        <v>1086</v>
      </c>
      <c r="H78" s="334"/>
      <c r="I78" s="764"/>
      <c r="K78" s="37"/>
      <c r="L78" s="37"/>
      <c r="M78" s="37"/>
    </row>
    <row r="79" spans="2:13" ht="13.5" customHeight="1">
      <c r="B79" s="788"/>
      <c r="C79" s="780"/>
      <c r="D79" s="1677"/>
      <c r="E79" s="784" t="s">
        <v>477</v>
      </c>
      <c r="F79" s="784"/>
      <c r="G79" s="785"/>
      <c r="H79" s="345"/>
      <c r="I79" s="350"/>
      <c r="J79" s="351"/>
      <c r="K79" s="37"/>
      <c r="L79" s="37"/>
      <c r="M79" s="37"/>
    </row>
    <row r="80" spans="2:13" ht="13.5" customHeight="1">
      <c r="B80" s="786"/>
      <c r="C80" s="780"/>
      <c r="D80" s="1678"/>
      <c r="E80" s="1679" t="s">
        <v>469</v>
      </c>
      <c r="F80" s="1680"/>
      <c r="G80" s="1681"/>
      <c r="H80" s="329"/>
      <c r="I80" s="764"/>
      <c r="K80" s="37"/>
      <c r="L80" s="37"/>
      <c r="M80" s="37"/>
    </row>
    <row r="81" spans="2:13" ht="10" customHeight="1">
      <c r="B81" s="779"/>
      <c r="C81" s="787"/>
      <c r="D81" s="787"/>
      <c r="E81" s="787"/>
      <c r="F81" s="787"/>
      <c r="G81" s="787"/>
      <c r="H81" s="769"/>
      <c r="I81" s="764"/>
      <c r="K81" s="37"/>
      <c r="L81" s="37"/>
      <c r="M81" s="37"/>
    </row>
    <row r="82" spans="2:13" ht="13.5" customHeight="1">
      <c r="B82" s="454" t="s">
        <v>1314</v>
      </c>
      <c r="C82" s="1665" t="s">
        <v>1089</v>
      </c>
      <c r="D82" s="1665"/>
      <c r="E82" s="1665"/>
      <c r="F82" s="1665"/>
      <c r="G82" s="1665"/>
      <c r="H82" s="760"/>
      <c r="I82" s="350"/>
      <c r="J82" s="351"/>
      <c r="K82" s="37"/>
      <c r="L82" s="37"/>
      <c r="M82" s="37"/>
    </row>
    <row r="83" spans="2:13" ht="20.149999999999999" customHeight="1">
      <c r="B83" s="788"/>
      <c r="C83" s="780"/>
      <c r="D83" s="1654" t="s">
        <v>468</v>
      </c>
      <c r="E83" s="781" t="s">
        <v>1085</v>
      </c>
      <c r="F83" s="782" t="s">
        <v>468</v>
      </c>
      <c r="G83" s="783" t="s">
        <v>1086</v>
      </c>
      <c r="H83" s="334"/>
      <c r="I83" s="764"/>
      <c r="K83" s="37"/>
      <c r="L83" s="37"/>
      <c r="M83" s="37"/>
    </row>
    <row r="84" spans="2:13" ht="13.5" customHeight="1">
      <c r="B84" s="788"/>
      <c r="C84" s="780"/>
      <c r="D84" s="1677"/>
      <c r="E84" s="784" t="s">
        <v>477</v>
      </c>
      <c r="F84" s="784"/>
      <c r="G84" s="785"/>
      <c r="H84" s="345"/>
      <c r="I84" s="350"/>
      <c r="J84" s="351"/>
      <c r="K84" s="37"/>
      <c r="L84" s="37"/>
      <c r="M84" s="37"/>
    </row>
    <row r="85" spans="2:13" ht="13.5" customHeight="1">
      <c r="B85" s="786"/>
      <c r="C85" s="780"/>
      <c r="D85" s="1678"/>
      <c r="E85" s="1679" t="s">
        <v>469</v>
      </c>
      <c r="F85" s="1680"/>
      <c r="G85" s="1681"/>
      <c r="H85" s="329"/>
      <c r="I85" s="764"/>
      <c r="K85" s="37"/>
      <c r="L85" s="37"/>
      <c r="M85" s="37"/>
    </row>
    <row r="86" spans="2:13" ht="10" customHeight="1">
      <c r="B86" s="779"/>
      <c r="C86" s="780"/>
      <c r="D86" s="787"/>
      <c r="E86" s="789"/>
      <c r="F86" s="790"/>
      <c r="G86" s="352"/>
      <c r="H86" s="352"/>
      <c r="I86" s="764"/>
      <c r="K86" s="37"/>
      <c r="L86" s="37"/>
      <c r="M86" s="37"/>
    </row>
    <row r="87" spans="2:13" ht="13.5" customHeight="1">
      <c r="B87" s="454" t="s">
        <v>1315</v>
      </c>
      <c r="C87" s="1665" t="s">
        <v>1316</v>
      </c>
      <c r="D87" s="1665"/>
      <c r="E87" s="1665"/>
      <c r="F87" s="1665"/>
      <c r="G87" s="1665"/>
      <c r="H87" s="760"/>
      <c r="I87" s="764"/>
      <c r="K87" s="37"/>
      <c r="L87" s="37"/>
      <c r="M87" s="37"/>
    </row>
    <row r="88" spans="2:13" ht="20.149999999999999" customHeight="1">
      <c r="B88" s="791"/>
      <c r="C88" s="780"/>
      <c r="D88" s="1654" t="s">
        <v>468</v>
      </c>
      <c r="E88" s="792" t="s">
        <v>478</v>
      </c>
      <c r="F88" s="1654" t="s">
        <v>468</v>
      </c>
      <c r="G88" s="792" t="s">
        <v>479</v>
      </c>
      <c r="H88" s="329"/>
      <c r="I88" s="764"/>
      <c r="K88" s="37"/>
      <c r="L88" s="37"/>
      <c r="M88" s="37"/>
    </row>
    <row r="89" spans="2:13" ht="13.5" customHeight="1">
      <c r="B89" s="786"/>
      <c r="C89" s="780"/>
      <c r="D89" s="1655"/>
      <c r="E89" s="335" t="s">
        <v>469</v>
      </c>
      <c r="F89" s="1655"/>
      <c r="G89" s="335" t="s">
        <v>469</v>
      </c>
      <c r="H89" s="329"/>
      <c r="I89" s="764"/>
      <c r="K89" s="37"/>
      <c r="L89" s="37"/>
      <c r="M89" s="37"/>
    </row>
    <row r="90" spans="2:13" ht="20.149999999999999" customHeight="1">
      <c r="B90" s="791"/>
      <c r="C90" s="780"/>
      <c r="D90" s="1654" t="s">
        <v>468</v>
      </c>
      <c r="E90" s="792" t="s">
        <v>480</v>
      </c>
      <c r="F90" s="1654" t="s">
        <v>468</v>
      </c>
      <c r="G90" s="792" t="s">
        <v>481</v>
      </c>
      <c r="H90" s="329"/>
      <c r="I90" s="764"/>
      <c r="K90" s="37"/>
      <c r="L90" s="37"/>
      <c r="M90" s="37"/>
    </row>
    <row r="91" spans="2:13" ht="13.5" customHeight="1">
      <c r="B91" s="786"/>
      <c r="C91" s="780"/>
      <c r="D91" s="1655"/>
      <c r="E91" s="335" t="s">
        <v>469</v>
      </c>
      <c r="F91" s="1655"/>
      <c r="G91" s="335" t="s">
        <v>469</v>
      </c>
      <c r="H91" s="329"/>
      <c r="I91" s="764"/>
      <c r="K91" s="37"/>
      <c r="L91" s="37"/>
      <c r="M91" s="37"/>
    </row>
    <row r="92" spans="2:13" ht="20.149999999999999" customHeight="1">
      <c r="B92" s="791"/>
      <c r="C92" s="780"/>
      <c r="D92" s="1654" t="s">
        <v>468</v>
      </c>
      <c r="E92" s="792" t="s">
        <v>482</v>
      </c>
      <c r="F92" s="1654" t="s">
        <v>468</v>
      </c>
      <c r="G92" s="792" t="s">
        <v>483</v>
      </c>
      <c r="H92" s="329"/>
      <c r="I92" s="764"/>
      <c r="K92" s="37"/>
      <c r="L92" s="37"/>
      <c r="M92" s="37"/>
    </row>
    <row r="93" spans="2:13" ht="13.5" customHeight="1">
      <c r="B93" s="786"/>
      <c r="C93" s="780"/>
      <c r="D93" s="1655"/>
      <c r="E93" s="335" t="s">
        <v>469</v>
      </c>
      <c r="F93" s="1655"/>
      <c r="G93" s="335" t="s">
        <v>469</v>
      </c>
      <c r="H93" s="329"/>
      <c r="I93" s="764"/>
      <c r="K93" s="37"/>
      <c r="L93" s="37"/>
      <c r="M93" s="37"/>
    </row>
    <row r="94" spans="2:13" ht="27" customHeight="1">
      <c r="B94" s="786"/>
      <c r="C94" s="780"/>
      <c r="D94" s="1654" t="s">
        <v>468</v>
      </c>
      <c r="E94" s="792" t="s">
        <v>1090</v>
      </c>
      <c r="F94" s="793"/>
      <c r="G94" s="337"/>
      <c r="H94" s="329"/>
      <c r="I94" s="764"/>
      <c r="K94" s="37"/>
      <c r="L94" s="37"/>
      <c r="M94" s="37"/>
    </row>
    <row r="95" spans="2:13" ht="13.5" customHeight="1">
      <c r="B95" s="336"/>
      <c r="C95" s="780"/>
      <c r="D95" s="1655"/>
      <c r="E95" s="335" t="s">
        <v>469</v>
      </c>
      <c r="F95" s="337"/>
      <c r="G95" s="337"/>
      <c r="H95" s="337"/>
      <c r="I95" s="764"/>
      <c r="J95" s="329"/>
      <c r="K95" s="37"/>
      <c r="L95" s="37"/>
      <c r="M95" s="37"/>
    </row>
    <row r="96" spans="2:13" ht="39" customHeight="1">
      <c r="B96" s="794"/>
      <c r="C96" s="780"/>
      <c r="D96" s="1656" t="s">
        <v>1091</v>
      </c>
      <c r="E96" s="1657"/>
      <c r="F96" s="1657"/>
      <c r="G96" s="1658"/>
      <c r="H96" s="337"/>
      <c r="I96" s="764"/>
      <c r="K96" s="37"/>
      <c r="L96" s="37"/>
      <c r="M96" s="37"/>
    </row>
    <row r="97" spans="2:13" ht="10.5" customHeight="1">
      <c r="B97" s="779"/>
      <c r="C97" s="780"/>
      <c r="D97" s="787"/>
      <c r="E97" s="789"/>
      <c r="F97" s="790"/>
      <c r="G97" s="352"/>
      <c r="H97" s="352"/>
      <c r="I97" s="764"/>
      <c r="K97" s="37"/>
      <c r="L97" s="37"/>
      <c r="M97" s="37"/>
    </row>
    <row r="98" spans="2:13" ht="19">
      <c r="B98" s="1659" t="str">
        <f>$B$1&amp;" "&amp;$B$2</f>
        <v>（様式-１１） 評価項目（３）-②</v>
      </c>
      <c r="C98" s="1660"/>
      <c r="D98" s="1660"/>
      <c r="E98" s="1660"/>
      <c r="F98" s="1661" t="str">
        <f>IF(F2="","",F2)</f>
        <v>○○建設</v>
      </c>
      <c r="G98" s="1661"/>
      <c r="H98" s="1661"/>
      <c r="I98" s="1661"/>
      <c r="J98" s="326"/>
      <c r="K98" s="37"/>
      <c r="L98" s="37"/>
      <c r="M98" s="37"/>
    </row>
    <row r="99" spans="2:13" ht="30" customHeight="1">
      <c r="B99" s="1662" t="s">
        <v>1317</v>
      </c>
      <c r="C99" s="1663"/>
      <c r="D99" s="1663"/>
      <c r="E99" s="1663"/>
      <c r="F99" s="1663"/>
      <c r="G99" s="1663"/>
      <c r="H99" s="1663"/>
      <c r="I99" s="1663"/>
      <c r="J99" s="328"/>
      <c r="K99" s="37"/>
      <c r="L99" s="37"/>
      <c r="M99" s="37"/>
    </row>
    <row r="100" spans="2:13" ht="10" customHeight="1">
      <c r="B100" s="1664"/>
      <c r="C100" s="1664"/>
      <c r="D100" s="1664"/>
      <c r="E100" s="1664"/>
      <c r="F100" s="1664"/>
      <c r="G100" s="1664"/>
      <c r="H100" s="1664"/>
      <c r="I100" s="1664"/>
      <c r="K100" s="37"/>
      <c r="L100" s="37"/>
      <c r="M100" s="37"/>
    </row>
    <row r="101" spans="2:13" ht="27" customHeight="1">
      <c r="B101" s="454" t="s">
        <v>1318</v>
      </c>
      <c r="C101" s="1665" t="s">
        <v>1319</v>
      </c>
      <c r="D101" s="1665"/>
      <c r="E101" s="1665"/>
      <c r="F101" s="1665"/>
      <c r="G101" s="1665"/>
      <c r="H101" s="760"/>
      <c r="I101" s="764"/>
      <c r="K101" s="37"/>
      <c r="L101" s="37"/>
      <c r="M101" s="37"/>
    </row>
    <row r="102" spans="2:13" ht="66" customHeight="1">
      <c r="B102" s="341"/>
      <c r="C102" s="353"/>
      <c r="D102" s="1666" t="s">
        <v>468</v>
      </c>
      <c r="E102" s="1667" t="s">
        <v>1283</v>
      </c>
      <c r="F102" s="1668"/>
      <c r="G102" s="1669"/>
      <c r="H102" s="334"/>
      <c r="K102" s="37"/>
      <c r="L102" s="37"/>
      <c r="M102" s="37"/>
    </row>
    <row r="103" spans="2:13" ht="67.5" customHeight="1">
      <c r="B103" s="341"/>
      <c r="C103" s="353"/>
      <c r="D103" s="1043"/>
      <c r="E103" s="1670" t="s">
        <v>484</v>
      </c>
      <c r="F103" s="1671"/>
      <c r="G103" s="1672"/>
      <c r="H103" s="334"/>
      <c r="K103" s="37"/>
      <c r="L103" s="37"/>
      <c r="M103" s="37"/>
    </row>
    <row r="104" spans="2:13" ht="10" customHeight="1">
      <c r="B104" s="344"/>
      <c r="G104" s="345"/>
      <c r="H104" s="345"/>
      <c r="K104" s="37"/>
      <c r="L104" s="37"/>
      <c r="M104" s="37"/>
    </row>
    <row r="105" spans="2:13" ht="30" hidden="1" customHeight="1">
      <c r="B105" s="347"/>
      <c r="D105" s="231"/>
      <c r="E105" s="354" t="s">
        <v>1092</v>
      </c>
      <c r="F105" s="1673" t="s">
        <v>1125</v>
      </c>
      <c r="G105" s="1674"/>
      <c r="H105" s="355"/>
      <c r="K105" s="358"/>
      <c r="L105" s="358"/>
      <c r="M105" s="358"/>
    </row>
    <row r="106" spans="2:13" ht="10" customHeight="1" thickBot="1">
      <c r="B106" s="341"/>
      <c r="G106" s="345"/>
      <c r="H106" s="345"/>
      <c r="K106" s="37"/>
      <c r="L106" s="37"/>
      <c r="M106" s="37"/>
    </row>
    <row r="107" spans="2:13" ht="36" customHeight="1" thickBot="1">
      <c r="B107" s="341"/>
      <c r="D107" s="356" t="s">
        <v>1093</v>
      </c>
      <c r="E107" s="795" t="s">
        <v>1320</v>
      </c>
      <c r="F107" s="1675" t="str">
        <f>IF(F105="ＯＫ！",IF((COUNTIF(D10,"■")+COUNTIF(D17:F21,"■")+COUNTIF(D27,"■")+COUNTIF(D34:F48,"■")+COUNTIF(D55:F69,"■")+COUNTIF(D72:D83,"■")+COUNTIF(D88:F94,"■")+COUNTIF(D102,"■"))&gt;=1,"ＯＫ！","ＮＯ！"),"ＮＯ！")</f>
        <v>ＮＯ！</v>
      </c>
      <c r="G107" s="1676"/>
      <c r="H107" s="357"/>
      <c r="K107" s="37"/>
      <c r="L107" s="37"/>
      <c r="M107" s="37"/>
    </row>
    <row r="108" spans="2:13" ht="10" customHeight="1">
      <c r="B108" s="347"/>
      <c r="E108" s="1651" t="s">
        <v>1321</v>
      </c>
      <c r="F108" s="1652"/>
      <c r="G108" s="1652"/>
      <c r="J108" s="331"/>
      <c r="K108" s="37"/>
      <c r="L108" s="37"/>
      <c r="M108" s="37"/>
    </row>
    <row r="109" spans="2:13" ht="40.5" customHeight="1">
      <c r="B109" s="341"/>
      <c r="E109" s="1653"/>
      <c r="F109" s="1653"/>
      <c r="G109" s="1653"/>
      <c r="J109" s="331"/>
      <c r="K109" s="37"/>
      <c r="L109" s="37"/>
      <c r="M109" s="37"/>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73:D75"/>
    <mergeCell ref="E75:G75"/>
    <mergeCell ref="D65:D66"/>
    <mergeCell ref="F65:F66"/>
    <mergeCell ref="C68:G68"/>
    <mergeCell ref="D69:D70"/>
    <mergeCell ref="F69:F70"/>
    <mergeCell ref="C72:G72"/>
    <mergeCell ref="D92:D93"/>
    <mergeCell ref="F92:F93"/>
    <mergeCell ref="C77:G77"/>
    <mergeCell ref="D78:D80"/>
    <mergeCell ref="E80:G80"/>
    <mergeCell ref="C82:G82"/>
    <mergeCell ref="D83:D85"/>
    <mergeCell ref="E85:G85"/>
    <mergeCell ref="C87:G87"/>
    <mergeCell ref="D88:D89"/>
    <mergeCell ref="F88:F89"/>
    <mergeCell ref="D90:D91"/>
    <mergeCell ref="F90:F91"/>
    <mergeCell ref="E108:G109"/>
    <mergeCell ref="D94:D95"/>
    <mergeCell ref="D96:G96"/>
    <mergeCell ref="B98:E98"/>
    <mergeCell ref="F98:I98"/>
    <mergeCell ref="B99:I100"/>
    <mergeCell ref="C101:G101"/>
    <mergeCell ref="D102:D103"/>
    <mergeCell ref="E102:G102"/>
    <mergeCell ref="E103:G103"/>
    <mergeCell ref="F105:G105"/>
    <mergeCell ref="F107:G107"/>
  </mergeCells>
  <phoneticPr fontId="2"/>
  <dataValidations disablePrompts="1" count="4">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23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2300-000001000000}">
      <formula1>"□,■"</formula1>
    </dataValidation>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3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300-000003000000}"/>
  </dataValidations>
  <printOptions horizontalCentered="1"/>
  <pageMargins left="0.70866141732283472" right="0.70866141732283472" top="0.74803149606299213" bottom="0.55118110236220474" header="0.31496062992125984" footer="0.31496062992125984"/>
  <pageSetup paperSize="9" scale="78" fitToHeight="3" orientation="portrait" blackAndWhite="1" r:id="rId1"/>
  <rowBreaks count="2" manualBreakCount="2">
    <brk id="50" min="1" max="8" man="1"/>
    <brk id="97" min="1" max="8"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sheetPr>
  <dimension ref="B1:M109"/>
  <sheetViews>
    <sheetView view="pageBreakPreview" zoomScale="90" zoomScaleNormal="90" zoomScaleSheetLayoutView="90" workbookViewId="0">
      <selection activeCell="K3" sqref="K3"/>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59" t="str">
        <f>CONCATENATE("（様式-",INDEX(発注者入力シート!$B$37:$G$46,MATCH(発注者入力シート!N13,発注者入力シート!$C$37:$C$46,0),4),"）")</f>
        <v>（様式-１１）</v>
      </c>
      <c r="C1" s="360"/>
      <c r="D1" s="360"/>
      <c r="E1" s="360"/>
      <c r="F1" s="1702" t="s">
        <v>797</v>
      </c>
      <c r="G1" s="1703"/>
      <c r="H1" s="1703"/>
      <c r="I1" s="1703"/>
      <c r="J1" s="326"/>
      <c r="K1" s="37"/>
      <c r="L1" s="37"/>
      <c r="M1" s="37"/>
    </row>
    <row r="2" spans="2:13" ht="15" customHeight="1">
      <c r="B2" s="359" t="str">
        <f>CONCATENATE("評価項目",INDEX(発注者入力シート!$B$37:$G$46,MATCH(発注者入力シート!N13,発注者入力シート!$C$37:$C$46,0),5),"-",INDEX(発注者入力シート!$B$37:$G$46,MATCH(発注者入力シート!N13,発注者入力シート!$C$37:$C$46,0),6))</f>
        <v>評価項目（３）-②</v>
      </c>
      <c r="C2" s="360"/>
      <c r="D2" s="360"/>
      <c r="E2" s="360"/>
      <c r="F2" s="1704" t="str">
        <f>IF(企業入力シート!C48="","",企業入力シート!C48)</f>
        <v>△△建設</v>
      </c>
      <c r="G2" s="1704"/>
      <c r="H2" s="1704"/>
      <c r="I2" s="1704"/>
      <c r="J2" s="326"/>
      <c r="K2" s="37"/>
      <c r="L2" s="37"/>
      <c r="M2" s="37"/>
    </row>
    <row r="3" spans="2:13" ht="40.5" customHeight="1">
      <c r="B3" s="1705" t="s">
        <v>1371</v>
      </c>
      <c r="C3" s="1706"/>
      <c r="D3" s="1706"/>
      <c r="E3" s="1706"/>
      <c r="F3" s="1706"/>
      <c r="G3" s="1706"/>
      <c r="H3" s="1706"/>
      <c r="I3" s="1706"/>
      <c r="J3" s="326"/>
      <c r="K3" s="326"/>
      <c r="L3" s="37"/>
      <c r="M3" s="37"/>
    </row>
    <row r="4" spans="2:13" ht="18.75" customHeight="1">
      <c r="B4" s="327"/>
      <c r="C4" s="763"/>
      <c r="D4" s="763"/>
      <c r="E4" s="452" t="s">
        <v>1072</v>
      </c>
      <c r="F4" s="1661" t="str">
        <f>IF(企業入力シート!C5="","",企業入力シート!C5)</f>
        <v/>
      </c>
      <c r="G4" s="1661"/>
      <c r="H4" s="1661"/>
      <c r="I4" s="1661"/>
      <c r="J4" s="326"/>
      <c r="K4" s="326"/>
      <c r="L4" s="37"/>
      <c r="M4" s="37"/>
    </row>
    <row r="5" spans="2:13" ht="30" customHeight="1">
      <c r="B5" s="1662" t="s">
        <v>470</v>
      </c>
      <c r="C5" s="1662"/>
      <c r="D5" s="1662"/>
      <c r="E5" s="1662"/>
      <c r="F5" s="1662"/>
      <c r="G5" s="1662"/>
      <c r="H5" s="1662"/>
      <c r="I5" s="1662"/>
      <c r="J5" s="328"/>
      <c r="K5" s="37"/>
      <c r="L5" s="37"/>
      <c r="M5" s="37"/>
    </row>
    <row r="6" spans="2:13" ht="10" customHeight="1">
      <c r="B6" s="1662"/>
      <c r="C6" s="1662"/>
      <c r="D6" s="1662"/>
      <c r="E6" s="1662"/>
      <c r="F6" s="1662"/>
      <c r="G6" s="1662"/>
      <c r="H6" s="1662"/>
      <c r="I6" s="1662"/>
      <c r="J6" s="329"/>
      <c r="K6" s="37"/>
      <c r="L6" s="37"/>
      <c r="M6" s="37"/>
    </row>
    <row r="7" spans="2:13" ht="54" customHeight="1">
      <c r="B7" s="330"/>
      <c r="C7" s="1699" t="s">
        <v>1293</v>
      </c>
      <c r="D7" s="1700"/>
      <c r="E7" s="1700"/>
      <c r="F7" s="1700"/>
      <c r="G7" s="1701"/>
      <c r="H7" s="764"/>
      <c r="I7" s="764"/>
      <c r="J7" s="331"/>
      <c r="K7" s="37"/>
      <c r="L7" s="37"/>
      <c r="M7" s="37"/>
    </row>
    <row r="8" spans="2:13" ht="10" customHeight="1">
      <c r="B8" s="332"/>
      <c r="C8" s="764"/>
      <c r="D8" s="764"/>
      <c r="E8" s="764"/>
      <c r="F8" s="764"/>
      <c r="G8" s="764"/>
      <c r="H8" s="764"/>
      <c r="I8" s="764"/>
      <c r="J8" s="329"/>
      <c r="K8" s="37"/>
      <c r="L8" s="37"/>
      <c r="M8" s="37"/>
    </row>
    <row r="9" spans="2:13" ht="13.5" customHeight="1">
      <c r="B9" s="765" t="s">
        <v>1119</v>
      </c>
      <c r="C9" s="1694" t="s">
        <v>471</v>
      </c>
      <c r="D9" s="1694"/>
      <c r="E9" s="1694"/>
      <c r="F9" s="1694"/>
      <c r="G9" s="1694"/>
      <c r="H9" s="760"/>
      <c r="I9" s="764"/>
      <c r="J9" s="329"/>
      <c r="K9" s="37"/>
      <c r="L9" s="37"/>
      <c r="M9" s="37"/>
    </row>
    <row r="10" spans="2:13" ht="13.5" customHeight="1">
      <c r="B10" s="766"/>
      <c r="C10" s="764"/>
      <c r="D10" s="1654" t="s">
        <v>468</v>
      </c>
      <c r="E10" s="333" t="s">
        <v>1073</v>
      </c>
      <c r="F10" s="1654" t="s">
        <v>468</v>
      </c>
      <c r="G10" s="1697" t="s">
        <v>1074</v>
      </c>
      <c r="H10" s="334"/>
      <c r="I10" s="764"/>
      <c r="J10" s="329"/>
      <c r="K10" s="37"/>
      <c r="L10" s="37"/>
      <c r="M10" s="37"/>
    </row>
    <row r="11" spans="2:13" ht="13.5" customHeight="1">
      <c r="B11" s="336"/>
      <c r="C11" s="764"/>
      <c r="D11" s="1684"/>
      <c r="E11" s="342" t="s">
        <v>472</v>
      </c>
      <c r="F11" s="1684"/>
      <c r="G11" s="1710"/>
      <c r="H11" s="762"/>
      <c r="I11" s="764"/>
      <c r="J11" s="329"/>
      <c r="K11" s="37"/>
      <c r="L11" s="37"/>
      <c r="M11" s="37"/>
    </row>
    <row r="12" spans="2:13" ht="13.5" customHeight="1">
      <c r="B12" s="336"/>
      <c r="C12" s="764"/>
      <c r="D12" s="1708"/>
      <c r="E12" s="335" t="s">
        <v>469</v>
      </c>
      <c r="F12" s="1708"/>
      <c r="G12" s="1711"/>
      <c r="H12" s="762"/>
      <c r="I12" s="764"/>
      <c r="J12" s="329"/>
      <c r="K12" s="37"/>
      <c r="L12" s="37"/>
      <c r="M12" s="37"/>
    </row>
    <row r="13" spans="2:13" ht="3.75" customHeight="1">
      <c r="B13" s="336"/>
      <c r="C13" s="764"/>
      <c r="D13" s="764"/>
      <c r="E13" s="329"/>
      <c r="F13" s="337"/>
      <c r="G13" s="337"/>
      <c r="H13" s="337"/>
      <c r="I13" s="764"/>
      <c r="J13" s="329"/>
      <c r="K13" s="37"/>
      <c r="L13" s="37"/>
      <c r="M13" s="37"/>
    </row>
    <row r="14" spans="2:13" ht="43" customHeight="1">
      <c r="B14" s="767"/>
      <c r="C14" s="329"/>
      <c r="D14" s="1656" t="s">
        <v>1282</v>
      </c>
      <c r="E14" s="1657"/>
      <c r="F14" s="1657"/>
      <c r="G14" s="1658"/>
      <c r="H14" s="337"/>
      <c r="I14" s="764"/>
      <c r="K14" s="37"/>
      <c r="L14" s="37"/>
      <c r="M14" s="37"/>
    </row>
    <row r="15" spans="2:13" ht="10" customHeight="1">
      <c r="B15" s="768"/>
      <c r="C15" s="769"/>
      <c r="D15" s="769"/>
      <c r="E15" s="769"/>
      <c r="F15" s="769"/>
      <c r="G15" s="769"/>
      <c r="H15" s="769"/>
      <c r="I15" s="764"/>
      <c r="J15" s="329"/>
      <c r="K15" s="37"/>
      <c r="L15" s="37"/>
      <c r="M15" s="37"/>
    </row>
    <row r="16" spans="2:13" ht="27" customHeight="1">
      <c r="B16" s="765" t="s">
        <v>1126</v>
      </c>
      <c r="C16" s="1698" t="s">
        <v>1294</v>
      </c>
      <c r="D16" s="1698"/>
      <c r="E16" s="1698"/>
      <c r="F16" s="1698"/>
      <c r="G16" s="1698"/>
      <c r="H16" s="760"/>
      <c r="I16" s="764"/>
      <c r="K16" s="37"/>
      <c r="L16" s="37"/>
      <c r="M16" s="37"/>
    </row>
    <row r="17" spans="2:13" ht="37.5" customHeight="1">
      <c r="B17" s="767"/>
      <c r="C17" s="764"/>
      <c r="D17" s="1654" t="s">
        <v>468</v>
      </c>
      <c r="E17" s="770" t="s">
        <v>473</v>
      </c>
      <c r="F17" s="1654" t="s">
        <v>468</v>
      </c>
      <c r="G17" s="771" t="s">
        <v>1322</v>
      </c>
      <c r="H17" s="329"/>
      <c r="I17" s="764"/>
      <c r="K17" s="37"/>
      <c r="L17" s="37"/>
      <c r="M17" s="37"/>
    </row>
    <row r="18" spans="2:13" ht="13.5" customHeight="1">
      <c r="B18" s="767"/>
      <c r="C18" s="764"/>
      <c r="D18" s="1708"/>
      <c r="E18" s="335" t="s">
        <v>469</v>
      </c>
      <c r="F18" s="1708"/>
      <c r="G18" s="335" t="s">
        <v>469</v>
      </c>
      <c r="H18" s="329"/>
      <c r="I18" s="764"/>
      <c r="K18" s="37"/>
      <c r="L18" s="37"/>
      <c r="M18" s="37"/>
    </row>
    <row r="19" spans="2:13" ht="37.5" customHeight="1">
      <c r="B19" s="767"/>
      <c r="C19" s="764"/>
      <c r="D19" s="1654" t="s">
        <v>468</v>
      </c>
      <c r="E19" s="771" t="s">
        <v>1075</v>
      </c>
      <c r="F19" s="1654" t="s">
        <v>468</v>
      </c>
      <c r="G19" s="771" t="s">
        <v>1076</v>
      </c>
      <c r="H19" s="329"/>
      <c r="I19" s="764"/>
      <c r="K19" s="37"/>
      <c r="L19" s="37"/>
      <c r="M19" s="37"/>
    </row>
    <row r="20" spans="2:13" ht="13.5" customHeight="1">
      <c r="B20" s="767"/>
      <c r="C20" s="764"/>
      <c r="D20" s="1708"/>
      <c r="E20" s="335" t="s">
        <v>469</v>
      </c>
      <c r="F20" s="1708"/>
      <c r="G20" s="335" t="s">
        <v>469</v>
      </c>
      <c r="H20" s="329"/>
      <c r="I20" s="764"/>
      <c r="K20" s="37"/>
      <c r="L20" s="37"/>
      <c r="M20" s="37"/>
    </row>
    <row r="21" spans="2:13" ht="37.5" customHeight="1">
      <c r="B21" s="767"/>
      <c r="C21" s="764"/>
      <c r="D21" s="1654" t="s">
        <v>468</v>
      </c>
      <c r="E21" s="770" t="s">
        <v>1296</v>
      </c>
      <c r="F21" s="1654" t="s">
        <v>468</v>
      </c>
      <c r="G21" s="770" t="s">
        <v>474</v>
      </c>
      <c r="H21" s="329"/>
      <c r="I21" s="764"/>
      <c r="K21" s="37"/>
      <c r="L21" s="37"/>
      <c r="M21" s="37"/>
    </row>
    <row r="22" spans="2:13" ht="13.5" customHeight="1">
      <c r="B22" s="767"/>
      <c r="C22" s="764"/>
      <c r="D22" s="1708"/>
      <c r="E22" s="335" t="s">
        <v>469</v>
      </c>
      <c r="F22" s="1708"/>
      <c r="G22" s="335" t="s">
        <v>469</v>
      </c>
      <c r="H22" s="329"/>
      <c r="I22" s="764"/>
      <c r="K22" s="37"/>
      <c r="L22" s="37"/>
      <c r="M22" s="37"/>
    </row>
    <row r="23" spans="2:13" ht="3.75" customHeight="1">
      <c r="B23" s="336"/>
      <c r="C23" s="764"/>
      <c r="D23" s="764"/>
      <c r="E23" s="329"/>
      <c r="F23" s="337"/>
      <c r="G23" s="337"/>
      <c r="H23" s="337"/>
      <c r="I23" s="764"/>
      <c r="J23" s="329"/>
      <c r="K23" s="37"/>
      <c r="L23" s="37"/>
      <c r="M23" s="37"/>
    </row>
    <row r="24" spans="2:13" ht="37.5" customHeight="1">
      <c r="B24" s="767"/>
      <c r="C24" s="764"/>
      <c r="D24" s="1656" t="s">
        <v>1297</v>
      </c>
      <c r="E24" s="1657"/>
      <c r="F24" s="1657"/>
      <c r="G24" s="1658"/>
      <c r="H24" s="337"/>
      <c r="I24" s="764"/>
      <c r="K24" s="37"/>
      <c r="M24" s="37"/>
    </row>
    <row r="25" spans="2:13" ht="10" customHeight="1">
      <c r="B25" s="767"/>
      <c r="C25" s="764"/>
      <c r="D25" s="338"/>
      <c r="E25" s="340"/>
      <c r="F25" s="340"/>
      <c r="G25" s="340"/>
      <c r="H25" s="337"/>
      <c r="I25" s="764"/>
      <c r="K25" s="37"/>
      <c r="M25" s="37"/>
    </row>
    <row r="26" spans="2:13" ht="13.5" customHeight="1">
      <c r="B26" s="453" t="s">
        <v>1298</v>
      </c>
      <c r="C26" s="1694" t="s">
        <v>1299</v>
      </c>
      <c r="D26" s="1694"/>
      <c r="E26" s="1694"/>
      <c r="F26" s="1694"/>
      <c r="G26" s="1694"/>
      <c r="H26" s="760"/>
      <c r="I26" s="764"/>
      <c r="K26" s="37"/>
    </row>
    <row r="27" spans="2:13" ht="13.5" customHeight="1">
      <c r="B27" s="766"/>
      <c r="C27" s="764"/>
      <c r="D27" s="1654" t="s">
        <v>468</v>
      </c>
      <c r="E27" s="333" t="s">
        <v>1073</v>
      </c>
      <c r="F27" s="1654" t="s">
        <v>468</v>
      </c>
      <c r="G27" s="1697" t="s">
        <v>1074</v>
      </c>
      <c r="H27" s="334"/>
      <c r="I27" s="764"/>
      <c r="K27" s="37"/>
      <c r="L27" s="37"/>
      <c r="M27" s="37"/>
    </row>
    <row r="28" spans="2:13" ht="13.5" customHeight="1">
      <c r="B28" s="339"/>
      <c r="C28" s="764"/>
      <c r="D28" s="1684"/>
      <c r="E28" s="343" t="s">
        <v>1077</v>
      </c>
      <c r="F28" s="1684"/>
      <c r="G28" s="1710"/>
      <c r="H28" s="760"/>
      <c r="I28" s="764"/>
      <c r="K28" s="37"/>
      <c r="L28" s="37"/>
      <c r="M28" s="37"/>
    </row>
    <row r="29" spans="2:13" ht="13.5" customHeight="1">
      <c r="B29" s="336"/>
      <c r="C29" s="764"/>
      <c r="D29" s="1708"/>
      <c r="E29" s="335" t="s">
        <v>469</v>
      </c>
      <c r="F29" s="1708"/>
      <c r="G29" s="1711"/>
      <c r="H29" s="762"/>
      <c r="I29" s="764"/>
      <c r="J29" s="329"/>
      <c r="K29" s="37"/>
      <c r="L29" s="37"/>
      <c r="M29" s="37"/>
    </row>
    <row r="30" spans="2:13" ht="3.75" customHeight="1">
      <c r="B30" s="336"/>
      <c r="C30" s="764"/>
      <c r="D30" s="764"/>
      <c r="E30" s="329"/>
      <c r="F30" s="337"/>
      <c r="G30" s="337"/>
      <c r="H30" s="337"/>
      <c r="I30" s="764"/>
      <c r="J30" s="329"/>
      <c r="K30" s="37"/>
      <c r="L30" s="37"/>
      <c r="M30" s="37"/>
    </row>
    <row r="31" spans="2:13" ht="39" customHeight="1">
      <c r="B31" s="766"/>
      <c r="C31" s="764"/>
      <c r="D31" s="1656" t="s">
        <v>1300</v>
      </c>
      <c r="E31" s="1657"/>
      <c r="F31" s="1657"/>
      <c r="G31" s="1658"/>
      <c r="H31" s="337"/>
      <c r="I31" s="764"/>
      <c r="K31" s="37"/>
      <c r="L31" s="37"/>
      <c r="M31" s="37"/>
    </row>
    <row r="32" spans="2:13" ht="10" customHeight="1">
      <c r="B32" s="772"/>
      <c r="C32" s="764"/>
      <c r="D32" s="764"/>
      <c r="E32" s="764"/>
      <c r="F32" s="764"/>
      <c r="G32" s="345"/>
      <c r="H32" s="345"/>
      <c r="I32" s="764"/>
      <c r="K32" s="37"/>
      <c r="L32" s="37"/>
      <c r="M32" s="37"/>
    </row>
    <row r="33" spans="2:13" ht="33" customHeight="1">
      <c r="B33" s="453" t="s">
        <v>1301</v>
      </c>
      <c r="C33" s="1665" t="s">
        <v>1302</v>
      </c>
      <c r="D33" s="1665"/>
      <c r="E33" s="1665"/>
      <c r="F33" s="1665"/>
      <c r="G33" s="1665"/>
      <c r="H33" s="760"/>
      <c r="I33" s="764"/>
      <c r="K33" s="37"/>
      <c r="L33" s="37"/>
      <c r="M33" s="37"/>
    </row>
    <row r="34" spans="2:13" ht="27" customHeight="1">
      <c r="B34" s="772"/>
      <c r="C34" s="764"/>
      <c r="D34" s="1654" t="s">
        <v>468</v>
      </c>
      <c r="E34" s="773" t="s">
        <v>1078</v>
      </c>
      <c r="F34" s="1654" t="s">
        <v>468</v>
      </c>
      <c r="G34" s="773" t="s">
        <v>1303</v>
      </c>
      <c r="H34" s="329"/>
      <c r="I34" s="764"/>
      <c r="K34" s="37"/>
      <c r="L34" s="37"/>
      <c r="M34" s="37"/>
    </row>
    <row r="35" spans="2:13" ht="13.5" customHeight="1">
      <c r="B35" s="767"/>
      <c r="C35" s="764"/>
      <c r="D35" s="1708"/>
      <c r="E35" s="335" t="s">
        <v>469</v>
      </c>
      <c r="F35" s="1708"/>
      <c r="G35" s="335" t="s">
        <v>469</v>
      </c>
      <c r="H35" s="329"/>
      <c r="I35" s="764"/>
      <c r="K35" s="37"/>
      <c r="L35" s="37"/>
      <c r="M35" s="37"/>
    </row>
    <row r="36" spans="2:13" ht="27" customHeight="1">
      <c r="B36" s="772"/>
      <c r="C36" s="764"/>
      <c r="D36" s="1654" t="s">
        <v>468</v>
      </c>
      <c r="E36" s="773" t="s">
        <v>1304</v>
      </c>
      <c r="F36" s="764"/>
      <c r="G36" s="764"/>
      <c r="H36" s="329"/>
      <c r="I36" s="764"/>
      <c r="K36" s="37"/>
      <c r="L36" s="37"/>
      <c r="M36" s="37"/>
    </row>
    <row r="37" spans="2:13" ht="13.5" customHeight="1">
      <c r="B37" s="767"/>
      <c r="C37" s="764"/>
      <c r="D37" s="1708"/>
      <c r="E37" s="335" t="s">
        <v>469</v>
      </c>
      <c r="F37" s="764"/>
      <c r="G37" s="764"/>
      <c r="H37" s="329"/>
      <c r="I37" s="764"/>
      <c r="K37" s="37"/>
      <c r="L37" s="37"/>
      <c r="M37" s="37"/>
    </row>
    <row r="38" spans="2:13" ht="22.5" customHeight="1">
      <c r="B38" s="767"/>
      <c r="C38" s="764"/>
      <c r="D38" s="1654" t="s">
        <v>468</v>
      </c>
      <c r="E38" s="1691" t="s">
        <v>1305</v>
      </c>
      <c r="F38" s="1691"/>
      <c r="G38" s="1709"/>
      <c r="H38" s="329"/>
      <c r="I38" s="764"/>
      <c r="K38" s="37"/>
      <c r="L38" s="37"/>
      <c r="M38" s="37"/>
    </row>
    <row r="39" spans="2:13" ht="13.5" customHeight="1">
      <c r="B39" s="767"/>
      <c r="C39" s="764"/>
      <c r="D39" s="1708"/>
      <c r="E39" s="451" t="s">
        <v>469</v>
      </c>
      <c r="F39" s="346"/>
      <c r="G39" s="335"/>
      <c r="H39" s="329"/>
      <c r="I39" s="764"/>
      <c r="K39" s="37"/>
      <c r="L39" s="37"/>
      <c r="M39" s="37"/>
    </row>
    <row r="40" spans="2:13" ht="10" customHeight="1">
      <c r="B40" s="768"/>
      <c r="C40" s="764"/>
      <c r="D40" s="764"/>
      <c r="E40" s="764"/>
      <c r="F40" s="764"/>
      <c r="G40" s="764"/>
      <c r="H40" s="764"/>
      <c r="I40" s="764"/>
      <c r="K40" s="37"/>
      <c r="L40" s="37"/>
      <c r="M40" s="37"/>
    </row>
    <row r="41" spans="2:13" ht="27" customHeight="1">
      <c r="B41" s="453" t="s">
        <v>1127</v>
      </c>
      <c r="C41" s="1665" t="s">
        <v>1122</v>
      </c>
      <c r="D41" s="1665"/>
      <c r="E41" s="1665"/>
      <c r="F41" s="1665"/>
      <c r="G41" s="1665"/>
      <c r="H41" s="761"/>
      <c r="I41" s="764"/>
      <c r="K41" s="37"/>
      <c r="L41" s="37"/>
      <c r="M41" s="37"/>
    </row>
    <row r="42" spans="2:13" ht="27" customHeight="1">
      <c r="B42" s="774"/>
      <c r="C42" s="775"/>
      <c r="D42" s="1685" t="s">
        <v>468</v>
      </c>
      <c r="E42" s="1687" t="s">
        <v>1079</v>
      </c>
      <c r="F42" s="1687"/>
      <c r="G42" s="1688"/>
      <c r="H42" s="329"/>
      <c r="I42" s="764"/>
      <c r="K42" s="37"/>
      <c r="L42" s="37"/>
      <c r="M42" s="37"/>
    </row>
    <row r="43" spans="2:13" ht="13.5" customHeight="1">
      <c r="B43" s="776"/>
      <c r="C43" s="775"/>
      <c r="D43" s="1707"/>
      <c r="E43" s="1689" t="s">
        <v>469</v>
      </c>
      <c r="F43" s="1689"/>
      <c r="G43" s="1690"/>
      <c r="H43" s="329"/>
      <c r="I43" s="764"/>
      <c r="K43" s="37"/>
      <c r="L43" s="37"/>
      <c r="M43" s="37"/>
    </row>
    <row r="44" spans="2:13" ht="31.5" customHeight="1">
      <c r="B44" s="774"/>
      <c r="C44" s="775"/>
      <c r="D44" s="1685" t="s">
        <v>468</v>
      </c>
      <c r="E44" s="1687" t="s">
        <v>1080</v>
      </c>
      <c r="F44" s="1687"/>
      <c r="G44" s="1688"/>
      <c r="H44" s="329"/>
      <c r="I44" s="764"/>
      <c r="K44" s="37"/>
      <c r="L44" s="37"/>
      <c r="M44" s="37"/>
    </row>
    <row r="45" spans="2:13" ht="13.5" customHeight="1">
      <c r="B45" s="776"/>
      <c r="C45" s="775"/>
      <c r="D45" s="1707"/>
      <c r="E45" s="1689" t="s">
        <v>469</v>
      </c>
      <c r="F45" s="1689"/>
      <c r="G45" s="1690"/>
      <c r="H45" s="329"/>
      <c r="I45" s="764"/>
      <c r="K45" s="37"/>
      <c r="L45" s="37"/>
      <c r="M45" s="37"/>
    </row>
    <row r="46" spans="2:13" ht="31.5" customHeight="1">
      <c r="B46" s="774"/>
      <c r="C46" s="775"/>
      <c r="D46" s="1685" t="s">
        <v>468</v>
      </c>
      <c r="E46" s="1687" t="s">
        <v>1081</v>
      </c>
      <c r="F46" s="1687"/>
      <c r="G46" s="1688"/>
      <c r="H46" s="329"/>
      <c r="I46" s="764"/>
      <c r="K46" s="37"/>
      <c r="L46" s="37"/>
      <c r="M46" s="37"/>
    </row>
    <row r="47" spans="2:13" ht="13.5" customHeight="1">
      <c r="B47" s="776"/>
      <c r="C47" s="775"/>
      <c r="D47" s="1707"/>
      <c r="E47" s="1689" t="s">
        <v>469</v>
      </c>
      <c r="F47" s="1689"/>
      <c r="G47" s="1690"/>
      <c r="H47" s="329"/>
      <c r="I47" s="764"/>
      <c r="K47" s="37"/>
      <c r="L47" s="37"/>
      <c r="M47" s="37"/>
    </row>
    <row r="48" spans="2:13" ht="31.5" customHeight="1">
      <c r="B48" s="776"/>
      <c r="C48" s="775"/>
      <c r="D48" s="1685" t="s">
        <v>468</v>
      </c>
      <c r="E48" s="1687" t="s">
        <v>1082</v>
      </c>
      <c r="F48" s="1687"/>
      <c r="G48" s="1688"/>
      <c r="H48" s="329"/>
      <c r="I48" s="764"/>
      <c r="K48" s="37"/>
      <c r="L48" s="37"/>
      <c r="M48" s="37"/>
    </row>
    <row r="49" spans="2:13" ht="13.5" customHeight="1">
      <c r="B49" s="776"/>
      <c r="C49" s="775"/>
      <c r="D49" s="1707"/>
      <c r="E49" s="1689" t="s">
        <v>469</v>
      </c>
      <c r="F49" s="1689"/>
      <c r="G49" s="1690"/>
      <c r="H49" s="329"/>
      <c r="I49" s="764"/>
      <c r="K49" s="37"/>
      <c r="L49" s="37"/>
      <c r="M49" s="37"/>
    </row>
    <row r="50" spans="2:13" ht="10" customHeight="1">
      <c r="B50" s="768"/>
      <c r="C50" s="764"/>
      <c r="D50" s="764"/>
      <c r="E50" s="764"/>
      <c r="F50" s="764"/>
      <c r="G50" s="764"/>
      <c r="H50" s="764"/>
      <c r="I50" s="764"/>
      <c r="K50" s="37"/>
      <c r="L50" s="37"/>
      <c r="M50" s="37"/>
    </row>
    <row r="51" spans="2:13" ht="19">
      <c r="B51" s="1659" t="str">
        <f>$B$1&amp;" "&amp;$B$2</f>
        <v>（様式-１１） 評価項目（３）-②</v>
      </c>
      <c r="C51" s="1659"/>
      <c r="D51" s="1659"/>
      <c r="E51" s="1659"/>
      <c r="F51" s="1661" t="str">
        <f>IF(F2="","",F2)</f>
        <v>△△建設</v>
      </c>
      <c r="G51" s="1661"/>
      <c r="H51" s="1661"/>
      <c r="I51" s="1661"/>
      <c r="J51" s="326"/>
      <c r="K51" s="37"/>
      <c r="L51" s="37"/>
      <c r="M51" s="37"/>
    </row>
    <row r="52" spans="2:13" ht="30" customHeight="1">
      <c r="B52" s="1662" t="s">
        <v>475</v>
      </c>
      <c r="C52" s="1663"/>
      <c r="D52" s="1663"/>
      <c r="E52" s="1663"/>
      <c r="F52" s="1663"/>
      <c r="G52" s="1663"/>
      <c r="H52" s="1663"/>
      <c r="I52" s="1663"/>
      <c r="J52" s="328"/>
      <c r="K52" s="37"/>
      <c r="L52" s="37"/>
      <c r="M52" s="37"/>
    </row>
    <row r="53" spans="2:13" ht="10" customHeight="1">
      <c r="B53" s="1664"/>
      <c r="C53" s="1664"/>
      <c r="D53" s="1664"/>
      <c r="E53" s="1664"/>
      <c r="F53" s="1664"/>
      <c r="G53" s="1664"/>
      <c r="H53" s="1664"/>
      <c r="I53" s="1664"/>
      <c r="K53" s="37"/>
      <c r="L53" s="37"/>
      <c r="M53" s="37"/>
    </row>
    <row r="54" spans="2:13" ht="28.5" customHeight="1">
      <c r="B54" s="453" t="s">
        <v>1306</v>
      </c>
      <c r="C54" s="1682" t="s">
        <v>1325</v>
      </c>
      <c r="D54" s="1683"/>
      <c r="E54" s="1683"/>
      <c r="F54" s="1683"/>
      <c r="G54" s="1683"/>
      <c r="H54" s="761"/>
      <c r="I54" s="764"/>
      <c r="K54" s="37"/>
      <c r="L54" s="37"/>
      <c r="M54" s="37"/>
    </row>
    <row r="55" spans="2:13" ht="27" customHeight="1">
      <c r="B55" s="772"/>
      <c r="C55" s="764"/>
      <c r="D55" s="1684" t="s">
        <v>468</v>
      </c>
      <c r="E55" s="771" t="s">
        <v>1083</v>
      </c>
      <c r="F55" s="1654" t="s">
        <v>468</v>
      </c>
      <c r="G55" s="771" t="s">
        <v>1295</v>
      </c>
      <c r="H55" s="329"/>
      <c r="I55" s="764"/>
      <c r="K55" s="37"/>
      <c r="L55" s="37"/>
      <c r="M55" s="37"/>
    </row>
    <row r="56" spans="2:13" ht="13.5" customHeight="1">
      <c r="B56" s="767"/>
      <c r="C56" s="764"/>
      <c r="D56" s="1655"/>
      <c r="E56" s="335" t="s">
        <v>469</v>
      </c>
      <c r="F56" s="1655"/>
      <c r="G56" s="335" t="s">
        <v>469</v>
      </c>
      <c r="H56" s="329"/>
      <c r="I56" s="764"/>
      <c r="K56" s="37"/>
      <c r="L56" s="37"/>
      <c r="M56" s="37"/>
    </row>
    <row r="57" spans="2:13" ht="31.5" customHeight="1">
      <c r="B57" s="772"/>
      <c r="C57" s="764"/>
      <c r="D57" s="1684" t="s">
        <v>468</v>
      </c>
      <c r="E57" s="771" t="s">
        <v>1075</v>
      </c>
      <c r="F57" s="1654" t="s">
        <v>468</v>
      </c>
      <c r="G57" s="771" t="s">
        <v>1076</v>
      </c>
      <c r="H57" s="329"/>
      <c r="I57" s="764"/>
      <c r="K57" s="37"/>
      <c r="L57" s="37"/>
      <c r="M57" s="37"/>
    </row>
    <row r="58" spans="2:13" ht="13.5" customHeight="1">
      <c r="B58" s="767"/>
      <c r="C58" s="764"/>
      <c r="D58" s="1655"/>
      <c r="E58" s="335" t="s">
        <v>469</v>
      </c>
      <c r="F58" s="1655"/>
      <c r="G58" s="335" t="s">
        <v>469</v>
      </c>
      <c r="H58" s="329"/>
      <c r="I58" s="764"/>
      <c r="K58" s="37"/>
      <c r="L58" s="37"/>
      <c r="M58" s="37"/>
    </row>
    <row r="59" spans="2:13" ht="31.5" customHeight="1">
      <c r="B59" s="772"/>
      <c r="C59" s="764"/>
      <c r="D59" s="1684" t="s">
        <v>468</v>
      </c>
      <c r="E59" s="771" t="s">
        <v>1084</v>
      </c>
      <c r="F59" s="1654" t="s">
        <v>468</v>
      </c>
      <c r="G59" s="770" t="s">
        <v>1307</v>
      </c>
      <c r="H59" s="329"/>
      <c r="I59" s="764"/>
      <c r="K59" s="37"/>
      <c r="L59" s="37"/>
      <c r="M59" s="37"/>
    </row>
    <row r="60" spans="2:13" ht="13.5" customHeight="1">
      <c r="B60" s="767"/>
      <c r="C60" s="764"/>
      <c r="D60" s="1655"/>
      <c r="E60" s="335" t="s">
        <v>469</v>
      </c>
      <c r="F60" s="1655"/>
      <c r="G60" s="335" t="s">
        <v>469</v>
      </c>
      <c r="H60" s="329"/>
      <c r="I60" s="764"/>
      <c r="K60" s="37"/>
      <c r="L60" s="37"/>
      <c r="M60" s="37"/>
    </row>
    <row r="61" spans="2:13" ht="31.5" customHeight="1">
      <c r="B61" s="767"/>
      <c r="C61" s="764"/>
      <c r="D61" s="1684" t="s">
        <v>468</v>
      </c>
      <c r="E61" s="796" t="s">
        <v>1326</v>
      </c>
      <c r="F61" s="769"/>
      <c r="G61" s="769"/>
      <c r="H61" s="329"/>
      <c r="I61" s="764"/>
      <c r="K61" s="37"/>
      <c r="L61" s="37"/>
      <c r="M61" s="37"/>
    </row>
    <row r="62" spans="2:13" ht="13.5" customHeight="1">
      <c r="B62" s="767"/>
      <c r="C62" s="764"/>
      <c r="D62" s="1655"/>
      <c r="E62" s="335" t="s">
        <v>469</v>
      </c>
      <c r="F62" s="348"/>
      <c r="G62" s="349"/>
      <c r="H62" s="329"/>
      <c r="I62" s="764"/>
      <c r="K62" s="37"/>
      <c r="L62" s="37"/>
      <c r="M62" s="37"/>
    </row>
    <row r="63" spans="2:13" ht="13.5" customHeight="1">
      <c r="B63" s="767"/>
      <c r="C63" s="764"/>
      <c r="D63" s="777"/>
      <c r="E63" s="777"/>
      <c r="F63" s="348"/>
      <c r="G63" s="349"/>
      <c r="H63" s="329"/>
      <c r="I63" s="764"/>
      <c r="K63" s="37"/>
      <c r="L63" s="37"/>
      <c r="M63" s="37"/>
    </row>
    <row r="64" spans="2:13" ht="13.5" customHeight="1">
      <c r="B64" s="453" t="s">
        <v>1128</v>
      </c>
      <c r="C64" s="1665" t="s">
        <v>1308</v>
      </c>
      <c r="D64" s="1665"/>
      <c r="E64" s="1665"/>
      <c r="F64" s="1665"/>
      <c r="G64" s="1665"/>
      <c r="H64" s="760"/>
      <c r="I64" s="764"/>
      <c r="K64" s="37"/>
      <c r="L64" s="37"/>
      <c r="M64" s="37"/>
    </row>
    <row r="65" spans="2:13" ht="27" customHeight="1">
      <c r="B65" s="772"/>
      <c r="C65" s="764"/>
      <c r="D65" s="1654" t="s">
        <v>468</v>
      </c>
      <c r="E65" s="771" t="s">
        <v>1323</v>
      </c>
      <c r="F65" s="1654" t="s">
        <v>468</v>
      </c>
      <c r="G65" s="771" t="s">
        <v>1310</v>
      </c>
      <c r="H65" s="329"/>
      <c r="I65" s="764"/>
      <c r="K65" s="37"/>
      <c r="L65" s="37"/>
      <c r="M65" s="37"/>
    </row>
    <row r="66" spans="2:13" ht="13.5" customHeight="1">
      <c r="B66" s="767"/>
      <c r="C66" s="764"/>
      <c r="D66" s="1655"/>
      <c r="E66" s="335" t="s">
        <v>469</v>
      </c>
      <c r="F66" s="1655"/>
      <c r="G66" s="335" t="s">
        <v>469</v>
      </c>
      <c r="H66" s="329"/>
      <c r="I66" s="764"/>
      <c r="K66" s="37"/>
      <c r="L66" s="37"/>
      <c r="M66" s="37"/>
    </row>
    <row r="67" spans="2:13" ht="10" customHeight="1">
      <c r="B67" s="767"/>
      <c r="C67" s="329"/>
      <c r="D67" s="764"/>
      <c r="E67" s="764"/>
      <c r="F67" s="764"/>
      <c r="G67" s="764"/>
      <c r="H67" s="764"/>
      <c r="I67" s="764"/>
      <c r="K67" s="37"/>
      <c r="L67" s="37"/>
      <c r="M67" s="37"/>
    </row>
    <row r="68" spans="2:13" ht="13.5" customHeight="1">
      <c r="B68" s="453" t="s">
        <v>1129</v>
      </c>
      <c r="C68" s="1665" t="s">
        <v>1311</v>
      </c>
      <c r="D68" s="1665"/>
      <c r="E68" s="1665"/>
      <c r="F68" s="1665"/>
      <c r="G68" s="1665"/>
      <c r="H68" s="760"/>
      <c r="I68" s="764"/>
      <c r="K68" s="37"/>
      <c r="L68" s="37"/>
      <c r="M68" s="37"/>
    </row>
    <row r="69" spans="2:13" ht="27" customHeight="1">
      <c r="B69" s="766"/>
      <c r="C69" s="764"/>
      <c r="D69" s="1654" t="s">
        <v>468</v>
      </c>
      <c r="E69" s="778" t="s">
        <v>476</v>
      </c>
      <c r="F69" s="1654" t="s">
        <v>468</v>
      </c>
      <c r="G69" s="749" t="s">
        <v>1270</v>
      </c>
      <c r="H69" s="334"/>
      <c r="I69" s="764"/>
      <c r="K69" s="37"/>
      <c r="L69" s="37"/>
      <c r="M69" s="37"/>
    </row>
    <row r="70" spans="2:13" ht="13.5" customHeight="1">
      <c r="B70" s="767"/>
      <c r="C70" s="764"/>
      <c r="D70" s="1655"/>
      <c r="E70" s="335" t="s">
        <v>469</v>
      </c>
      <c r="F70" s="1655"/>
      <c r="G70" s="335" t="s">
        <v>469</v>
      </c>
      <c r="H70" s="329"/>
      <c r="I70" s="764"/>
      <c r="K70" s="37"/>
      <c r="L70" s="37"/>
      <c r="M70" s="37"/>
    </row>
    <row r="71" spans="2:13" ht="10" customHeight="1">
      <c r="B71" s="767"/>
      <c r="C71" s="329"/>
      <c r="D71" s="764"/>
      <c r="E71" s="764"/>
      <c r="F71" s="764"/>
      <c r="G71" s="764"/>
      <c r="H71" s="764"/>
      <c r="I71" s="764"/>
      <c r="K71" s="37"/>
      <c r="L71" s="37"/>
      <c r="M71" s="37"/>
    </row>
    <row r="72" spans="2:13">
      <c r="B72" s="454" t="s">
        <v>1312</v>
      </c>
      <c r="C72" s="1665" t="s">
        <v>1087</v>
      </c>
      <c r="D72" s="1665"/>
      <c r="E72" s="1665"/>
      <c r="F72" s="1665"/>
      <c r="G72" s="1665"/>
      <c r="H72" s="760"/>
      <c r="I72" s="764"/>
      <c r="K72" s="37"/>
      <c r="L72" s="37"/>
      <c r="M72" s="37"/>
    </row>
    <row r="73" spans="2:13" ht="20.149999999999999" customHeight="1">
      <c r="B73" s="779"/>
      <c r="C73" s="780"/>
      <c r="D73" s="1654" t="s">
        <v>468</v>
      </c>
      <c r="E73" s="781" t="s">
        <v>1085</v>
      </c>
      <c r="F73" s="782" t="s">
        <v>468</v>
      </c>
      <c r="G73" s="783" t="s">
        <v>1086</v>
      </c>
      <c r="H73" s="334"/>
      <c r="I73" s="764"/>
      <c r="K73" s="37"/>
      <c r="L73" s="37"/>
      <c r="M73" s="37"/>
    </row>
    <row r="74" spans="2:13" ht="13.5" customHeight="1">
      <c r="B74" s="779"/>
      <c r="C74" s="780"/>
      <c r="D74" s="1677"/>
      <c r="E74" s="784" t="s">
        <v>477</v>
      </c>
      <c r="F74" s="784"/>
      <c r="G74" s="785"/>
      <c r="H74" s="345"/>
      <c r="I74" s="764"/>
      <c r="K74" s="37"/>
      <c r="L74" s="37"/>
      <c r="M74" s="37"/>
    </row>
    <row r="75" spans="2:13" ht="13.5" customHeight="1">
      <c r="B75" s="786"/>
      <c r="C75" s="780"/>
      <c r="D75" s="1678"/>
      <c r="E75" s="1679" t="s">
        <v>469</v>
      </c>
      <c r="F75" s="1680"/>
      <c r="G75" s="1681"/>
      <c r="H75" s="329"/>
      <c r="I75" s="764"/>
      <c r="K75" s="37"/>
      <c r="L75" s="37"/>
      <c r="M75" s="37"/>
    </row>
    <row r="76" spans="2:13" ht="10" customHeight="1">
      <c r="B76" s="779"/>
      <c r="C76" s="787"/>
      <c r="D76" s="787"/>
      <c r="E76" s="787"/>
      <c r="F76" s="787"/>
      <c r="G76" s="787"/>
      <c r="H76" s="769"/>
      <c r="I76" s="764"/>
      <c r="K76" s="37"/>
      <c r="L76" s="37"/>
      <c r="M76" s="37"/>
    </row>
    <row r="77" spans="2:13" ht="13.5" customHeight="1">
      <c r="B77" s="454" t="s">
        <v>1313</v>
      </c>
      <c r="C77" s="1665" t="s">
        <v>1088</v>
      </c>
      <c r="D77" s="1665"/>
      <c r="E77" s="1665"/>
      <c r="F77" s="1665"/>
      <c r="G77" s="1665"/>
      <c r="H77" s="760"/>
      <c r="I77" s="350"/>
      <c r="J77" s="351"/>
      <c r="K77" s="37"/>
      <c r="L77" s="37"/>
      <c r="M77" s="37"/>
    </row>
    <row r="78" spans="2:13" ht="20.149999999999999" customHeight="1">
      <c r="B78" s="788"/>
      <c r="C78" s="780"/>
      <c r="D78" s="1654" t="s">
        <v>468</v>
      </c>
      <c r="E78" s="781" t="s">
        <v>1085</v>
      </c>
      <c r="F78" s="782" t="s">
        <v>468</v>
      </c>
      <c r="G78" s="783" t="s">
        <v>1086</v>
      </c>
      <c r="H78" s="334"/>
      <c r="I78" s="764"/>
      <c r="K78" s="37"/>
      <c r="L78" s="37"/>
      <c r="M78" s="37"/>
    </row>
    <row r="79" spans="2:13" ht="13.5" customHeight="1">
      <c r="B79" s="788"/>
      <c r="C79" s="780"/>
      <c r="D79" s="1677"/>
      <c r="E79" s="784" t="s">
        <v>477</v>
      </c>
      <c r="F79" s="784"/>
      <c r="G79" s="785"/>
      <c r="H79" s="345"/>
      <c r="I79" s="350"/>
      <c r="J79" s="351"/>
      <c r="K79" s="37"/>
      <c r="L79" s="37"/>
      <c r="M79" s="37"/>
    </row>
    <row r="80" spans="2:13" ht="13.5" customHeight="1">
      <c r="B80" s="786"/>
      <c r="C80" s="780"/>
      <c r="D80" s="1678"/>
      <c r="E80" s="1679" t="s">
        <v>469</v>
      </c>
      <c r="F80" s="1680"/>
      <c r="G80" s="1681"/>
      <c r="H80" s="329"/>
      <c r="I80" s="764"/>
      <c r="K80" s="37"/>
      <c r="L80" s="37"/>
      <c r="M80" s="37"/>
    </row>
    <row r="81" spans="2:13" ht="10" customHeight="1">
      <c r="B81" s="779"/>
      <c r="C81" s="787"/>
      <c r="D81" s="787"/>
      <c r="E81" s="787"/>
      <c r="F81" s="787"/>
      <c r="G81" s="787"/>
      <c r="H81" s="769"/>
      <c r="I81" s="764"/>
      <c r="K81" s="37"/>
      <c r="L81" s="37"/>
      <c r="M81" s="37"/>
    </row>
    <row r="82" spans="2:13" ht="13.5" customHeight="1">
      <c r="B82" s="454" t="s">
        <v>1314</v>
      </c>
      <c r="C82" s="1665" t="s">
        <v>1089</v>
      </c>
      <c r="D82" s="1665"/>
      <c r="E82" s="1665"/>
      <c r="F82" s="1665"/>
      <c r="G82" s="1665"/>
      <c r="H82" s="760"/>
      <c r="I82" s="350"/>
      <c r="J82" s="351"/>
      <c r="K82" s="37"/>
      <c r="L82" s="37"/>
      <c r="M82" s="37"/>
    </row>
    <row r="83" spans="2:13" ht="20.149999999999999" customHeight="1">
      <c r="B83" s="788"/>
      <c r="C83" s="780"/>
      <c r="D83" s="1654" t="s">
        <v>468</v>
      </c>
      <c r="E83" s="781" t="s">
        <v>1085</v>
      </c>
      <c r="F83" s="782" t="s">
        <v>468</v>
      </c>
      <c r="G83" s="783" t="s">
        <v>1086</v>
      </c>
      <c r="H83" s="334"/>
      <c r="I83" s="764"/>
      <c r="K83" s="37"/>
      <c r="L83" s="37"/>
      <c r="M83" s="37"/>
    </row>
    <row r="84" spans="2:13" ht="13.5" customHeight="1">
      <c r="B84" s="788"/>
      <c r="C84" s="780"/>
      <c r="D84" s="1677"/>
      <c r="E84" s="784" t="s">
        <v>477</v>
      </c>
      <c r="F84" s="784"/>
      <c r="G84" s="785"/>
      <c r="H84" s="345"/>
      <c r="I84" s="350"/>
      <c r="J84" s="351"/>
      <c r="K84" s="37"/>
      <c r="L84" s="37"/>
      <c r="M84" s="37"/>
    </row>
    <row r="85" spans="2:13" ht="13.5" customHeight="1">
      <c r="B85" s="786"/>
      <c r="C85" s="780"/>
      <c r="D85" s="1678"/>
      <c r="E85" s="1679" t="s">
        <v>469</v>
      </c>
      <c r="F85" s="1680"/>
      <c r="G85" s="1681"/>
      <c r="H85" s="329"/>
      <c r="I85" s="764"/>
      <c r="K85" s="37"/>
      <c r="L85" s="37"/>
      <c r="M85" s="37"/>
    </row>
    <row r="86" spans="2:13" ht="10" customHeight="1">
      <c r="B86" s="779"/>
      <c r="C86" s="780"/>
      <c r="D86" s="787"/>
      <c r="E86" s="789"/>
      <c r="F86" s="790"/>
      <c r="G86" s="352"/>
      <c r="H86" s="352"/>
      <c r="I86" s="764"/>
      <c r="K86" s="37"/>
      <c r="L86" s="37"/>
      <c r="M86" s="37"/>
    </row>
    <row r="87" spans="2:13" ht="13.5" customHeight="1">
      <c r="B87" s="454" t="s">
        <v>1315</v>
      </c>
      <c r="C87" s="1665" t="s">
        <v>1316</v>
      </c>
      <c r="D87" s="1665"/>
      <c r="E87" s="1665"/>
      <c r="F87" s="1665"/>
      <c r="G87" s="1665"/>
      <c r="H87" s="760"/>
      <c r="I87" s="764"/>
      <c r="K87" s="37"/>
      <c r="L87" s="37"/>
      <c r="M87" s="37"/>
    </row>
    <row r="88" spans="2:13" ht="20.149999999999999" customHeight="1">
      <c r="B88" s="791"/>
      <c r="C88" s="780"/>
      <c r="D88" s="1654" t="s">
        <v>468</v>
      </c>
      <c r="E88" s="792" t="s">
        <v>478</v>
      </c>
      <c r="F88" s="1654" t="s">
        <v>468</v>
      </c>
      <c r="G88" s="792" t="s">
        <v>479</v>
      </c>
      <c r="H88" s="329"/>
      <c r="I88" s="764"/>
      <c r="K88" s="37"/>
      <c r="L88" s="37"/>
      <c r="M88" s="37"/>
    </row>
    <row r="89" spans="2:13" ht="13.5" customHeight="1">
      <c r="B89" s="786"/>
      <c r="C89" s="780"/>
      <c r="D89" s="1655"/>
      <c r="E89" s="335" t="s">
        <v>469</v>
      </c>
      <c r="F89" s="1655"/>
      <c r="G89" s="335" t="s">
        <v>469</v>
      </c>
      <c r="H89" s="329"/>
      <c r="I89" s="764"/>
      <c r="K89" s="37"/>
      <c r="L89" s="37"/>
      <c r="M89" s="37"/>
    </row>
    <row r="90" spans="2:13" ht="20.149999999999999" customHeight="1">
      <c r="B90" s="791"/>
      <c r="C90" s="780"/>
      <c r="D90" s="1654" t="s">
        <v>468</v>
      </c>
      <c r="E90" s="792" t="s">
        <v>480</v>
      </c>
      <c r="F90" s="1654" t="s">
        <v>468</v>
      </c>
      <c r="G90" s="792" t="s">
        <v>481</v>
      </c>
      <c r="H90" s="329"/>
      <c r="I90" s="764"/>
      <c r="K90" s="37"/>
      <c r="L90" s="37"/>
      <c r="M90" s="37"/>
    </row>
    <row r="91" spans="2:13" ht="13.5" customHeight="1">
      <c r="B91" s="786"/>
      <c r="C91" s="780"/>
      <c r="D91" s="1655"/>
      <c r="E91" s="335" t="s">
        <v>469</v>
      </c>
      <c r="F91" s="1655"/>
      <c r="G91" s="335" t="s">
        <v>469</v>
      </c>
      <c r="H91" s="329"/>
      <c r="I91" s="764"/>
      <c r="K91" s="37"/>
      <c r="L91" s="37"/>
      <c r="M91" s="37"/>
    </row>
    <row r="92" spans="2:13" ht="20.149999999999999" customHeight="1">
      <c r="B92" s="791"/>
      <c r="C92" s="780"/>
      <c r="D92" s="1654" t="s">
        <v>468</v>
      </c>
      <c r="E92" s="792" t="s">
        <v>482</v>
      </c>
      <c r="F92" s="1654" t="s">
        <v>468</v>
      </c>
      <c r="G92" s="792" t="s">
        <v>483</v>
      </c>
      <c r="H92" s="329"/>
      <c r="I92" s="764"/>
      <c r="K92" s="37"/>
      <c r="L92" s="37"/>
      <c r="M92" s="37"/>
    </row>
    <row r="93" spans="2:13" ht="13.5" customHeight="1">
      <c r="B93" s="786"/>
      <c r="C93" s="780"/>
      <c r="D93" s="1655"/>
      <c r="E93" s="335" t="s">
        <v>469</v>
      </c>
      <c r="F93" s="1655"/>
      <c r="G93" s="335" t="s">
        <v>469</v>
      </c>
      <c r="H93" s="329"/>
      <c r="I93" s="764"/>
      <c r="K93" s="37"/>
      <c r="L93" s="37"/>
      <c r="M93" s="37"/>
    </row>
    <row r="94" spans="2:13" ht="27" customHeight="1">
      <c r="B94" s="786"/>
      <c r="C94" s="780"/>
      <c r="D94" s="1654" t="s">
        <v>468</v>
      </c>
      <c r="E94" s="792" t="s">
        <v>1090</v>
      </c>
      <c r="F94" s="793"/>
      <c r="G94" s="337"/>
      <c r="H94" s="329"/>
      <c r="I94" s="764"/>
      <c r="K94" s="37"/>
      <c r="L94" s="37"/>
      <c r="M94" s="37"/>
    </row>
    <row r="95" spans="2:13" ht="13.5" customHeight="1">
      <c r="B95" s="336"/>
      <c r="C95" s="780"/>
      <c r="D95" s="1655"/>
      <c r="E95" s="335" t="s">
        <v>469</v>
      </c>
      <c r="F95" s="337"/>
      <c r="G95" s="337"/>
      <c r="H95" s="337"/>
      <c r="I95" s="764"/>
      <c r="J95" s="329"/>
      <c r="K95" s="37"/>
      <c r="L95" s="37"/>
      <c r="M95" s="37"/>
    </row>
    <row r="96" spans="2:13" ht="39" customHeight="1">
      <c r="B96" s="794"/>
      <c r="C96" s="780"/>
      <c r="D96" s="1656" t="s">
        <v>1091</v>
      </c>
      <c r="E96" s="1657"/>
      <c r="F96" s="1657"/>
      <c r="G96" s="1658"/>
      <c r="H96" s="337"/>
      <c r="I96" s="764"/>
      <c r="K96" s="37"/>
      <c r="L96" s="37"/>
      <c r="M96" s="37"/>
    </row>
    <row r="97" spans="2:13" ht="17.5" customHeight="1">
      <c r="B97" s="779"/>
      <c r="C97" s="780"/>
      <c r="D97" s="787"/>
      <c r="E97" s="789"/>
      <c r="F97" s="790"/>
      <c r="G97" s="352"/>
      <c r="H97" s="352"/>
      <c r="I97" s="764"/>
      <c r="K97" s="37"/>
      <c r="L97" s="37"/>
      <c r="M97" s="37"/>
    </row>
    <row r="98" spans="2:13" ht="19">
      <c r="B98" s="1659" t="str">
        <f>$B$1&amp;" "&amp;$B$2</f>
        <v>（様式-１１） 評価項目（３）-②</v>
      </c>
      <c r="C98" s="1660"/>
      <c r="D98" s="1660"/>
      <c r="E98" s="1660"/>
      <c r="F98" s="1661" t="str">
        <f>IF(F2="","",F2)</f>
        <v>△△建設</v>
      </c>
      <c r="G98" s="1661"/>
      <c r="H98" s="1661"/>
      <c r="I98" s="1661"/>
      <c r="J98" s="326"/>
      <c r="K98" s="37"/>
      <c r="L98" s="37"/>
      <c r="M98" s="37"/>
    </row>
    <row r="99" spans="2:13" ht="30" customHeight="1">
      <c r="B99" s="1662" t="s">
        <v>1317</v>
      </c>
      <c r="C99" s="1663"/>
      <c r="D99" s="1663"/>
      <c r="E99" s="1663"/>
      <c r="F99" s="1663"/>
      <c r="G99" s="1663"/>
      <c r="H99" s="1663"/>
      <c r="I99" s="1663"/>
      <c r="J99" s="328"/>
      <c r="K99" s="37"/>
      <c r="L99" s="37"/>
      <c r="M99" s="37"/>
    </row>
    <row r="100" spans="2:13" ht="10" customHeight="1">
      <c r="B100" s="1664"/>
      <c r="C100" s="1664"/>
      <c r="D100" s="1664"/>
      <c r="E100" s="1664"/>
      <c r="F100" s="1664"/>
      <c r="G100" s="1664"/>
      <c r="H100" s="1664"/>
      <c r="I100" s="1664"/>
      <c r="K100" s="37"/>
      <c r="L100" s="37"/>
      <c r="M100" s="37"/>
    </row>
    <row r="101" spans="2:13" ht="27" customHeight="1">
      <c r="B101" s="454" t="s">
        <v>1318</v>
      </c>
      <c r="C101" s="1665" t="s">
        <v>1319</v>
      </c>
      <c r="D101" s="1665"/>
      <c r="E101" s="1665"/>
      <c r="F101" s="1665"/>
      <c r="G101" s="1665"/>
      <c r="H101" s="760"/>
      <c r="I101" s="764"/>
      <c r="K101" s="37"/>
      <c r="L101" s="37"/>
      <c r="M101" s="37"/>
    </row>
    <row r="102" spans="2:13" ht="66" customHeight="1">
      <c r="B102" s="341"/>
      <c r="C102" s="353"/>
      <c r="D102" s="1666" t="s">
        <v>468</v>
      </c>
      <c r="E102" s="1667" t="s">
        <v>1283</v>
      </c>
      <c r="F102" s="1668"/>
      <c r="G102" s="1669"/>
      <c r="H102" s="334"/>
      <c r="K102" s="37"/>
      <c r="L102" s="37"/>
      <c r="M102" s="37"/>
    </row>
    <row r="103" spans="2:13" ht="67.5" customHeight="1">
      <c r="B103" s="341"/>
      <c r="C103" s="353"/>
      <c r="D103" s="1043"/>
      <c r="E103" s="1670" t="s">
        <v>484</v>
      </c>
      <c r="F103" s="1671"/>
      <c r="G103" s="1672"/>
      <c r="H103" s="334"/>
      <c r="K103" s="37"/>
      <c r="L103" s="37"/>
      <c r="M103" s="37"/>
    </row>
    <row r="104" spans="2:13" ht="10" customHeight="1">
      <c r="B104" s="344"/>
      <c r="G104" s="345"/>
      <c r="H104" s="345"/>
      <c r="K104" s="37"/>
      <c r="L104" s="37"/>
      <c r="M104" s="37"/>
    </row>
    <row r="105" spans="2:13" ht="30" hidden="1" customHeight="1">
      <c r="B105" s="347"/>
      <c r="D105" s="231"/>
      <c r="E105" s="354" t="s">
        <v>1130</v>
      </c>
      <c r="F105" s="1673" t="s">
        <v>1131</v>
      </c>
      <c r="G105" s="1674"/>
      <c r="H105" s="355"/>
      <c r="K105" s="358"/>
      <c r="L105" s="358"/>
      <c r="M105" s="358"/>
    </row>
    <row r="106" spans="2:13" ht="10" customHeight="1" thickBot="1">
      <c r="B106" s="341"/>
      <c r="G106" s="345"/>
      <c r="H106" s="345"/>
      <c r="K106" s="37"/>
      <c r="L106" s="37"/>
      <c r="M106" s="37"/>
    </row>
    <row r="107" spans="2:13" ht="36" customHeight="1" thickBot="1">
      <c r="B107" s="341"/>
      <c r="D107" s="356" t="s">
        <v>1093</v>
      </c>
      <c r="E107" s="795" t="s">
        <v>1320</v>
      </c>
      <c r="F107" s="1675" t="str">
        <f>IF(F105="ＯＫ！",IF((COUNTIF(D10,"■")+COUNTIF(D17:F21,"■")+COUNTIF(D27,"■")+COUNTIF(D34:F48,"■")+COUNTIF(D55:F69,"■")+COUNTIF(D72:D83,"■")+COUNTIF(D88:F94,"■")+COUNTIF(D102,"■"))&gt;=1,"ＯＫ！","ＮＯ！"),"ＮＯ！")</f>
        <v>ＮＯ！</v>
      </c>
      <c r="G107" s="1676"/>
      <c r="H107" s="357"/>
      <c r="K107" s="37"/>
      <c r="L107" s="37"/>
      <c r="M107" s="37"/>
    </row>
    <row r="108" spans="2:13" ht="10" customHeight="1">
      <c r="B108" s="347"/>
      <c r="E108" s="1651" t="s">
        <v>1321</v>
      </c>
      <c r="F108" s="1652"/>
      <c r="G108" s="1652"/>
      <c r="J108" s="331"/>
      <c r="K108" s="37"/>
      <c r="L108" s="37"/>
      <c r="M108" s="37"/>
    </row>
    <row r="109" spans="2:13" ht="40.5" customHeight="1">
      <c r="B109" s="341"/>
      <c r="E109" s="1653"/>
      <c r="F109" s="1653"/>
      <c r="G109" s="1653"/>
      <c r="J109" s="331"/>
      <c r="K109" s="37"/>
      <c r="L109" s="37"/>
      <c r="M109" s="37"/>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2:I53"/>
    <mergeCell ref="C54:G54"/>
    <mergeCell ref="D55:D56"/>
    <mergeCell ref="F55:F56"/>
    <mergeCell ref="D57:D58"/>
    <mergeCell ref="F57:F58"/>
    <mergeCell ref="D59:D60"/>
    <mergeCell ref="F59:F60"/>
    <mergeCell ref="D61:D62"/>
    <mergeCell ref="D65:D66"/>
    <mergeCell ref="F65:F66"/>
    <mergeCell ref="C68:G68"/>
    <mergeCell ref="D69:D70"/>
    <mergeCell ref="F69:F70"/>
    <mergeCell ref="D83:D85"/>
    <mergeCell ref="E85:G85"/>
    <mergeCell ref="C72:G72"/>
    <mergeCell ref="D73:D75"/>
    <mergeCell ref="E75:G75"/>
    <mergeCell ref="F105:G105"/>
    <mergeCell ref="F107:G107"/>
    <mergeCell ref="E108:G109"/>
    <mergeCell ref="D94:D95"/>
    <mergeCell ref="D96:G96"/>
    <mergeCell ref="B98:E98"/>
    <mergeCell ref="F98:I98"/>
    <mergeCell ref="B99:I100"/>
    <mergeCell ref="C101:G101"/>
    <mergeCell ref="F51:I51"/>
    <mergeCell ref="B51:E51"/>
    <mergeCell ref="D102:D103"/>
    <mergeCell ref="E102:G102"/>
    <mergeCell ref="E103:G103"/>
    <mergeCell ref="C87:G87"/>
    <mergeCell ref="D88:D89"/>
    <mergeCell ref="F88:F89"/>
    <mergeCell ref="D90:D91"/>
    <mergeCell ref="F90:F91"/>
    <mergeCell ref="D92:D93"/>
    <mergeCell ref="F92:F93"/>
    <mergeCell ref="C77:G77"/>
    <mergeCell ref="D78:D80"/>
    <mergeCell ref="E80:G80"/>
    <mergeCell ref="C82:G82"/>
  </mergeCells>
  <phoneticPr fontId="2"/>
  <dataValidations count="4">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400-000000000000}"/>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400-000001000000}"/>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2400-000002000000}">
      <formula1>"□,■"</formula1>
    </dataValidation>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2400-000003000000}">
      <formula1>"□,■"</formula1>
    </dataValidation>
  </dataValidations>
  <printOptions horizontalCentered="1"/>
  <pageMargins left="0.70866141732283472" right="0.70866141732283472" top="0.74803149606299213" bottom="0.55118110236220474" header="0.31496062992125984" footer="0.31496062992125984"/>
  <pageSetup paperSize="9" scale="78" fitToHeight="3" orientation="portrait" blackAndWhite="1" r:id="rId1"/>
  <rowBreaks count="2" manualBreakCount="2">
    <brk id="50" min="1" max="8" man="1"/>
    <brk id="97" min="1" max="8"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8"/>
  </sheetPr>
  <dimension ref="B1:M109"/>
  <sheetViews>
    <sheetView view="pageBreakPreview" zoomScale="90" zoomScaleNormal="90" zoomScaleSheetLayoutView="90" workbookViewId="0">
      <selection activeCell="P22" sqref="P22:P23"/>
    </sheetView>
  </sheetViews>
  <sheetFormatPr defaultColWidth="9" defaultRowHeight="13"/>
  <cols>
    <col min="1" max="1" width="5.6328125" customWidth="1"/>
    <col min="2" max="2" width="5.26953125" customWidth="1"/>
    <col min="3" max="3" width="2.6328125" customWidth="1"/>
    <col min="4" max="4" width="2.453125" customWidth="1"/>
    <col min="5" max="5" width="44.6328125" customWidth="1"/>
    <col min="6" max="6" width="2.453125" customWidth="1"/>
    <col min="7" max="7" width="44.6328125" customWidth="1"/>
    <col min="8" max="8" width="1.26953125" customWidth="1"/>
    <col min="9" max="9" width="3.90625" customWidth="1"/>
  </cols>
  <sheetData>
    <row r="1" spans="2:13" ht="15" customHeight="1">
      <c r="B1" s="359" t="str">
        <f>CONCATENATE("（様式-",INDEX(発注者入力シート!$B$37:$G$46,MATCH(発注者入力シート!N13,発注者入力シート!$C$37:$C$46,0),4),"）")</f>
        <v>（様式-１１）</v>
      </c>
      <c r="C1" s="360"/>
      <c r="D1" s="360"/>
      <c r="E1" s="360"/>
      <c r="F1" s="1702" t="s">
        <v>798</v>
      </c>
      <c r="G1" s="1703"/>
      <c r="H1" s="1703"/>
      <c r="I1" s="1703"/>
      <c r="J1" s="326"/>
      <c r="K1" s="37"/>
      <c r="L1" s="37"/>
      <c r="M1" s="37"/>
    </row>
    <row r="2" spans="2:13" ht="15" customHeight="1">
      <c r="B2" s="359" t="str">
        <f>CONCATENATE("評価項目",INDEX(発注者入力シート!$B$37:$G$46,MATCH(発注者入力シート!N13,発注者入力シート!$C$37:$C$46,0),5),"-",INDEX(発注者入力シート!$B$37:$G$46,MATCH(発注者入力シート!N13,発注者入力シート!$C$37:$C$46,0),6))</f>
        <v>評価項目（３）-②</v>
      </c>
      <c r="C2" s="360"/>
      <c r="D2" s="360"/>
      <c r="E2" s="360"/>
      <c r="F2" s="1704" t="str">
        <f>IF(企業入力シート!C77="","",企業入力シート!C77)</f>
        <v>□□建設</v>
      </c>
      <c r="G2" s="1704"/>
      <c r="H2" s="1704"/>
      <c r="I2" s="1704"/>
      <c r="J2" s="326"/>
      <c r="K2" s="37"/>
      <c r="L2" s="37"/>
      <c r="M2" s="37"/>
    </row>
    <row r="3" spans="2:13" ht="40.5" customHeight="1">
      <c r="B3" s="1705" t="s">
        <v>1371</v>
      </c>
      <c r="C3" s="1706"/>
      <c r="D3" s="1706"/>
      <c r="E3" s="1706"/>
      <c r="F3" s="1706"/>
      <c r="G3" s="1706"/>
      <c r="H3" s="1706"/>
      <c r="I3" s="1706"/>
      <c r="J3" s="326"/>
      <c r="K3" s="326"/>
      <c r="L3" s="37"/>
      <c r="M3" s="37"/>
    </row>
    <row r="4" spans="2:13" ht="18.75" customHeight="1">
      <c r="B4" s="327"/>
      <c r="C4" s="763"/>
      <c r="D4" s="763"/>
      <c r="E4" s="452" t="s">
        <v>1072</v>
      </c>
      <c r="F4" s="1661" t="str">
        <f>IF(企業入力シート!C5="","",企業入力シート!C5)</f>
        <v/>
      </c>
      <c r="G4" s="1661"/>
      <c r="H4" s="1661"/>
      <c r="I4" s="1661"/>
      <c r="J4" s="326"/>
      <c r="K4" s="326"/>
      <c r="L4" s="37"/>
      <c r="M4" s="37"/>
    </row>
    <row r="5" spans="2:13" ht="30" customHeight="1">
      <c r="B5" s="1662" t="s">
        <v>470</v>
      </c>
      <c r="C5" s="1663"/>
      <c r="D5" s="1663"/>
      <c r="E5" s="1663"/>
      <c r="F5" s="1663"/>
      <c r="G5" s="1663"/>
      <c r="H5" s="1663"/>
      <c r="I5" s="1663"/>
      <c r="J5" s="328"/>
      <c r="K5" s="37"/>
      <c r="L5" s="37"/>
      <c r="M5" s="37"/>
    </row>
    <row r="6" spans="2:13" ht="10" customHeight="1">
      <c r="B6" s="1664"/>
      <c r="C6" s="1664"/>
      <c r="D6" s="1664"/>
      <c r="E6" s="1664"/>
      <c r="F6" s="1664"/>
      <c r="G6" s="1664"/>
      <c r="H6" s="1664"/>
      <c r="I6" s="1664"/>
      <c r="J6" s="329"/>
      <c r="K6" s="37"/>
      <c r="L6" s="37"/>
      <c r="M6" s="37"/>
    </row>
    <row r="7" spans="2:13" ht="54" customHeight="1">
      <c r="B7" s="330"/>
      <c r="C7" s="1699" t="s">
        <v>1293</v>
      </c>
      <c r="D7" s="1700"/>
      <c r="E7" s="1700"/>
      <c r="F7" s="1700"/>
      <c r="G7" s="1701"/>
      <c r="H7" s="764"/>
      <c r="I7" s="764"/>
      <c r="J7" s="331"/>
      <c r="K7" s="37"/>
      <c r="L7" s="37"/>
      <c r="M7" s="37"/>
    </row>
    <row r="8" spans="2:13" ht="10" customHeight="1">
      <c r="B8" s="332"/>
      <c r="C8" s="764"/>
      <c r="D8" s="764"/>
      <c r="E8" s="764"/>
      <c r="F8" s="764"/>
      <c r="G8" s="764"/>
      <c r="H8" s="764"/>
      <c r="I8" s="764"/>
      <c r="J8" s="329"/>
      <c r="K8" s="37"/>
      <c r="L8" s="37"/>
      <c r="M8" s="37"/>
    </row>
    <row r="9" spans="2:13">
      <c r="B9" s="765" t="s">
        <v>1132</v>
      </c>
      <c r="C9" s="1694" t="s">
        <v>471</v>
      </c>
      <c r="D9" s="1694"/>
      <c r="E9" s="1694"/>
      <c r="F9" s="1694"/>
      <c r="G9" s="1694"/>
      <c r="H9" s="760"/>
      <c r="I9" s="764"/>
      <c r="J9" s="329"/>
      <c r="K9" s="37"/>
      <c r="L9" s="37"/>
      <c r="M9" s="37"/>
    </row>
    <row r="10" spans="2:13" ht="13.5" customHeight="1">
      <c r="B10" s="766"/>
      <c r="C10" s="764"/>
      <c r="D10" s="1654" t="s">
        <v>468</v>
      </c>
      <c r="E10" s="333" t="s">
        <v>1073</v>
      </c>
      <c r="F10" s="1654" t="s">
        <v>468</v>
      </c>
      <c r="G10" s="1697" t="s">
        <v>1074</v>
      </c>
      <c r="H10" s="334"/>
      <c r="I10" s="764"/>
      <c r="J10" s="329"/>
      <c r="K10" s="37"/>
      <c r="L10" s="37"/>
      <c r="M10" s="37"/>
    </row>
    <row r="11" spans="2:13" ht="13.5" customHeight="1">
      <c r="B11" s="336"/>
      <c r="C11" s="764"/>
      <c r="D11" s="1695"/>
      <c r="E11" s="342" t="s">
        <v>472</v>
      </c>
      <c r="F11" s="1695"/>
      <c r="G11" s="1362"/>
      <c r="H11" s="762"/>
      <c r="I11" s="764"/>
      <c r="J11" s="329"/>
      <c r="K11" s="37"/>
      <c r="L11" s="37"/>
      <c r="M11" s="37"/>
    </row>
    <row r="12" spans="2:13" ht="13.5" customHeight="1">
      <c r="B12" s="336"/>
      <c r="C12" s="764"/>
      <c r="D12" s="1696"/>
      <c r="E12" s="335" t="s">
        <v>469</v>
      </c>
      <c r="F12" s="1696"/>
      <c r="G12" s="1365"/>
      <c r="H12" s="762"/>
      <c r="I12" s="764"/>
      <c r="J12" s="329"/>
      <c r="K12" s="37"/>
      <c r="L12" s="37"/>
      <c r="M12" s="37"/>
    </row>
    <row r="13" spans="2:13" ht="3.75" customHeight="1">
      <c r="B13" s="336"/>
      <c r="C13" s="764"/>
      <c r="D13" s="764"/>
      <c r="E13" s="329"/>
      <c r="F13" s="337"/>
      <c r="G13" s="337"/>
      <c r="H13" s="337"/>
      <c r="I13" s="764"/>
      <c r="J13" s="329"/>
      <c r="K13" s="37"/>
      <c r="L13" s="37"/>
      <c r="M13" s="37"/>
    </row>
    <row r="14" spans="2:13" ht="44.5" customHeight="1">
      <c r="B14" s="767"/>
      <c r="C14" s="329"/>
      <c r="D14" s="1656" t="s">
        <v>1282</v>
      </c>
      <c r="E14" s="1657"/>
      <c r="F14" s="1657"/>
      <c r="G14" s="1658"/>
      <c r="H14" s="337"/>
      <c r="I14" s="764"/>
      <c r="K14" s="37"/>
      <c r="L14" s="37"/>
      <c r="M14" s="37"/>
    </row>
    <row r="15" spans="2:13" ht="10" customHeight="1">
      <c r="B15" s="768"/>
      <c r="C15" s="769"/>
      <c r="D15" s="769"/>
      <c r="E15" s="769"/>
      <c r="F15" s="769"/>
      <c r="G15" s="769"/>
      <c r="H15" s="769"/>
      <c r="I15" s="764"/>
      <c r="J15" s="329"/>
      <c r="K15" s="37"/>
      <c r="L15" s="37"/>
      <c r="M15" s="37"/>
    </row>
    <row r="16" spans="2:13" ht="27" customHeight="1">
      <c r="B16" s="765" t="s">
        <v>1133</v>
      </c>
      <c r="C16" s="1698" t="s">
        <v>1294</v>
      </c>
      <c r="D16" s="1665"/>
      <c r="E16" s="1665"/>
      <c r="F16" s="1665"/>
      <c r="G16" s="1665"/>
      <c r="H16" s="760"/>
      <c r="I16" s="764"/>
      <c r="K16" s="37"/>
      <c r="L16" s="37"/>
      <c r="M16" s="37"/>
    </row>
    <row r="17" spans="2:13" ht="37.5" customHeight="1">
      <c r="B17" s="767"/>
      <c r="C17" s="764"/>
      <c r="D17" s="1654" t="s">
        <v>468</v>
      </c>
      <c r="E17" s="770" t="s">
        <v>473</v>
      </c>
      <c r="F17" s="1654" t="s">
        <v>468</v>
      </c>
      <c r="G17" s="771" t="s">
        <v>1295</v>
      </c>
      <c r="H17" s="329"/>
      <c r="I17" s="764"/>
      <c r="K17" s="37"/>
      <c r="L17" s="37"/>
      <c r="M17" s="37"/>
    </row>
    <row r="18" spans="2:13" ht="13.5" customHeight="1">
      <c r="B18" s="767"/>
      <c r="C18" s="764"/>
      <c r="D18" s="1655"/>
      <c r="E18" s="335" t="s">
        <v>469</v>
      </c>
      <c r="F18" s="1655"/>
      <c r="G18" s="335" t="s">
        <v>469</v>
      </c>
      <c r="H18" s="329"/>
      <c r="I18" s="764"/>
      <c r="K18" s="37"/>
      <c r="L18" s="37"/>
      <c r="M18" s="37"/>
    </row>
    <row r="19" spans="2:13" ht="37.5" customHeight="1">
      <c r="B19" s="767"/>
      <c r="C19" s="764"/>
      <c r="D19" s="1654" t="s">
        <v>468</v>
      </c>
      <c r="E19" s="771" t="s">
        <v>1075</v>
      </c>
      <c r="F19" s="1654" t="s">
        <v>468</v>
      </c>
      <c r="G19" s="771" t="s">
        <v>1076</v>
      </c>
      <c r="H19" s="329"/>
      <c r="I19" s="764"/>
      <c r="K19" s="37"/>
      <c r="L19" s="37"/>
      <c r="M19" s="37"/>
    </row>
    <row r="20" spans="2:13" ht="13.5" customHeight="1">
      <c r="B20" s="767"/>
      <c r="C20" s="764"/>
      <c r="D20" s="1655"/>
      <c r="E20" s="335" t="s">
        <v>469</v>
      </c>
      <c r="F20" s="1655"/>
      <c r="G20" s="335" t="s">
        <v>469</v>
      </c>
      <c r="H20" s="329"/>
      <c r="I20" s="764"/>
      <c r="K20" s="37"/>
      <c r="L20" s="37"/>
      <c r="M20" s="37"/>
    </row>
    <row r="21" spans="2:13" ht="37.5" customHeight="1">
      <c r="B21" s="767"/>
      <c r="C21" s="764"/>
      <c r="D21" s="1654" t="s">
        <v>468</v>
      </c>
      <c r="E21" s="770" t="s">
        <v>1296</v>
      </c>
      <c r="F21" s="1654" t="s">
        <v>468</v>
      </c>
      <c r="G21" s="770" t="s">
        <v>474</v>
      </c>
      <c r="H21" s="329"/>
      <c r="I21" s="764"/>
      <c r="K21" s="37"/>
      <c r="L21" s="37"/>
      <c r="M21" s="37"/>
    </row>
    <row r="22" spans="2:13" ht="13.5" customHeight="1">
      <c r="B22" s="767"/>
      <c r="C22" s="764"/>
      <c r="D22" s="1655"/>
      <c r="E22" s="335" t="s">
        <v>469</v>
      </c>
      <c r="F22" s="1655"/>
      <c r="G22" s="335" t="s">
        <v>469</v>
      </c>
      <c r="H22" s="329"/>
      <c r="I22" s="764"/>
      <c r="K22" s="37"/>
      <c r="L22" s="37"/>
      <c r="M22" s="37"/>
    </row>
    <row r="23" spans="2:13" ht="3.75" customHeight="1">
      <c r="B23" s="336"/>
      <c r="C23" s="764"/>
      <c r="D23" s="764"/>
      <c r="E23" s="329"/>
      <c r="F23" s="337"/>
      <c r="G23" s="337"/>
      <c r="H23" s="337"/>
      <c r="I23" s="764"/>
      <c r="J23" s="329"/>
      <c r="K23" s="37"/>
      <c r="L23" s="37"/>
      <c r="M23" s="37"/>
    </row>
    <row r="24" spans="2:13" ht="37.5" customHeight="1">
      <c r="B24" s="767"/>
      <c r="C24" s="764"/>
      <c r="D24" s="1656" t="s">
        <v>1297</v>
      </c>
      <c r="E24" s="1657"/>
      <c r="F24" s="1657"/>
      <c r="G24" s="1658"/>
      <c r="H24" s="337"/>
      <c r="I24" s="764"/>
      <c r="K24" s="37"/>
      <c r="M24" s="37"/>
    </row>
    <row r="25" spans="2:13" ht="10" customHeight="1">
      <c r="B25" s="767"/>
      <c r="C25" s="764"/>
      <c r="D25" s="338"/>
      <c r="E25" s="340"/>
      <c r="F25" s="340"/>
      <c r="G25" s="340"/>
      <c r="H25" s="337"/>
      <c r="I25" s="764"/>
      <c r="K25" s="37"/>
      <c r="M25" s="37"/>
    </row>
    <row r="26" spans="2:13" ht="13.5" customHeight="1">
      <c r="B26" s="453" t="s">
        <v>1298</v>
      </c>
      <c r="C26" s="1694" t="s">
        <v>1299</v>
      </c>
      <c r="D26" s="1694"/>
      <c r="E26" s="1694"/>
      <c r="F26" s="1694"/>
      <c r="G26" s="1694"/>
      <c r="H26" s="760"/>
      <c r="I26" s="764"/>
      <c r="K26" s="37"/>
    </row>
    <row r="27" spans="2:13" ht="13.5" customHeight="1">
      <c r="B27" s="766"/>
      <c r="C27" s="764"/>
      <c r="D27" s="1654" t="s">
        <v>468</v>
      </c>
      <c r="E27" s="333" t="s">
        <v>1073</v>
      </c>
      <c r="F27" s="1654" t="s">
        <v>468</v>
      </c>
      <c r="G27" s="1697" t="s">
        <v>1074</v>
      </c>
      <c r="H27" s="334"/>
      <c r="I27" s="764"/>
      <c r="K27" s="37"/>
      <c r="L27" s="37"/>
      <c r="M27" s="37"/>
    </row>
    <row r="28" spans="2:13" ht="13.5" customHeight="1">
      <c r="B28" s="339"/>
      <c r="C28" s="764"/>
      <c r="D28" s="1695"/>
      <c r="E28" s="343" t="s">
        <v>1077</v>
      </c>
      <c r="F28" s="1695"/>
      <c r="G28" s="1362"/>
      <c r="H28" s="760"/>
      <c r="I28" s="764"/>
      <c r="K28" s="37"/>
      <c r="L28" s="37"/>
      <c r="M28" s="37"/>
    </row>
    <row r="29" spans="2:13" ht="13.5" customHeight="1">
      <c r="B29" s="336"/>
      <c r="C29" s="764"/>
      <c r="D29" s="1696"/>
      <c r="E29" s="335" t="s">
        <v>469</v>
      </c>
      <c r="F29" s="1696"/>
      <c r="G29" s="1365"/>
      <c r="H29" s="762"/>
      <c r="I29" s="764"/>
      <c r="J29" s="329"/>
      <c r="K29" s="37"/>
      <c r="L29" s="37"/>
      <c r="M29" s="37"/>
    </row>
    <row r="30" spans="2:13" ht="3.75" customHeight="1">
      <c r="B30" s="336"/>
      <c r="C30" s="764"/>
      <c r="D30" s="764"/>
      <c r="E30" s="329"/>
      <c r="F30" s="337"/>
      <c r="G30" s="337"/>
      <c r="H30" s="337"/>
      <c r="I30" s="764"/>
      <c r="J30" s="329"/>
      <c r="K30" s="37"/>
      <c r="L30" s="37"/>
      <c r="M30" s="37"/>
    </row>
    <row r="31" spans="2:13" ht="39" customHeight="1">
      <c r="B31" s="766"/>
      <c r="C31" s="764"/>
      <c r="D31" s="1656" t="s">
        <v>1300</v>
      </c>
      <c r="E31" s="1657"/>
      <c r="F31" s="1657"/>
      <c r="G31" s="1658"/>
      <c r="H31" s="337"/>
      <c r="I31" s="764"/>
      <c r="K31" s="37"/>
      <c r="L31" s="37"/>
      <c r="M31" s="37"/>
    </row>
    <row r="32" spans="2:13" ht="10" customHeight="1">
      <c r="B32" s="772"/>
      <c r="C32" s="764"/>
      <c r="D32" s="764"/>
      <c r="E32" s="764"/>
      <c r="F32" s="764"/>
      <c r="G32" s="345"/>
      <c r="H32" s="345"/>
      <c r="I32" s="764"/>
      <c r="K32" s="37"/>
      <c r="L32" s="37"/>
      <c r="M32" s="37"/>
    </row>
    <row r="33" spans="2:13" ht="33" customHeight="1">
      <c r="B33" s="453" t="s">
        <v>1301</v>
      </c>
      <c r="C33" s="1665" t="s">
        <v>1302</v>
      </c>
      <c r="D33" s="1665"/>
      <c r="E33" s="1665"/>
      <c r="F33" s="1665"/>
      <c r="G33" s="1665"/>
      <c r="H33" s="760"/>
      <c r="I33" s="764"/>
      <c r="K33" s="37"/>
      <c r="L33" s="37"/>
      <c r="M33" s="37"/>
    </row>
    <row r="34" spans="2:13" ht="27" customHeight="1">
      <c r="B34" s="772"/>
      <c r="C34" s="764"/>
      <c r="D34" s="1654" t="s">
        <v>468</v>
      </c>
      <c r="E34" s="773" t="s">
        <v>1078</v>
      </c>
      <c r="F34" s="1654" t="s">
        <v>468</v>
      </c>
      <c r="G34" s="773" t="s">
        <v>1303</v>
      </c>
      <c r="H34" s="329"/>
      <c r="I34" s="764"/>
      <c r="K34" s="37"/>
      <c r="L34" s="37"/>
      <c r="M34" s="37"/>
    </row>
    <row r="35" spans="2:13" ht="13.5" customHeight="1">
      <c r="B35" s="767"/>
      <c r="C35" s="764"/>
      <c r="D35" s="1655"/>
      <c r="E35" s="335" t="s">
        <v>469</v>
      </c>
      <c r="F35" s="1655"/>
      <c r="G35" s="335" t="s">
        <v>469</v>
      </c>
      <c r="H35" s="329"/>
      <c r="I35" s="764"/>
      <c r="K35" s="37"/>
      <c r="L35" s="37"/>
      <c r="M35" s="37"/>
    </row>
    <row r="36" spans="2:13" ht="27" customHeight="1">
      <c r="B36" s="772"/>
      <c r="C36" s="764"/>
      <c r="D36" s="1684" t="s">
        <v>468</v>
      </c>
      <c r="E36" s="773" t="s">
        <v>1304</v>
      </c>
      <c r="F36" s="764"/>
      <c r="G36" s="764"/>
      <c r="H36" s="329"/>
      <c r="I36" s="764"/>
      <c r="K36" s="37"/>
      <c r="L36" s="37"/>
      <c r="M36" s="37"/>
    </row>
    <row r="37" spans="2:13" ht="13.5" customHeight="1">
      <c r="B37" s="767"/>
      <c r="C37" s="764"/>
      <c r="D37" s="1655"/>
      <c r="E37" s="335" t="s">
        <v>469</v>
      </c>
      <c r="F37" s="764"/>
      <c r="G37" s="764"/>
      <c r="H37" s="329"/>
      <c r="I37" s="764"/>
      <c r="K37" s="37"/>
      <c r="L37" s="37"/>
      <c r="M37" s="37"/>
    </row>
    <row r="38" spans="2:13" ht="22.5" customHeight="1">
      <c r="B38" s="767"/>
      <c r="C38" s="764"/>
      <c r="D38" s="1684" t="s">
        <v>468</v>
      </c>
      <c r="E38" s="1691" t="s">
        <v>1305</v>
      </c>
      <c r="F38" s="1692"/>
      <c r="G38" s="1693"/>
      <c r="H38" s="329"/>
      <c r="I38" s="764"/>
      <c r="K38" s="37"/>
      <c r="L38" s="37"/>
      <c r="M38" s="37"/>
    </row>
    <row r="39" spans="2:13" ht="13.5" customHeight="1">
      <c r="B39" s="767"/>
      <c r="C39" s="764"/>
      <c r="D39" s="1655"/>
      <c r="E39" s="451" t="s">
        <v>469</v>
      </c>
      <c r="F39" s="346"/>
      <c r="G39" s="335"/>
      <c r="H39" s="329"/>
      <c r="I39" s="764"/>
      <c r="K39" s="37"/>
      <c r="L39" s="37"/>
      <c r="M39" s="37"/>
    </row>
    <row r="40" spans="2:13" ht="10" customHeight="1">
      <c r="B40" s="768"/>
      <c r="C40" s="764"/>
      <c r="D40" s="764"/>
      <c r="E40" s="764"/>
      <c r="F40" s="764"/>
      <c r="G40" s="764"/>
      <c r="H40" s="764"/>
      <c r="I40" s="764"/>
      <c r="K40" s="37"/>
      <c r="L40" s="37"/>
      <c r="M40" s="37"/>
    </row>
    <row r="41" spans="2:13" ht="27" customHeight="1">
      <c r="B41" s="453" t="s">
        <v>1121</v>
      </c>
      <c r="C41" s="1665" t="s">
        <v>1122</v>
      </c>
      <c r="D41" s="1665"/>
      <c r="E41" s="1665"/>
      <c r="F41" s="1665"/>
      <c r="G41" s="1665"/>
      <c r="H41" s="761"/>
      <c r="I41" s="764"/>
      <c r="K41" s="37"/>
      <c r="L41" s="37"/>
      <c r="M41" s="37"/>
    </row>
    <row r="42" spans="2:13" ht="27" customHeight="1">
      <c r="B42" s="774"/>
      <c r="C42" s="775"/>
      <c r="D42" s="1685" t="s">
        <v>468</v>
      </c>
      <c r="E42" s="1687" t="s">
        <v>1079</v>
      </c>
      <c r="F42" s="1687"/>
      <c r="G42" s="1688"/>
      <c r="H42" s="329"/>
      <c r="I42" s="764"/>
      <c r="K42" s="37"/>
      <c r="L42" s="37"/>
      <c r="M42" s="37"/>
    </row>
    <row r="43" spans="2:13" ht="13.5" customHeight="1">
      <c r="B43" s="776"/>
      <c r="C43" s="775"/>
      <c r="D43" s="1686"/>
      <c r="E43" s="1689" t="s">
        <v>469</v>
      </c>
      <c r="F43" s="1689"/>
      <c r="G43" s="1690"/>
      <c r="H43" s="329"/>
      <c r="I43" s="764"/>
      <c r="K43" s="37"/>
      <c r="L43" s="37"/>
      <c r="M43" s="37"/>
    </row>
    <row r="44" spans="2:13" ht="31.5" customHeight="1">
      <c r="B44" s="774"/>
      <c r="C44" s="775"/>
      <c r="D44" s="1685" t="s">
        <v>468</v>
      </c>
      <c r="E44" s="1687" t="s">
        <v>1080</v>
      </c>
      <c r="F44" s="1687"/>
      <c r="G44" s="1688"/>
      <c r="H44" s="329"/>
      <c r="I44" s="764"/>
      <c r="K44" s="37"/>
      <c r="L44" s="37"/>
      <c r="M44" s="37"/>
    </row>
    <row r="45" spans="2:13" ht="13.5" customHeight="1">
      <c r="B45" s="776"/>
      <c r="C45" s="775"/>
      <c r="D45" s="1686"/>
      <c r="E45" s="1689" t="s">
        <v>469</v>
      </c>
      <c r="F45" s="1689"/>
      <c r="G45" s="1690"/>
      <c r="H45" s="329"/>
      <c r="I45" s="764"/>
      <c r="K45" s="37"/>
      <c r="L45" s="37"/>
      <c r="M45" s="37"/>
    </row>
    <row r="46" spans="2:13" ht="31.5" customHeight="1">
      <c r="B46" s="774"/>
      <c r="C46" s="775"/>
      <c r="D46" s="1685" t="s">
        <v>468</v>
      </c>
      <c r="E46" s="1687" t="s">
        <v>1081</v>
      </c>
      <c r="F46" s="1687"/>
      <c r="G46" s="1688"/>
      <c r="H46" s="329"/>
      <c r="I46" s="764"/>
      <c r="K46" s="37"/>
      <c r="L46" s="37"/>
      <c r="M46" s="37"/>
    </row>
    <row r="47" spans="2:13" ht="13.5" customHeight="1">
      <c r="B47" s="776"/>
      <c r="C47" s="775"/>
      <c r="D47" s="1686"/>
      <c r="E47" s="1689" t="s">
        <v>469</v>
      </c>
      <c r="F47" s="1689"/>
      <c r="G47" s="1690"/>
      <c r="H47" s="329"/>
      <c r="I47" s="764"/>
      <c r="K47" s="37"/>
      <c r="L47" s="37"/>
      <c r="M47" s="37"/>
    </row>
    <row r="48" spans="2:13" ht="31.5" customHeight="1">
      <c r="B48" s="776"/>
      <c r="C48" s="775"/>
      <c r="D48" s="1685" t="s">
        <v>468</v>
      </c>
      <c r="E48" s="1687" t="s">
        <v>1082</v>
      </c>
      <c r="F48" s="1687"/>
      <c r="G48" s="1688"/>
      <c r="H48" s="329"/>
      <c r="I48" s="764"/>
      <c r="K48" s="37"/>
      <c r="L48" s="37"/>
      <c r="M48" s="37"/>
    </row>
    <row r="49" spans="2:13" ht="13.5" customHeight="1">
      <c r="B49" s="776"/>
      <c r="C49" s="775"/>
      <c r="D49" s="1686"/>
      <c r="E49" s="1689" t="s">
        <v>469</v>
      </c>
      <c r="F49" s="1689"/>
      <c r="G49" s="1690"/>
      <c r="H49" s="329"/>
      <c r="I49" s="764"/>
      <c r="K49" s="37"/>
      <c r="L49" s="37"/>
      <c r="M49" s="37"/>
    </row>
    <row r="50" spans="2:13" ht="10" customHeight="1">
      <c r="B50" s="768"/>
      <c r="C50" s="764"/>
      <c r="D50" s="764"/>
      <c r="E50" s="764"/>
      <c r="F50" s="764"/>
      <c r="G50" s="764"/>
      <c r="H50" s="764"/>
      <c r="I50" s="764"/>
      <c r="K50" s="37"/>
      <c r="L50" s="37"/>
      <c r="M50" s="37"/>
    </row>
    <row r="51" spans="2:13" ht="19">
      <c r="B51" s="1659" t="str">
        <f>$B$1&amp;" "&amp;$B$2</f>
        <v>（様式-１１） 評価項目（３）-②</v>
      </c>
      <c r="C51" s="1660"/>
      <c r="D51" s="1660"/>
      <c r="E51" s="1660"/>
      <c r="F51" s="1661" t="str">
        <f>IF(F2="","",F2)</f>
        <v>□□建設</v>
      </c>
      <c r="G51" s="1661"/>
      <c r="H51" s="1661"/>
      <c r="I51" s="1661"/>
      <c r="J51" s="326"/>
      <c r="K51" s="37"/>
      <c r="L51" s="37"/>
      <c r="M51" s="37"/>
    </row>
    <row r="52" spans="2:13" ht="30" customHeight="1">
      <c r="B52" s="1662" t="s">
        <v>475</v>
      </c>
      <c r="C52" s="1663"/>
      <c r="D52" s="1663"/>
      <c r="E52" s="1663"/>
      <c r="F52" s="1663"/>
      <c r="G52" s="1663"/>
      <c r="H52" s="1663"/>
      <c r="I52" s="1663"/>
      <c r="J52" s="328"/>
      <c r="K52" s="37"/>
      <c r="L52" s="37"/>
      <c r="M52" s="37"/>
    </row>
    <row r="53" spans="2:13" ht="10" customHeight="1">
      <c r="B53" s="1664"/>
      <c r="C53" s="1664"/>
      <c r="D53" s="1664"/>
      <c r="E53" s="1664"/>
      <c r="F53" s="1664"/>
      <c r="G53" s="1664"/>
      <c r="H53" s="1664"/>
      <c r="I53" s="1664"/>
      <c r="K53" s="37"/>
      <c r="L53" s="37"/>
      <c r="M53" s="37"/>
    </row>
    <row r="54" spans="2:13" ht="27.65" customHeight="1">
      <c r="B54" s="453" t="s">
        <v>1306</v>
      </c>
      <c r="C54" s="1682" t="s">
        <v>1325</v>
      </c>
      <c r="D54" s="1683"/>
      <c r="E54" s="1683"/>
      <c r="F54" s="1683"/>
      <c r="G54" s="1683"/>
      <c r="H54" s="761"/>
      <c r="I54" s="764"/>
      <c r="K54" s="37"/>
      <c r="L54" s="37"/>
      <c r="M54" s="37"/>
    </row>
    <row r="55" spans="2:13" ht="27" customHeight="1">
      <c r="B55" s="772"/>
      <c r="C55" s="764"/>
      <c r="D55" s="1684" t="s">
        <v>468</v>
      </c>
      <c r="E55" s="771" t="s">
        <v>1083</v>
      </c>
      <c r="F55" s="1654" t="s">
        <v>468</v>
      </c>
      <c r="G55" s="771" t="s">
        <v>1295</v>
      </c>
      <c r="H55" s="329"/>
      <c r="I55" s="764"/>
      <c r="K55" s="37"/>
      <c r="L55" s="37"/>
      <c r="M55" s="37"/>
    </row>
    <row r="56" spans="2:13" ht="13.5" customHeight="1">
      <c r="B56" s="767"/>
      <c r="C56" s="764"/>
      <c r="D56" s="1655"/>
      <c r="E56" s="335" t="s">
        <v>469</v>
      </c>
      <c r="F56" s="1655"/>
      <c r="G56" s="335" t="s">
        <v>469</v>
      </c>
      <c r="H56" s="329"/>
      <c r="I56" s="764"/>
      <c r="K56" s="37"/>
      <c r="L56" s="37"/>
      <c r="M56" s="37"/>
    </row>
    <row r="57" spans="2:13" ht="31.5" customHeight="1">
      <c r="B57" s="772"/>
      <c r="C57" s="764"/>
      <c r="D57" s="1684" t="s">
        <v>468</v>
      </c>
      <c r="E57" s="771" t="s">
        <v>1075</v>
      </c>
      <c r="F57" s="1654" t="s">
        <v>468</v>
      </c>
      <c r="G57" s="771" t="s">
        <v>1076</v>
      </c>
      <c r="H57" s="329"/>
      <c r="I57" s="764"/>
      <c r="K57" s="37"/>
      <c r="L57" s="37"/>
      <c r="M57" s="37"/>
    </row>
    <row r="58" spans="2:13" ht="13.5" customHeight="1">
      <c r="B58" s="767"/>
      <c r="C58" s="764"/>
      <c r="D58" s="1655"/>
      <c r="E58" s="335" t="s">
        <v>469</v>
      </c>
      <c r="F58" s="1655"/>
      <c r="G58" s="335" t="s">
        <v>469</v>
      </c>
      <c r="H58" s="329"/>
      <c r="I58" s="764"/>
      <c r="K58" s="37"/>
      <c r="L58" s="37"/>
      <c r="M58" s="37"/>
    </row>
    <row r="59" spans="2:13" ht="31.5" customHeight="1">
      <c r="B59" s="772"/>
      <c r="C59" s="764"/>
      <c r="D59" s="1684" t="s">
        <v>468</v>
      </c>
      <c r="E59" s="771" t="s">
        <v>1084</v>
      </c>
      <c r="F59" s="1654" t="s">
        <v>468</v>
      </c>
      <c r="G59" s="770" t="s">
        <v>1307</v>
      </c>
      <c r="H59" s="329"/>
      <c r="I59" s="764"/>
      <c r="K59" s="37"/>
      <c r="L59" s="37"/>
      <c r="M59" s="37"/>
    </row>
    <row r="60" spans="2:13" ht="13.5" customHeight="1">
      <c r="B60" s="767"/>
      <c r="C60" s="764"/>
      <c r="D60" s="1655"/>
      <c r="E60" s="335" t="s">
        <v>469</v>
      </c>
      <c r="F60" s="1655"/>
      <c r="G60" s="335" t="s">
        <v>469</v>
      </c>
      <c r="H60" s="329"/>
      <c r="I60" s="764"/>
      <c r="K60" s="37"/>
      <c r="L60" s="37"/>
      <c r="M60" s="37"/>
    </row>
    <row r="61" spans="2:13" ht="31.5" customHeight="1">
      <c r="B61" s="767"/>
      <c r="C61" s="764"/>
      <c r="D61" s="1684" t="s">
        <v>468</v>
      </c>
      <c r="E61" s="749" t="s">
        <v>1328</v>
      </c>
      <c r="F61" s="769"/>
      <c r="G61" s="769"/>
      <c r="H61" s="329"/>
      <c r="I61" s="764"/>
      <c r="K61" s="37"/>
      <c r="L61" s="37"/>
      <c r="M61" s="37"/>
    </row>
    <row r="62" spans="2:13" ht="13.5" customHeight="1">
      <c r="B62" s="767"/>
      <c r="C62" s="764"/>
      <c r="D62" s="1655"/>
      <c r="E62" s="335" t="s">
        <v>469</v>
      </c>
      <c r="F62" s="348"/>
      <c r="G62" s="349"/>
      <c r="H62" s="329"/>
      <c r="I62" s="764"/>
      <c r="K62" s="37"/>
      <c r="L62" s="37"/>
      <c r="M62" s="37"/>
    </row>
    <row r="63" spans="2:13" ht="13.5" customHeight="1">
      <c r="B63" s="767"/>
      <c r="C63" s="764"/>
      <c r="D63" s="777"/>
      <c r="E63" s="777"/>
      <c r="F63" s="348"/>
      <c r="G63" s="349"/>
      <c r="H63" s="329"/>
      <c r="I63" s="764"/>
      <c r="K63" s="37"/>
      <c r="L63" s="37"/>
      <c r="M63" s="37"/>
    </row>
    <row r="64" spans="2:13" ht="13.5" customHeight="1">
      <c r="B64" s="453" t="s">
        <v>1134</v>
      </c>
      <c r="C64" s="1665" t="s">
        <v>1308</v>
      </c>
      <c r="D64" s="1665"/>
      <c r="E64" s="1665"/>
      <c r="F64" s="1665"/>
      <c r="G64" s="1665"/>
      <c r="H64" s="760"/>
      <c r="I64" s="764"/>
      <c r="K64" s="37"/>
      <c r="L64" s="37"/>
      <c r="M64" s="37"/>
    </row>
    <row r="65" spans="2:13" ht="27" customHeight="1">
      <c r="B65" s="772"/>
      <c r="C65" s="764"/>
      <c r="D65" s="1654" t="s">
        <v>468</v>
      </c>
      <c r="E65" s="771" t="s">
        <v>1323</v>
      </c>
      <c r="F65" s="1654" t="s">
        <v>468</v>
      </c>
      <c r="G65" s="771" t="s">
        <v>1324</v>
      </c>
      <c r="H65" s="329"/>
      <c r="I65" s="764"/>
      <c r="K65" s="37"/>
      <c r="L65" s="37"/>
      <c r="M65" s="37"/>
    </row>
    <row r="66" spans="2:13" ht="13.5" customHeight="1">
      <c r="B66" s="767"/>
      <c r="C66" s="764"/>
      <c r="D66" s="1655"/>
      <c r="E66" s="335" t="s">
        <v>469</v>
      </c>
      <c r="F66" s="1655"/>
      <c r="G66" s="335" t="s">
        <v>469</v>
      </c>
      <c r="H66" s="329"/>
      <c r="I66" s="764"/>
      <c r="K66" s="37"/>
      <c r="L66" s="37"/>
      <c r="M66" s="37"/>
    </row>
    <row r="67" spans="2:13" ht="10" customHeight="1">
      <c r="B67" s="767"/>
      <c r="C67" s="329"/>
      <c r="D67" s="764"/>
      <c r="E67" s="764"/>
      <c r="F67" s="764"/>
      <c r="G67" s="764"/>
      <c r="H67" s="764"/>
      <c r="I67" s="764"/>
      <c r="K67" s="37"/>
      <c r="L67" s="37"/>
      <c r="M67" s="37"/>
    </row>
    <row r="68" spans="2:13" ht="13.5" customHeight="1">
      <c r="B68" s="453" t="s">
        <v>1135</v>
      </c>
      <c r="C68" s="1665" t="s">
        <v>1311</v>
      </c>
      <c r="D68" s="1665"/>
      <c r="E68" s="1665"/>
      <c r="F68" s="1665"/>
      <c r="G68" s="1665"/>
      <c r="H68" s="760"/>
      <c r="I68" s="764"/>
      <c r="K68" s="37"/>
      <c r="L68" s="37"/>
      <c r="M68" s="37"/>
    </row>
    <row r="69" spans="2:13" ht="27" customHeight="1">
      <c r="B69" s="766"/>
      <c r="C69" s="764"/>
      <c r="D69" s="1654" t="s">
        <v>468</v>
      </c>
      <c r="E69" s="778" t="s">
        <v>476</v>
      </c>
      <c r="F69" s="1654" t="s">
        <v>468</v>
      </c>
      <c r="G69" s="749" t="s">
        <v>1270</v>
      </c>
      <c r="H69" s="334"/>
      <c r="I69" s="764"/>
      <c r="K69" s="37"/>
      <c r="L69" s="37"/>
      <c r="M69" s="37"/>
    </row>
    <row r="70" spans="2:13" ht="13.5" customHeight="1">
      <c r="B70" s="767"/>
      <c r="C70" s="764"/>
      <c r="D70" s="1655"/>
      <c r="E70" s="335" t="s">
        <v>469</v>
      </c>
      <c r="F70" s="1655"/>
      <c r="G70" s="335" t="s">
        <v>469</v>
      </c>
      <c r="H70" s="329"/>
      <c r="I70" s="764"/>
      <c r="K70" s="37"/>
      <c r="L70" s="37"/>
      <c r="M70" s="37"/>
    </row>
    <row r="71" spans="2:13" ht="10" customHeight="1">
      <c r="B71" s="767"/>
      <c r="C71" s="329"/>
      <c r="D71" s="764"/>
      <c r="E71" s="764"/>
      <c r="F71" s="764"/>
      <c r="G71" s="764"/>
      <c r="H71" s="764"/>
      <c r="I71" s="764"/>
      <c r="K71" s="37"/>
      <c r="L71" s="37"/>
      <c r="M71" s="37"/>
    </row>
    <row r="72" spans="2:13">
      <c r="B72" s="454" t="s">
        <v>1312</v>
      </c>
      <c r="C72" s="1665" t="s">
        <v>1087</v>
      </c>
      <c r="D72" s="1665"/>
      <c r="E72" s="1665"/>
      <c r="F72" s="1665"/>
      <c r="G72" s="1665"/>
      <c r="H72" s="760"/>
      <c r="I72" s="764"/>
      <c r="K72" s="37"/>
      <c r="L72" s="37"/>
      <c r="M72" s="37"/>
    </row>
    <row r="73" spans="2:13" ht="20.149999999999999" customHeight="1">
      <c r="B73" s="779"/>
      <c r="C73" s="780"/>
      <c r="D73" s="1654" t="s">
        <v>468</v>
      </c>
      <c r="E73" s="781" t="s">
        <v>1085</v>
      </c>
      <c r="F73" s="782" t="s">
        <v>468</v>
      </c>
      <c r="G73" s="783" t="s">
        <v>1086</v>
      </c>
      <c r="H73" s="334"/>
      <c r="I73" s="764"/>
      <c r="K73" s="37"/>
      <c r="L73" s="37"/>
      <c r="M73" s="37"/>
    </row>
    <row r="74" spans="2:13" ht="13.5" customHeight="1">
      <c r="B74" s="779"/>
      <c r="C74" s="780"/>
      <c r="D74" s="1677"/>
      <c r="E74" s="784" t="s">
        <v>477</v>
      </c>
      <c r="F74" s="784"/>
      <c r="G74" s="785"/>
      <c r="H74" s="345"/>
      <c r="I74" s="764"/>
      <c r="K74" s="37"/>
      <c r="L74" s="37"/>
      <c r="M74" s="37"/>
    </row>
    <row r="75" spans="2:13" ht="13.5" customHeight="1">
      <c r="B75" s="786"/>
      <c r="C75" s="780"/>
      <c r="D75" s="1678"/>
      <c r="E75" s="1679" t="s">
        <v>469</v>
      </c>
      <c r="F75" s="1680"/>
      <c r="G75" s="1681"/>
      <c r="H75" s="329"/>
      <c r="I75" s="764"/>
      <c r="K75" s="37"/>
      <c r="L75" s="37"/>
      <c r="M75" s="37"/>
    </row>
    <row r="76" spans="2:13" ht="10" customHeight="1">
      <c r="B76" s="779"/>
      <c r="C76" s="787"/>
      <c r="D76" s="787"/>
      <c r="E76" s="787"/>
      <c r="F76" s="787"/>
      <c r="G76" s="787"/>
      <c r="H76" s="769"/>
      <c r="I76" s="764"/>
      <c r="K76" s="37"/>
      <c r="L76" s="37"/>
      <c r="M76" s="37"/>
    </row>
    <row r="77" spans="2:13" ht="13.5" customHeight="1">
      <c r="B77" s="454" t="s">
        <v>1313</v>
      </c>
      <c r="C77" s="1665" t="s">
        <v>1088</v>
      </c>
      <c r="D77" s="1665"/>
      <c r="E77" s="1665"/>
      <c r="F77" s="1665"/>
      <c r="G77" s="1665"/>
      <c r="H77" s="760"/>
      <c r="I77" s="350"/>
      <c r="J77" s="351"/>
      <c r="K77" s="37"/>
      <c r="L77" s="37"/>
      <c r="M77" s="37"/>
    </row>
    <row r="78" spans="2:13" ht="20.149999999999999" customHeight="1">
      <c r="B78" s="788"/>
      <c r="C78" s="780"/>
      <c r="D78" s="1654" t="s">
        <v>468</v>
      </c>
      <c r="E78" s="781" t="s">
        <v>1085</v>
      </c>
      <c r="F78" s="782" t="s">
        <v>468</v>
      </c>
      <c r="G78" s="783" t="s">
        <v>1086</v>
      </c>
      <c r="H78" s="334"/>
      <c r="I78" s="764"/>
      <c r="K78" s="37"/>
      <c r="L78" s="37"/>
      <c r="M78" s="37"/>
    </row>
    <row r="79" spans="2:13" ht="13.5" customHeight="1">
      <c r="B79" s="788"/>
      <c r="C79" s="780"/>
      <c r="D79" s="1677"/>
      <c r="E79" s="784" t="s">
        <v>477</v>
      </c>
      <c r="F79" s="784"/>
      <c r="G79" s="785"/>
      <c r="H79" s="345"/>
      <c r="I79" s="350"/>
      <c r="J79" s="351"/>
      <c r="K79" s="37"/>
      <c r="L79" s="37"/>
      <c r="M79" s="37"/>
    </row>
    <row r="80" spans="2:13" ht="13.5" customHeight="1">
      <c r="B80" s="786"/>
      <c r="C80" s="780"/>
      <c r="D80" s="1678"/>
      <c r="E80" s="1679" t="s">
        <v>469</v>
      </c>
      <c r="F80" s="1680"/>
      <c r="G80" s="1681"/>
      <c r="H80" s="329"/>
      <c r="I80" s="764"/>
      <c r="K80" s="37"/>
      <c r="L80" s="37"/>
      <c r="M80" s="37"/>
    </row>
    <row r="81" spans="2:13" ht="10" customHeight="1">
      <c r="B81" s="779"/>
      <c r="C81" s="787"/>
      <c r="D81" s="787"/>
      <c r="E81" s="787"/>
      <c r="F81" s="787"/>
      <c r="G81" s="787"/>
      <c r="H81" s="769"/>
      <c r="I81" s="764"/>
      <c r="K81" s="37"/>
      <c r="L81" s="37"/>
      <c r="M81" s="37"/>
    </row>
    <row r="82" spans="2:13" ht="13.5" customHeight="1">
      <c r="B82" s="454" t="s">
        <v>1314</v>
      </c>
      <c r="C82" s="1665" t="s">
        <v>1089</v>
      </c>
      <c r="D82" s="1665"/>
      <c r="E82" s="1665"/>
      <c r="F82" s="1665"/>
      <c r="G82" s="1665"/>
      <c r="H82" s="760"/>
      <c r="I82" s="350"/>
      <c r="J82" s="351"/>
      <c r="K82" s="37"/>
      <c r="L82" s="37"/>
      <c r="M82" s="37"/>
    </row>
    <row r="83" spans="2:13" ht="20.149999999999999" customHeight="1">
      <c r="B83" s="788"/>
      <c r="C83" s="780"/>
      <c r="D83" s="1654" t="s">
        <v>468</v>
      </c>
      <c r="E83" s="781" t="s">
        <v>1085</v>
      </c>
      <c r="F83" s="782" t="s">
        <v>468</v>
      </c>
      <c r="G83" s="783" t="s">
        <v>1086</v>
      </c>
      <c r="H83" s="334"/>
      <c r="I83" s="764"/>
      <c r="K83" s="37"/>
      <c r="L83" s="37"/>
      <c r="M83" s="37"/>
    </row>
    <row r="84" spans="2:13" ht="13.5" customHeight="1">
      <c r="B84" s="788"/>
      <c r="C84" s="780"/>
      <c r="D84" s="1677"/>
      <c r="E84" s="784" t="s">
        <v>477</v>
      </c>
      <c r="F84" s="784"/>
      <c r="G84" s="785"/>
      <c r="H84" s="345"/>
      <c r="I84" s="350"/>
      <c r="J84" s="351"/>
      <c r="K84" s="37"/>
      <c r="L84" s="37"/>
      <c r="M84" s="37"/>
    </row>
    <row r="85" spans="2:13" ht="13.5" customHeight="1">
      <c r="B85" s="786"/>
      <c r="C85" s="780"/>
      <c r="D85" s="1678"/>
      <c r="E85" s="1679" t="s">
        <v>469</v>
      </c>
      <c r="F85" s="1680"/>
      <c r="G85" s="1681"/>
      <c r="H85" s="329"/>
      <c r="I85" s="764"/>
      <c r="K85" s="37"/>
      <c r="L85" s="37"/>
      <c r="M85" s="37"/>
    </row>
    <row r="86" spans="2:13" ht="10" customHeight="1">
      <c r="B86" s="779"/>
      <c r="C86" s="780"/>
      <c r="D86" s="787"/>
      <c r="E86" s="789"/>
      <c r="F86" s="790"/>
      <c r="G86" s="352"/>
      <c r="H86" s="352"/>
      <c r="I86" s="764"/>
      <c r="K86" s="37"/>
      <c r="L86" s="37"/>
      <c r="M86" s="37"/>
    </row>
    <row r="87" spans="2:13" ht="13.5" customHeight="1">
      <c r="B87" s="454" t="s">
        <v>1315</v>
      </c>
      <c r="C87" s="1665" t="s">
        <v>1316</v>
      </c>
      <c r="D87" s="1665"/>
      <c r="E87" s="1665"/>
      <c r="F87" s="1665"/>
      <c r="G87" s="1665"/>
      <c r="H87" s="760"/>
      <c r="I87" s="764"/>
      <c r="K87" s="37"/>
      <c r="L87" s="37"/>
      <c r="M87" s="37"/>
    </row>
    <row r="88" spans="2:13" ht="20.149999999999999" customHeight="1">
      <c r="B88" s="791"/>
      <c r="C88" s="780"/>
      <c r="D88" s="1654" t="s">
        <v>468</v>
      </c>
      <c r="E88" s="792" t="s">
        <v>478</v>
      </c>
      <c r="F88" s="1654" t="s">
        <v>468</v>
      </c>
      <c r="G88" s="792" t="s">
        <v>479</v>
      </c>
      <c r="H88" s="329"/>
      <c r="I88" s="764"/>
      <c r="K88" s="37"/>
      <c r="L88" s="37"/>
      <c r="M88" s="37"/>
    </row>
    <row r="89" spans="2:13" ht="13.5" customHeight="1">
      <c r="B89" s="786"/>
      <c r="C89" s="780"/>
      <c r="D89" s="1655"/>
      <c r="E89" s="335" t="s">
        <v>469</v>
      </c>
      <c r="F89" s="1655"/>
      <c r="G89" s="335" t="s">
        <v>469</v>
      </c>
      <c r="H89" s="329"/>
      <c r="I89" s="764"/>
      <c r="K89" s="37"/>
      <c r="L89" s="37"/>
      <c r="M89" s="37"/>
    </row>
    <row r="90" spans="2:13" ht="20.149999999999999" customHeight="1">
      <c r="B90" s="791"/>
      <c r="C90" s="780"/>
      <c r="D90" s="1654" t="s">
        <v>468</v>
      </c>
      <c r="E90" s="792" t="s">
        <v>480</v>
      </c>
      <c r="F90" s="1654" t="s">
        <v>468</v>
      </c>
      <c r="G90" s="792" t="s">
        <v>481</v>
      </c>
      <c r="H90" s="329"/>
      <c r="I90" s="764"/>
      <c r="K90" s="37"/>
      <c r="L90" s="37"/>
      <c r="M90" s="37"/>
    </row>
    <row r="91" spans="2:13" ht="13.5" customHeight="1">
      <c r="B91" s="786"/>
      <c r="C91" s="780"/>
      <c r="D91" s="1655"/>
      <c r="E91" s="335" t="s">
        <v>469</v>
      </c>
      <c r="F91" s="1655"/>
      <c r="G91" s="335" t="s">
        <v>469</v>
      </c>
      <c r="H91" s="329"/>
      <c r="I91" s="764"/>
      <c r="K91" s="37"/>
      <c r="L91" s="37"/>
      <c r="M91" s="37"/>
    </row>
    <row r="92" spans="2:13" ht="20.149999999999999" customHeight="1">
      <c r="B92" s="791"/>
      <c r="C92" s="780"/>
      <c r="D92" s="1654" t="s">
        <v>468</v>
      </c>
      <c r="E92" s="792" t="s">
        <v>482</v>
      </c>
      <c r="F92" s="1654" t="s">
        <v>468</v>
      </c>
      <c r="G92" s="792" t="s">
        <v>483</v>
      </c>
      <c r="H92" s="329"/>
      <c r="I92" s="764"/>
      <c r="K92" s="37"/>
      <c r="L92" s="37"/>
      <c r="M92" s="37"/>
    </row>
    <row r="93" spans="2:13" ht="13.5" customHeight="1">
      <c r="B93" s="786"/>
      <c r="C93" s="780"/>
      <c r="D93" s="1655"/>
      <c r="E93" s="335" t="s">
        <v>469</v>
      </c>
      <c r="F93" s="1655"/>
      <c r="G93" s="335" t="s">
        <v>469</v>
      </c>
      <c r="H93" s="329"/>
      <c r="I93" s="764"/>
      <c r="K93" s="37"/>
      <c r="L93" s="37"/>
      <c r="M93" s="37"/>
    </row>
    <row r="94" spans="2:13" ht="27" customHeight="1">
      <c r="B94" s="786"/>
      <c r="C94" s="780"/>
      <c r="D94" s="1654" t="s">
        <v>468</v>
      </c>
      <c r="E94" s="792" t="s">
        <v>1090</v>
      </c>
      <c r="F94" s="793"/>
      <c r="G94" s="337"/>
      <c r="H94" s="329"/>
      <c r="I94" s="764"/>
      <c r="K94" s="37"/>
      <c r="L94" s="37"/>
      <c r="M94" s="37"/>
    </row>
    <row r="95" spans="2:13" ht="13.5" customHeight="1">
      <c r="B95" s="336"/>
      <c r="C95" s="780"/>
      <c r="D95" s="1655"/>
      <c r="E95" s="335" t="s">
        <v>469</v>
      </c>
      <c r="F95" s="337"/>
      <c r="G95" s="337"/>
      <c r="H95" s="337"/>
      <c r="I95" s="764"/>
      <c r="J95" s="329"/>
      <c r="K95" s="37"/>
      <c r="L95" s="37"/>
      <c r="M95" s="37"/>
    </row>
    <row r="96" spans="2:13" ht="64.5" customHeight="1">
      <c r="B96" s="794"/>
      <c r="C96" s="780"/>
      <c r="D96" s="1656" t="s">
        <v>1327</v>
      </c>
      <c r="E96" s="1657"/>
      <c r="F96" s="1657"/>
      <c r="G96" s="1658"/>
      <c r="H96" s="337"/>
      <c r="I96" s="764"/>
      <c r="K96" s="37"/>
      <c r="L96" s="37"/>
      <c r="M96" s="37"/>
    </row>
    <row r="97" spans="2:13" ht="10.5" customHeight="1">
      <c r="B97" s="779"/>
      <c r="C97" s="780"/>
      <c r="D97" s="787"/>
      <c r="E97" s="789"/>
      <c r="F97" s="790"/>
      <c r="G97" s="352"/>
      <c r="H97" s="352"/>
      <c r="I97" s="764"/>
      <c r="K97" s="37"/>
      <c r="L97" s="37"/>
      <c r="M97" s="37"/>
    </row>
    <row r="98" spans="2:13" ht="19">
      <c r="B98" s="1659" t="str">
        <f>$B$1&amp;" "&amp;$B$2</f>
        <v>（様式-１１） 評価項目（３）-②</v>
      </c>
      <c r="C98" s="1660"/>
      <c r="D98" s="1660"/>
      <c r="E98" s="1660"/>
      <c r="F98" s="1661" t="str">
        <f>IF(F2="","",F2)</f>
        <v>□□建設</v>
      </c>
      <c r="G98" s="1661"/>
      <c r="H98" s="1661"/>
      <c r="I98" s="1661"/>
      <c r="J98" s="326"/>
      <c r="K98" s="37"/>
      <c r="L98" s="37"/>
      <c r="M98" s="37"/>
    </row>
    <row r="99" spans="2:13" ht="30" customHeight="1">
      <c r="B99" s="1662" t="s">
        <v>1317</v>
      </c>
      <c r="C99" s="1663"/>
      <c r="D99" s="1663"/>
      <c r="E99" s="1663"/>
      <c r="F99" s="1663"/>
      <c r="G99" s="1663"/>
      <c r="H99" s="1663"/>
      <c r="I99" s="1663"/>
      <c r="J99" s="328"/>
      <c r="K99" s="37"/>
      <c r="L99" s="37"/>
      <c r="M99" s="37"/>
    </row>
    <row r="100" spans="2:13" ht="10" customHeight="1">
      <c r="B100" s="1664"/>
      <c r="C100" s="1664"/>
      <c r="D100" s="1664"/>
      <c r="E100" s="1664"/>
      <c r="F100" s="1664"/>
      <c r="G100" s="1664"/>
      <c r="H100" s="1664"/>
      <c r="I100" s="1664"/>
      <c r="K100" s="37"/>
      <c r="L100" s="37"/>
      <c r="M100" s="37"/>
    </row>
    <row r="101" spans="2:13" ht="27" customHeight="1">
      <c r="B101" s="454" t="s">
        <v>1318</v>
      </c>
      <c r="C101" s="1665" t="s">
        <v>1319</v>
      </c>
      <c r="D101" s="1665"/>
      <c r="E101" s="1665"/>
      <c r="F101" s="1665"/>
      <c r="G101" s="1665"/>
      <c r="H101" s="760"/>
      <c r="I101" s="764"/>
      <c r="K101" s="37"/>
      <c r="L101" s="37"/>
      <c r="M101" s="37"/>
    </row>
    <row r="102" spans="2:13" ht="66" customHeight="1">
      <c r="B102" s="341"/>
      <c r="C102" s="353"/>
      <c r="D102" s="1666" t="s">
        <v>468</v>
      </c>
      <c r="E102" s="1667" t="s">
        <v>1283</v>
      </c>
      <c r="F102" s="1668"/>
      <c r="G102" s="1669"/>
      <c r="H102" s="334"/>
      <c r="K102" s="37"/>
      <c r="L102" s="37"/>
      <c r="M102" s="37"/>
    </row>
    <row r="103" spans="2:13" ht="67.5" customHeight="1">
      <c r="B103" s="341"/>
      <c r="C103" s="353"/>
      <c r="D103" s="1043"/>
      <c r="E103" s="1670" t="s">
        <v>484</v>
      </c>
      <c r="F103" s="1671"/>
      <c r="G103" s="1672"/>
      <c r="H103" s="334"/>
      <c r="K103" s="37"/>
      <c r="L103" s="37"/>
      <c r="M103" s="37"/>
    </row>
    <row r="104" spans="2:13" ht="10" customHeight="1">
      <c r="B104" s="344"/>
      <c r="G104" s="345"/>
      <c r="H104" s="345"/>
      <c r="K104" s="37"/>
      <c r="L104" s="37"/>
      <c r="M104" s="37"/>
    </row>
    <row r="105" spans="2:13" ht="30" hidden="1" customHeight="1">
      <c r="B105" s="347"/>
      <c r="D105" s="231"/>
      <c r="E105" s="354" t="s">
        <v>1130</v>
      </c>
      <c r="F105" s="1673" t="s">
        <v>1125</v>
      </c>
      <c r="G105" s="1674"/>
      <c r="H105" s="355"/>
      <c r="K105" s="358"/>
      <c r="L105" s="358"/>
      <c r="M105" s="358"/>
    </row>
    <row r="106" spans="2:13" ht="10" customHeight="1" thickBot="1">
      <c r="B106" s="341"/>
      <c r="G106" s="345"/>
      <c r="H106" s="345"/>
      <c r="K106" s="37"/>
      <c r="L106" s="37"/>
      <c r="M106" s="37"/>
    </row>
    <row r="107" spans="2:13" ht="36" customHeight="1" thickBot="1">
      <c r="B107" s="341"/>
      <c r="D107" s="356" t="s">
        <v>1093</v>
      </c>
      <c r="E107" s="795" t="s">
        <v>1320</v>
      </c>
      <c r="F107" s="1675" t="str">
        <f>IF(F105="ＯＫ！",IF((COUNTIF(D10,"■")+COUNTIF(D17:F21,"■")+COUNTIF(D27,"■")+COUNTIF(D34:F48,"■")+COUNTIF(D55:F69,"■")+COUNTIF(D72:D83,"■")+COUNTIF(D88:F94,"■")+COUNTIF(D102,"■"))&gt;=1,"ＯＫ！","ＮＯ！"),"ＮＯ！")</f>
        <v>ＮＯ！</v>
      </c>
      <c r="G107" s="1676"/>
      <c r="H107" s="357"/>
      <c r="K107" s="37"/>
      <c r="L107" s="37"/>
      <c r="M107" s="37"/>
    </row>
    <row r="108" spans="2:13" ht="10" customHeight="1">
      <c r="B108" s="347"/>
      <c r="E108" s="1651" t="s">
        <v>1321</v>
      </c>
      <c r="F108" s="1652"/>
      <c r="G108" s="1652"/>
      <c r="J108" s="331"/>
      <c r="K108" s="37"/>
      <c r="L108" s="37"/>
      <c r="M108" s="37"/>
    </row>
    <row r="109" spans="2:13" ht="40.5" customHeight="1">
      <c r="B109" s="341"/>
      <c r="E109" s="1653"/>
      <c r="F109" s="1653"/>
      <c r="G109" s="1653"/>
      <c r="J109" s="331"/>
      <c r="K109" s="37"/>
      <c r="L109" s="37"/>
      <c r="M109" s="37"/>
    </row>
  </sheetData>
  <mergeCells count="88">
    <mergeCell ref="F1:I1"/>
    <mergeCell ref="F2:I2"/>
    <mergeCell ref="B3:I3"/>
    <mergeCell ref="F4:I4"/>
    <mergeCell ref="B5:I6"/>
    <mergeCell ref="C7:G7"/>
    <mergeCell ref="C9:G9"/>
    <mergeCell ref="D10:D12"/>
    <mergeCell ref="F10:F12"/>
    <mergeCell ref="G10:G12"/>
    <mergeCell ref="D14:G14"/>
    <mergeCell ref="C16:G16"/>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F34:F35"/>
    <mergeCell ref="D36:D37"/>
    <mergeCell ref="C41:G41"/>
    <mergeCell ref="D42:D43"/>
    <mergeCell ref="E42:G42"/>
    <mergeCell ref="E43:G43"/>
    <mergeCell ref="D44:D45"/>
    <mergeCell ref="E44:G44"/>
    <mergeCell ref="E45:G45"/>
    <mergeCell ref="D46:D47"/>
    <mergeCell ref="E46:G46"/>
    <mergeCell ref="E47:G47"/>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73:D75"/>
    <mergeCell ref="E75:G75"/>
    <mergeCell ref="D65:D66"/>
    <mergeCell ref="F65:F66"/>
    <mergeCell ref="C68:G68"/>
    <mergeCell ref="D69:D70"/>
    <mergeCell ref="F69:F70"/>
    <mergeCell ref="C72:G72"/>
    <mergeCell ref="D92:D93"/>
    <mergeCell ref="F92:F93"/>
    <mergeCell ref="C77:G77"/>
    <mergeCell ref="D78:D80"/>
    <mergeCell ref="E80:G80"/>
    <mergeCell ref="C82:G82"/>
    <mergeCell ref="D83:D85"/>
    <mergeCell ref="E85:G85"/>
    <mergeCell ref="C87:G87"/>
    <mergeCell ref="D88:D89"/>
    <mergeCell ref="F88:F89"/>
    <mergeCell ref="D90:D91"/>
    <mergeCell ref="F90:F91"/>
    <mergeCell ref="E108:G109"/>
    <mergeCell ref="D94:D95"/>
    <mergeCell ref="D96:G96"/>
    <mergeCell ref="B98:E98"/>
    <mergeCell ref="F98:I98"/>
    <mergeCell ref="B99:I100"/>
    <mergeCell ref="C101:G101"/>
    <mergeCell ref="D102:D103"/>
    <mergeCell ref="E102:G102"/>
    <mergeCell ref="E103:G103"/>
    <mergeCell ref="F105:G105"/>
    <mergeCell ref="F107:G107"/>
  </mergeCells>
  <phoneticPr fontId="2"/>
  <dataValidations count="4">
    <dataValidation type="list" allowBlank="1" showInputMessage="1" showErrorMessage="1" error="□：制度がない_x000a_■：制度がある　　のどちらかを選択して下さい。" prompt="制度がある場合は■を、制度がない場合は□を選択して下さい。" sqref="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D65:D66 F65:F66 D69:D70 F69:F70 D88:D95 F88:F93 D102:D103" xr:uid="{00000000-0002-0000-25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D34:D39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F34:F35 D73:D75 D78:D80 D83:D85" xr:uid="{00000000-0002-0000-2500-000001000000}">
      <formula1>"□,■"</formula1>
    </dataValidation>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5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500-000003000000}"/>
  </dataValidations>
  <printOptions horizontalCentered="1"/>
  <pageMargins left="0.70866141732283472" right="0.70866141732283472" top="0.74803149606299213" bottom="0.55118110236220474" header="0.31496062992125984" footer="0.31496062992125984"/>
  <pageSetup paperSize="9" scale="78" fitToHeight="3" orientation="portrait" blackAndWhite="1" r:id="rId1"/>
  <rowBreaks count="2" manualBreakCount="2">
    <brk id="50" min="1" max="8" man="1"/>
    <brk id="97" min="1" max="8" man="1"/>
  </rowBreaks>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8"/>
    <pageSetUpPr fitToPage="1"/>
  </sheetPr>
  <dimension ref="A1:T55"/>
  <sheetViews>
    <sheetView view="pageBreakPreview" zoomScaleNormal="100" zoomScaleSheetLayoutView="100" workbookViewId="0">
      <selection activeCell="A2" sqref="A2:E2"/>
    </sheetView>
  </sheetViews>
  <sheetFormatPr defaultColWidth="9" defaultRowHeight="13"/>
  <cols>
    <col min="1" max="18" width="5.08984375" style="3" customWidth="1"/>
    <col min="19" max="16384" width="9" style="3"/>
  </cols>
  <sheetData>
    <row r="1" spans="1:20" ht="15.75" customHeight="1">
      <c r="A1" s="1097" t="str">
        <f>CONCATENATE("（様式-",INDEX(発注者入力シート!$B$37:$G$46,MATCH(発注者入力シート!N14,発注者入力シート!$C$37:$C$46,0),4),"）")</f>
        <v>（様式-１２）</v>
      </c>
      <c r="B1" s="1097"/>
      <c r="C1" s="1097"/>
      <c r="D1" s="1097"/>
      <c r="E1" s="1097"/>
      <c r="F1" s="1097"/>
      <c r="G1" s="2"/>
      <c r="S1" s="3" t="s">
        <v>400</v>
      </c>
    </row>
    <row r="2" spans="1:20" ht="15.75" customHeight="1">
      <c r="A2" s="1097" t="str">
        <f>CONCATENATE("評価項目",INDEX(発注者入力シート!$B$37:$G$46,MATCH(発注者入力シート!N14,発注者入力シート!$C$37:$C$46,0),5),"-",INDEX(発注者入力シート!$B$37:$G$46,MATCH(発注者入力シート!N14,発注者入力シート!$C$37:$C$46,0),6))</f>
        <v>評価項目（３）-③</v>
      </c>
      <c r="B2" s="1097"/>
      <c r="C2" s="1097"/>
      <c r="D2" s="1097"/>
      <c r="E2" s="1097"/>
      <c r="S2" s="3" t="s">
        <v>401</v>
      </c>
    </row>
    <row r="3" spans="1:20" ht="15.75" customHeight="1">
      <c r="S3" s="103"/>
      <c r="T3" s="3" t="s">
        <v>408</v>
      </c>
    </row>
    <row r="4" spans="1:20" ht="15.75" customHeight="1">
      <c r="A4" s="1149" t="s">
        <v>787</v>
      </c>
      <c r="B4" s="1149"/>
      <c r="C4" s="1149"/>
      <c r="D4" s="1149"/>
      <c r="E4" s="1149"/>
      <c r="F4" s="1149"/>
      <c r="G4" s="1149"/>
      <c r="H4" s="1149"/>
      <c r="I4" s="1149"/>
      <c r="J4" s="1149"/>
      <c r="K4" s="1149"/>
      <c r="L4" s="1149"/>
      <c r="M4" s="1149"/>
      <c r="N4" s="1149"/>
      <c r="O4" s="1149"/>
      <c r="P4" s="1149"/>
      <c r="Q4" s="1149"/>
      <c r="R4" s="128"/>
      <c r="S4" s="98"/>
      <c r="T4" s="3" t="s">
        <v>870</v>
      </c>
    </row>
    <row r="5" spans="1:20" ht="15.75" customHeight="1"/>
    <row r="6" spans="1:20" ht="15.75" customHeight="1">
      <c r="D6" s="1156" t="s">
        <v>808</v>
      </c>
      <c r="E6" s="1156"/>
      <c r="F6" s="1155" t="str">
        <f>IF(企業入力シート!C5="","",企業入力シート!C5)</f>
        <v/>
      </c>
      <c r="G6" s="1155"/>
      <c r="H6" s="1155"/>
      <c r="I6" s="1155"/>
      <c r="J6" s="1155"/>
      <c r="K6" s="1155"/>
      <c r="L6" s="1155"/>
      <c r="M6" s="1155"/>
      <c r="N6" s="1155"/>
      <c r="O6" s="1155"/>
      <c r="P6" s="1155"/>
      <c r="Q6" s="1155"/>
      <c r="R6" s="2"/>
      <c r="S6" s="3" t="s">
        <v>404</v>
      </c>
    </row>
    <row r="7" spans="1:20" ht="15.75" customHeight="1">
      <c r="J7" s="6"/>
      <c r="K7" s="2"/>
      <c r="L7" s="2"/>
      <c r="M7" s="2"/>
      <c r="N7" s="2"/>
      <c r="O7" s="2"/>
      <c r="P7" s="2"/>
      <c r="Q7" s="2"/>
      <c r="R7" s="2"/>
      <c r="S7" s="100"/>
      <c r="T7" s="3" t="s">
        <v>405</v>
      </c>
    </row>
    <row r="8" spans="1:20" ht="15.75" customHeight="1">
      <c r="J8" s="6"/>
      <c r="K8" s="2"/>
      <c r="L8" s="2"/>
      <c r="M8" s="2"/>
      <c r="N8" s="2"/>
      <c r="O8" s="2"/>
      <c r="P8" s="2"/>
      <c r="Q8" s="2"/>
      <c r="R8" s="2"/>
      <c r="S8" s="101"/>
      <c r="T8" s="3" t="s">
        <v>403</v>
      </c>
    </row>
    <row r="9" spans="1:20" ht="15.75" customHeight="1">
      <c r="A9" s="135" t="s">
        <v>298</v>
      </c>
      <c r="B9" s="1555" t="s">
        <v>1424</v>
      </c>
      <c r="C9" s="1555"/>
      <c r="D9" s="1555"/>
      <c r="E9" s="1555"/>
      <c r="F9" s="1555"/>
      <c r="G9" s="1555"/>
      <c r="H9" s="1555"/>
      <c r="I9" s="1555"/>
      <c r="J9" s="1555"/>
      <c r="K9" s="1555"/>
      <c r="L9" s="1555"/>
      <c r="M9" s="1555"/>
      <c r="N9" s="1555"/>
      <c r="O9" s="1555"/>
      <c r="P9" s="1555"/>
      <c r="Q9" s="1555"/>
    </row>
    <row r="10" spans="1:20" ht="41.25" customHeight="1">
      <c r="A10" s="1170" t="s">
        <v>759</v>
      </c>
      <c r="B10" s="1170"/>
      <c r="C10" s="1170"/>
      <c r="D10" s="1170"/>
      <c r="E10" s="1712"/>
      <c r="F10" s="1712"/>
      <c r="G10" s="1712"/>
      <c r="H10" s="1712"/>
      <c r="I10" s="1712"/>
      <c r="S10" s="105" t="s">
        <v>406</v>
      </c>
    </row>
    <row r="11" spans="1:20">
      <c r="A11" s="134" t="s">
        <v>113</v>
      </c>
      <c r="B11" s="1157" t="s">
        <v>1291</v>
      </c>
      <c r="C11" s="1157"/>
      <c r="D11" s="1157"/>
      <c r="E11" s="1157"/>
      <c r="F11" s="1157"/>
      <c r="G11" s="1157"/>
      <c r="H11" s="1157"/>
      <c r="I11" s="1157"/>
      <c r="J11" s="1157"/>
      <c r="K11" s="1157"/>
      <c r="L11" s="1157"/>
      <c r="M11" s="1157"/>
      <c r="N11" s="1157"/>
      <c r="O11" s="1157"/>
      <c r="P11" s="1157"/>
      <c r="Q11" s="1157"/>
      <c r="R11" s="77"/>
      <c r="S11" s="105" t="s">
        <v>407</v>
      </c>
    </row>
    <row r="12" spans="1:20">
      <c r="A12" s="134"/>
      <c r="B12" s="1157"/>
      <c r="C12" s="1157"/>
      <c r="D12" s="1157"/>
      <c r="E12" s="1157"/>
      <c r="F12" s="1157"/>
      <c r="G12" s="1157"/>
      <c r="H12" s="1157"/>
      <c r="I12" s="1157"/>
      <c r="J12" s="1157"/>
      <c r="K12" s="1157"/>
      <c r="L12" s="1157"/>
      <c r="M12" s="1157"/>
      <c r="N12" s="1157"/>
      <c r="O12" s="1157"/>
      <c r="P12" s="1157"/>
      <c r="Q12" s="1157"/>
      <c r="R12" s="196"/>
      <c r="S12" s="105" t="s">
        <v>871</v>
      </c>
    </row>
    <row r="13" spans="1:20" ht="15.75" customHeight="1">
      <c r="A13" s="134"/>
      <c r="B13" s="135"/>
      <c r="C13" s="135"/>
      <c r="D13" s="135"/>
      <c r="E13" s="135"/>
      <c r="F13" s="135"/>
      <c r="G13" s="135"/>
      <c r="H13" s="135"/>
      <c r="I13" s="135"/>
      <c r="J13" s="135"/>
      <c r="K13" s="135"/>
      <c r="L13" s="135"/>
      <c r="M13" s="135"/>
      <c r="N13" s="135"/>
      <c r="O13" s="135"/>
      <c r="P13" s="135"/>
      <c r="Q13" s="135"/>
      <c r="R13" s="138"/>
    </row>
    <row r="14" spans="1:20" ht="15.75" customHeight="1">
      <c r="A14" s="134"/>
      <c r="C14" s="158"/>
      <c r="D14" s="158"/>
      <c r="E14" s="158"/>
      <c r="F14" s="158"/>
      <c r="G14" s="158"/>
      <c r="H14" s="158"/>
      <c r="I14" s="158"/>
      <c r="J14" s="158"/>
      <c r="K14" s="158"/>
      <c r="L14" s="158"/>
      <c r="M14" s="158"/>
      <c r="N14" s="158"/>
      <c r="O14" s="158"/>
      <c r="P14" s="158"/>
      <c r="Q14" s="158"/>
      <c r="R14" s="135"/>
    </row>
    <row r="15" spans="1:20" ht="15.75" customHeight="1">
      <c r="A15" s="134"/>
      <c r="B15" s="135"/>
      <c r="C15" s="135"/>
      <c r="D15" s="135"/>
      <c r="E15" s="135"/>
      <c r="F15" s="135"/>
      <c r="G15" s="135"/>
      <c r="H15" s="135"/>
      <c r="I15" s="135"/>
      <c r="J15" s="135"/>
      <c r="K15" s="135"/>
      <c r="L15" s="135"/>
      <c r="M15" s="135"/>
      <c r="N15" s="135"/>
      <c r="O15" s="135"/>
      <c r="P15" s="135"/>
      <c r="Q15" s="135"/>
      <c r="R15" s="138"/>
    </row>
    <row r="16" spans="1:20" ht="15.75" customHeight="1">
      <c r="A16" s="134"/>
      <c r="B16" s="135"/>
      <c r="C16" s="135"/>
      <c r="D16" s="135"/>
      <c r="E16" s="135"/>
      <c r="F16" s="135"/>
      <c r="G16" s="135"/>
      <c r="H16" s="135"/>
      <c r="I16" s="135"/>
      <c r="J16" s="135"/>
      <c r="K16" s="135"/>
      <c r="L16" s="135"/>
      <c r="M16" s="135"/>
      <c r="N16" s="135"/>
      <c r="O16" s="135"/>
      <c r="P16" s="135"/>
      <c r="Q16" s="135"/>
      <c r="R16" s="158"/>
    </row>
    <row r="17" spans="1:18" ht="15.75" customHeight="1">
      <c r="A17" s="134"/>
      <c r="R17" s="135"/>
    </row>
    <row r="18" spans="1:18" ht="15.75" customHeight="1">
      <c r="R18" s="135"/>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B9:Q9"/>
    <mergeCell ref="D6:E6"/>
    <mergeCell ref="F6:Q6"/>
  </mergeCells>
  <phoneticPr fontId="2"/>
  <dataValidations count="1">
    <dataValidation type="list" showInputMessage="1" showErrorMessage="1" sqref="E10:I10" xr:uid="{00000000-0002-0000-2A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3201A-8067-46AC-B5B8-F849FC03EE24}">
  <sheetPr>
    <tabColor theme="8"/>
  </sheetPr>
  <dimension ref="A1:AB36"/>
  <sheetViews>
    <sheetView view="pageBreakPreview" topLeftCell="A13" zoomScaleNormal="100" zoomScaleSheetLayoutView="100" workbookViewId="0">
      <selection activeCell="O26" sqref="O26:T26"/>
    </sheetView>
  </sheetViews>
  <sheetFormatPr defaultColWidth="8.7265625" defaultRowHeight="13"/>
  <cols>
    <col min="1" max="8" width="4.08984375" style="3" customWidth="1"/>
    <col min="9" max="20" width="5.6328125" style="3" customWidth="1"/>
    <col min="21" max="21" width="5.08984375" style="3" customWidth="1"/>
    <col min="22" max="28" width="8.7265625" style="3"/>
  </cols>
  <sheetData>
    <row r="1" spans="1:23">
      <c r="A1" s="1097" t="str">
        <f>CONCATENATE("（様式-",INDEX(発注者入力シート!$B$37:$G$46,MATCH(発注者入力シート!N24,発注者入力シート!$C$37:$C$46,0),4),"）")</f>
        <v>（様式-１３）</v>
      </c>
      <c r="B1" s="1097"/>
      <c r="C1" s="1097"/>
      <c r="D1" s="1097"/>
      <c r="E1" s="1097"/>
      <c r="F1" s="1097"/>
      <c r="G1" s="1097"/>
      <c r="V1" s="3" t="s">
        <v>400</v>
      </c>
    </row>
    <row r="2" spans="1:23">
      <c r="A2" s="1097" t="str">
        <f>CONCATENATE("評価項目",INDEX(発注者入力シート!$B$37:$G$46,MATCH(発注者入力シート!N24,発注者入力シート!$C$37:$C$46,0),5),"-",INDEX(発注者入力シート!$B$37:$G$46,MATCH(発注者入力シート!N24,発注者入力シート!$C$37:$C$46,0),6))</f>
        <v>評価項目（３）-④</v>
      </c>
      <c r="B2" s="1097"/>
      <c r="C2" s="1097"/>
      <c r="D2" s="1097"/>
      <c r="E2" s="1097"/>
      <c r="F2" s="1097"/>
      <c r="V2" s="3" t="s">
        <v>401</v>
      </c>
    </row>
    <row r="3" spans="1:23">
      <c r="V3" s="103"/>
      <c r="W3" s="3" t="s">
        <v>412</v>
      </c>
    </row>
    <row r="4" spans="1:23" ht="14">
      <c r="A4" s="1149" t="s">
        <v>1425</v>
      </c>
      <c r="B4" s="1149"/>
      <c r="C4" s="1149"/>
      <c r="D4" s="1149"/>
      <c r="E4" s="1149"/>
      <c r="F4" s="1149"/>
      <c r="G4" s="1149"/>
      <c r="H4" s="1149"/>
      <c r="I4" s="1149"/>
      <c r="J4" s="1149"/>
      <c r="K4" s="1149"/>
      <c r="L4" s="1149"/>
      <c r="M4" s="1149"/>
      <c r="N4" s="1149"/>
      <c r="O4" s="1149"/>
      <c r="P4" s="1149"/>
      <c r="Q4" s="1149"/>
      <c r="R4" s="1149"/>
      <c r="S4" s="1149"/>
      <c r="T4" s="1149"/>
      <c r="U4" s="128"/>
      <c r="V4" s="98"/>
      <c r="W4" s="3" t="s">
        <v>403</v>
      </c>
    </row>
    <row r="6" spans="1:23">
      <c r="D6" s="1177" t="s">
        <v>808</v>
      </c>
      <c r="E6" s="1177"/>
      <c r="F6" s="1177"/>
      <c r="G6" s="1155" t="str">
        <f>IF([6]企業入力シート!C5="","",[6]企業入力シート!C5)</f>
        <v/>
      </c>
      <c r="H6" s="1155"/>
      <c r="I6" s="1155"/>
      <c r="J6" s="1155"/>
      <c r="K6" s="1155"/>
      <c r="L6" s="1155"/>
      <c r="M6" s="1155"/>
      <c r="N6" s="1155"/>
      <c r="O6" s="1155"/>
      <c r="P6" s="1155"/>
      <c r="Q6" s="1155"/>
      <c r="R6" s="1155"/>
      <c r="S6" s="1155"/>
      <c r="T6" s="1155"/>
      <c r="U6" s="2"/>
      <c r="V6" s="3" t="s">
        <v>404</v>
      </c>
    </row>
    <row r="7" spans="1:23">
      <c r="E7" s="6"/>
      <c r="F7" s="6"/>
      <c r="G7" s="2"/>
      <c r="H7" s="2"/>
      <c r="I7" s="2"/>
      <c r="J7" s="2"/>
      <c r="K7" s="2"/>
      <c r="L7" s="2"/>
      <c r="M7" s="2"/>
      <c r="N7" s="2"/>
      <c r="O7" s="2"/>
      <c r="P7" s="2"/>
      <c r="Q7" s="2"/>
      <c r="R7" s="2"/>
      <c r="S7" s="2"/>
      <c r="T7" s="2"/>
      <c r="U7" s="2"/>
      <c r="V7" s="100"/>
      <c r="W7" s="3" t="s">
        <v>405</v>
      </c>
    </row>
    <row r="8" spans="1:23" ht="13.5" customHeight="1">
      <c r="A8" s="1422" t="s">
        <v>1426</v>
      </c>
      <c r="B8" s="1422"/>
      <c r="C8" s="1422"/>
      <c r="D8" s="1422"/>
      <c r="E8" s="1422"/>
      <c r="F8" s="1422"/>
      <c r="G8" s="1422"/>
      <c r="H8" s="1422"/>
      <c r="I8" s="1422"/>
      <c r="J8" s="1422"/>
      <c r="K8" s="1422"/>
      <c r="L8" s="1514" t="s">
        <v>1427</v>
      </c>
      <c r="M8" s="1713"/>
      <c r="N8" s="1714"/>
      <c r="O8" s="1514" t="s">
        <v>1428</v>
      </c>
      <c r="P8" s="1713"/>
      <c r="Q8" s="1714"/>
      <c r="R8" s="1514" t="s">
        <v>1436</v>
      </c>
      <c r="S8" s="1713"/>
      <c r="T8" s="1714"/>
      <c r="V8" s="101"/>
      <c r="W8" s="3" t="s">
        <v>403</v>
      </c>
    </row>
    <row r="9" spans="1:23">
      <c r="A9" s="1422"/>
      <c r="B9" s="1422"/>
      <c r="C9" s="1422"/>
      <c r="D9" s="1422"/>
      <c r="E9" s="1422"/>
      <c r="F9" s="1422"/>
      <c r="G9" s="1422"/>
      <c r="H9" s="1422"/>
      <c r="I9" s="1422"/>
      <c r="J9" s="1422"/>
      <c r="K9" s="1422"/>
      <c r="L9" s="1275" t="s">
        <v>1429</v>
      </c>
      <c r="M9" s="1276"/>
      <c r="N9" s="1277"/>
      <c r="O9" s="1275"/>
      <c r="P9" s="1276"/>
      <c r="Q9" s="1277"/>
      <c r="R9" s="1275"/>
      <c r="S9" s="1276"/>
      <c r="T9" s="1277"/>
      <c r="U9" s="77"/>
    </row>
    <row r="10" spans="1:23">
      <c r="A10" s="1422"/>
      <c r="B10" s="1422"/>
      <c r="C10" s="1422"/>
      <c r="D10" s="1422"/>
      <c r="E10" s="1422"/>
      <c r="F10" s="1422"/>
      <c r="G10" s="1422"/>
      <c r="H10" s="1422"/>
      <c r="I10" s="1422"/>
      <c r="J10" s="1422"/>
      <c r="K10" s="1422"/>
      <c r="L10" s="1278"/>
      <c r="M10" s="1279"/>
      <c r="N10" s="1280"/>
      <c r="O10" s="1278"/>
      <c r="P10" s="1279"/>
      <c r="Q10" s="1280"/>
      <c r="R10" s="1278"/>
      <c r="S10" s="1279"/>
      <c r="T10" s="1280"/>
      <c r="U10" s="77"/>
      <c r="V10" s="105" t="s">
        <v>406</v>
      </c>
    </row>
    <row r="11" spans="1:23">
      <c r="A11" s="1170" t="s">
        <v>303</v>
      </c>
      <c r="B11" s="1170"/>
      <c r="C11" s="1170"/>
      <c r="D11" s="1170"/>
      <c r="E11" s="1170"/>
      <c r="F11" s="1170"/>
      <c r="G11" s="1170"/>
      <c r="H11" s="1170"/>
      <c r="I11" s="1166" t="s">
        <v>1430</v>
      </c>
      <c r="J11" s="1248"/>
      <c r="K11" s="1248"/>
      <c r="L11" s="1248"/>
      <c r="M11" s="1248"/>
      <c r="N11" s="1167"/>
      <c r="O11" s="1166" t="s">
        <v>527</v>
      </c>
      <c r="P11" s="1248"/>
      <c r="Q11" s="1248"/>
      <c r="R11" s="1248"/>
      <c r="S11" s="1248"/>
      <c r="T11" s="1167"/>
      <c r="U11" s="77"/>
      <c r="V11" s="105" t="s">
        <v>407</v>
      </c>
    </row>
    <row r="12" spans="1:23" ht="25" customHeight="1">
      <c r="A12" s="839">
        <v>1</v>
      </c>
      <c r="B12" s="1712"/>
      <c r="C12" s="1712"/>
      <c r="D12" s="1712"/>
      <c r="E12" s="1712"/>
      <c r="F12" s="1712"/>
      <c r="G12" s="1712"/>
      <c r="H12" s="1712"/>
      <c r="I12" s="1715"/>
      <c r="J12" s="1716"/>
      <c r="K12" s="1716"/>
      <c r="L12" s="1716"/>
      <c r="M12" s="1716"/>
      <c r="N12" s="1717"/>
      <c r="O12" s="1491"/>
      <c r="P12" s="1515"/>
      <c r="Q12" s="1515"/>
      <c r="R12" s="1515"/>
      <c r="S12" s="1515"/>
      <c r="T12" s="1718"/>
      <c r="U12" s="77"/>
      <c r="V12" s="105"/>
    </row>
    <row r="13" spans="1:23" ht="25" customHeight="1">
      <c r="A13" s="839">
        <v>2</v>
      </c>
      <c r="B13" s="1712"/>
      <c r="C13" s="1712"/>
      <c r="D13" s="1712"/>
      <c r="E13" s="1712"/>
      <c r="F13" s="1712"/>
      <c r="G13" s="1712"/>
      <c r="H13" s="1712"/>
      <c r="I13" s="1715"/>
      <c r="J13" s="1716"/>
      <c r="K13" s="1716"/>
      <c r="L13" s="1716"/>
      <c r="M13" s="1716"/>
      <c r="N13" s="1717"/>
      <c r="O13" s="1491"/>
      <c r="P13" s="1515"/>
      <c r="Q13" s="1515"/>
      <c r="R13" s="1515"/>
      <c r="S13" s="1515"/>
      <c r="T13" s="1718"/>
    </row>
    <row r="14" spans="1:23" s="3" customFormat="1" ht="25" customHeight="1">
      <c r="A14" s="839">
        <v>3</v>
      </c>
      <c r="B14" s="1712"/>
      <c r="C14" s="1712"/>
      <c r="D14" s="1712"/>
      <c r="E14" s="1712"/>
      <c r="F14" s="1712"/>
      <c r="G14" s="1712"/>
      <c r="H14" s="1712"/>
      <c r="I14" s="1715"/>
      <c r="J14" s="1716"/>
      <c r="K14" s="1716"/>
      <c r="L14" s="1716"/>
      <c r="M14" s="1716"/>
      <c r="N14" s="1717"/>
      <c r="O14" s="1491"/>
      <c r="P14" s="1515"/>
      <c r="Q14" s="1515"/>
      <c r="R14" s="1515"/>
      <c r="S14" s="1515"/>
      <c r="T14" s="1718"/>
      <c r="U14" s="77"/>
    </row>
    <row r="15" spans="1:23" s="3" customFormat="1" ht="25" customHeight="1">
      <c r="A15" s="839">
        <v>4</v>
      </c>
      <c r="B15" s="1712"/>
      <c r="C15" s="1712"/>
      <c r="D15" s="1712"/>
      <c r="E15" s="1712"/>
      <c r="F15" s="1712"/>
      <c r="G15" s="1712"/>
      <c r="H15" s="1712"/>
      <c r="I15" s="1715"/>
      <c r="J15" s="1716"/>
      <c r="K15" s="1716"/>
      <c r="L15" s="1716"/>
      <c r="M15" s="1716"/>
      <c r="N15" s="1717"/>
      <c r="O15" s="1491"/>
      <c r="P15" s="1515"/>
      <c r="Q15" s="1515"/>
      <c r="R15" s="1515"/>
      <c r="S15" s="1515"/>
      <c r="T15" s="1718"/>
      <c r="U15" s="77"/>
      <c r="V15" s="105"/>
    </row>
    <row r="16" spans="1:23" s="3" customFormat="1" ht="25" customHeight="1">
      <c r="A16" s="839">
        <v>5</v>
      </c>
      <c r="B16" s="1712"/>
      <c r="C16" s="1712"/>
      <c r="D16" s="1712"/>
      <c r="E16" s="1712"/>
      <c r="F16" s="1712"/>
      <c r="G16" s="1712"/>
      <c r="H16" s="1712"/>
      <c r="I16" s="1715"/>
      <c r="J16" s="1716"/>
      <c r="K16" s="1716"/>
      <c r="L16" s="1716"/>
      <c r="M16" s="1716"/>
      <c r="N16" s="1717"/>
      <c r="O16" s="1491"/>
      <c r="P16" s="1515"/>
      <c r="Q16" s="1515"/>
      <c r="R16" s="1515"/>
      <c r="S16" s="1515"/>
      <c r="T16" s="1718"/>
      <c r="U16" s="77"/>
      <c r="V16" s="105"/>
    </row>
    <row r="17" spans="1:28" ht="25" customHeight="1">
      <c r="A17" s="839">
        <v>6</v>
      </c>
      <c r="B17" s="1712"/>
      <c r="C17" s="1712"/>
      <c r="D17" s="1712"/>
      <c r="E17" s="1712"/>
      <c r="F17" s="1712"/>
      <c r="G17" s="1712"/>
      <c r="H17" s="1712"/>
      <c r="I17" s="1715"/>
      <c r="J17" s="1716"/>
      <c r="K17" s="1716"/>
      <c r="L17" s="1716"/>
      <c r="M17" s="1716"/>
      <c r="N17" s="1717"/>
      <c r="O17" s="1491"/>
      <c r="P17" s="1515"/>
      <c r="Q17" s="1515"/>
      <c r="R17" s="1515"/>
      <c r="S17" s="1515"/>
      <c r="T17" s="1718"/>
      <c r="U17" s="77"/>
      <c r="V17" s="105"/>
    </row>
    <row r="18" spans="1:28" ht="25" customHeight="1">
      <c r="A18" s="839">
        <v>7</v>
      </c>
      <c r="B18" s="1712"/>
      <c r="C18" s="1712"/>
      <c r="D18" s="1712"/>
      <c r="E18" s="1712"/>
      <c r="F18" s="1712"/>
      <c r="G18" s="1712"/>
      <c r="H18" s="1712"/>
      <c r="I18" s="1715"/>
      <c r="J18" s="1716"/>
      <c r="K18" s="1716"/>
      <c r="L18" s="1716"/>
      <c r="M18" s="1716"/>
      <c r="N18" s="1717"/>
      <c r="O18" s="1491"/>
      <c r="P18" s="1515"/>
      <c r="Q18" s="1515"/>
      <c r="R18" s="1515"/>
      <c r="S18" s="1515"/>
      <c r="T18" s="1718"/>
      <c r="U18" s="77"/>
      <c r="V18" s="105"/>
    </row>
    <row r="19" spans="1:28" ht="25" customHeight="1">
      <c r="A19" s="839">
        <v>8</v>
      </c>
      <c r="B19" s="1712"/>
      <c r="C19" s="1712"/>
      <c r="D19" s="1712"/>
      <c r="E19" s="1712"/>
      <c r="F19" s="1712"/>
      <c r="G19" s="1712"/>
      <c r="H19" s="1712"/>
      <c r="I19" s="1715"/>
      <c r="J19" s="1716"/>
      <c r="K19" s="1716"/>
      <c r="L19" s="1716"/>
      <c r="M19" s="1716"/>
      <c r="N19" s="1717"/>
      <c r="O19" s="1491"/>
      <c r="P19" s="1515"/>
      <c r="Q19" s="1515"/>
      <c r="R19" s="1515"/>
      <c r="S19" s="1515"/>
      <c r="T19" s="1718"/>
      <c r="U19" s="77"/>
      <c r="V19" s="105"/>
    </row>
    <row r="20" spans="1:28" s="3" customFormat="1" ht="25" customHeight="1">
      <c r="A20" s="839">
        <v>9</v>
      </c>
      <c r="B20" s="1712"/>
      <c r="C20" s="1712"/>
      <c r="D20" s="1712"/>
      <c r="E20" s="1712"/>
      <c r="F20" s="1712"/>
      <c r="G20" s="1712"/>
      <c r="H20" s="1712"/>
      <c r="I20" s="1715"/>
      <c r="J20" s="1716"/>
      <c r="K20" s="1716"/>
      <c r="L20" s="1716"/>
      <c r="M20" s="1716"/>
      <c r="N20" s="1717"/>
      <c r="O20" s="1491"/>
      <c r="P20" s="1515"/>
      <c r="Q20" s="1515"/>
      <c r="R20" s="1515"/>
      <c r="S20" s="1515"/>
      <c r="T20" s="1718"/>
      <c r="U20" s="77"/>
    </row>
    <row r="21" spans="1:28" s="3" customFormat="1" ht="25" customHeight="1">
      <c r="A21" s="839">
        <v>10</v>
      </c>
      <c r="B21" s="1712"/>
      <c r="C21" s="1712"/>
      <c r="D21" s="1712"/>
      <c r="E21" s="1712"/>
      <c r="F21" s="1712"/>
      <c r="G21" s="1712"/>
      <c r="H21" s="1712"/>
      <c r="I21" s="1715"/>
      <c r="J21" s="1716"/>
      <c r="K21" s="1716"/>
      <c r="L21" s="1716"/>
      <c r="M21" s="1716"/>
      <c r="N21" s="1717"/>
      <c r="O21" s="1491"/>
      <c r="P21" s="1515"/>
      <c r="Q21" s="1515"/>
      <c r="R21" s="1515"/>
      <c r="S21" s="1515"/>
      <c r="T21" s="1718"/>
      <c r="U21" s="77"/>
      <c r="V21" s="105"/>
    </row>
    <row r="22" spans="1:28" s="3" customFormat="1" ht="25" customHeight="1">
      <c r="A22" s="839">
        <v>11</v>
      </c>
      <c r="B22" s="1712"/>
      <c r="C22" s="1712"/>
      <c r="D22" s="1712"/>
      <c r="E22" s="1712"/>
      <c r="F22" s="1712"/>
      <c r="G22" s="1712"/>
      <c r="H22" s="1712"/>
      <c r="I22" s="1715"/>
      <c r="J22" s="1716"/>
      <c r="K22" s="1716"/>
      <c r="L22" s="1716"/>
      <c r="M22" s="1716"/>
      <c r="N22" s="1717"/>
      <c r="O22" s="1491"/>
      <c r="P22" s="1515"/>
      <c r="Q22" s="1515"/>
      <c r="R22" s="1515"/>
      <c r="S22" s="1515"/>
      <c r="T22" s="1718"/>
      <c r="U22" s="77"/>
      <c r="V22" s="105"/>
    </row>
    <row r="23" spans="1:28" ht="25" customHeight="1">
      <c r="A23" s="839">
        <v>12</v>
      </c>
      <c r="B23" s="1712"/>
      <c r="C23" s="1712"/>
      <c r="D23" s="1712"/>
      <c r="E23" s="1712"/>
      <c r="F23" s="1712"/>
      <c r="G23" s="1712"/>
      <c r="H23" s="1712"/>
      <c r="I23" s="1715"/>
      <c r="J23" s="1716"/>
      <c r="K23" s="1716"/>
      <c r="L23" s="1716"/>
      <c r="M23" s="1716"/>
      <c r="N23" s="1717"/>
      <c r="O23" s="1491"/>
      <c r="P23" s="1515"/>
      <c r="Q23" s="1515"/>
      <c r="R23" s="1515"/>
      <c r="S23" s="1515"/>
      <c r="T23" s="1718"/>
      <c r="U23" s="77"/>
      <c r="V23" s="105"/>
    </row>
    <row r="24" spans="1:28" ht="25" customHeight="1">
      <c r="A24" s="839">
        <v>13</v>
      </c>
      <c r="B24" s="1712"/>
      <c r="C24" s="1712"/>
      <c r="D24" s="1712"/>
      <c r="E24" s="1712"/>
      <c r="F24" s="1712"/>
      <c r="G24" s="1712"/>
      <c r="H24" s="1712"/>
      <c r="I24" s="1715"/>
      <c r="J24" s="1716"/>
      <c r="K24" s="1716"/>
      <c r="L24" s="1716"/>
      <c r="M24" s="1716"/>
      <c r="N24" s="1717"/>
      <c r="O24" s="1715"/>
      <c r="P24" s="1716"/>
      <c r="Q24" s="1716"/>
      <c r="R24" s="1716"/>
      <c r="S24" s="1716"/>
      <c r="T24" s="1717"/>
      <c r="U24" s="77"/>
    </row>
    <row r="25" spans="1:28" ht="25" customHeight="1">
      <c r="A25" s="839">
        <v>14</v>
      </c>
      <c r="B25" s="1712"/>
      <c r="C25" s="1712"/>
      <c r="D25" s="1712"/>
      <c r="E25" s="1712"/>
      <c r="F25" s="1712"/>
      <c r="G25" s="1712"/>
      <c r="H25" s="1712"/>
      <c r="I25" s="1715"/>
      <c r="J25" s="1716"/>
      <c r="K25" s="1716"/>
      <c r="L25" s="1716"/>
      <c r="M25" s="1716"/>
      <c r="N25" s="1717"/>
      <c r="O25" s="1715"/>
      <c r="P25" s="1716"/>
      <c r="Q25" s="1716"/>
      <c r="R25" s="1716"/>
      <c r="S25" s="1716"/>
      <c r="T25" s="1717"/>
      <c r="U25" s="77"/>
    </row>
    <row r="26" spans="1:28" ht="25" customHeight="1">
      <c r="A26" s="839">
        <v>15</v>
      </c>
      <c r="B26" s="1712"/>
      <c r="C26" s="1712"/>
      <c r="D26" s="1712"/>
      <c r="E26" s="1712"/>
      <c r="F26" s="1712"/>
      <c r="G26" s="1712"/>
      <c r="H26" s="1712"/>
      <c r="I26" s="1715"/>
      <c r="J26" s="1716"/>
      <c r="K26" s="1716"/>
      <c r="L26" s="1716"/>
      <c r="M26" s="1716"/>
      <c r="N26" s="1717"/>
      <c r="O26" s="1715"/>
      <c r="P26" s="1716"/>
      <c r="Q26" s="1716"/>
      <c r="R26" s="1716"/>
      <c r="S26" s="1716"/>
      <c r="T26" s="1717"/>
      <c r="U26" s="77"/>
    </row>
    <row r="27" spans="1:28" ht="25" customHeight="1">
      <c r="A27" s="839">
        <v>16</v>
      </c>
      <c r="B27" s="1712"/>
      <c r="C27" s="1712"/>
      <c r="D27" s="1712"/>
      <c r="E27" s="1712"/>
      <c r="F27" s="1712"/>
      <c r="G27" s="1712"/>
      <c r="H27" s="1712"/>
      <c r="I27" s="1715"/>
      <c r="J27" s="1716"/>
      <c r="K27" s="1716"/>
      <c r="L27" s="1716"/>
      <c r="M27" s="1716"/>
      <c r="N27" s="1717"/>
      <c r="O27" s="1715"/>
      <c r="P27" s="1716"/>
      <c r="Q27" s="1716"/>
      <c r="R27" s="1716"/>
      <c r="S27" s="1716"/>
      <c r="T27" s="1717"/>
      <c r="U27" s="77"/>
    </row>
    <row r="28" spans="1:28" ht="25" customHeight="1">
      <c r="A28" s="839">
        <v>17</v>
      </c>
      <c r="B28" s="1712"/>
      <c r="C28" s="1712"/>
      <c r="D28" s="1712"/>
      <c r="E28" s="1712"/>
      <c r="F28" s="1712"/>
      <c r="G28" s="1712"/>
      <c r="H28" s="1712"/>
      <c r="I28" s="1715"/>
      <c r="J28" s="1716"/>
      <c r="K28" s="1716"/>
      <c r="L28" s="1716"/>
      <c r="M28" s="1716"/>
      <c r="N28" s="1717"/>
      <c r="O28" s="1715"/>
      <c r="P28" s="1716"/>
      <c r="Q28" s="1716"/>
      <c r="R28" s="1716"/>
      <c r="S28" s="1716"/>
      <c r="T28" s="1717"/>
      <c r="U28" s="77"/>
    </row>
    <row r="29" spans="1:28" ht="25" customHeight="1">
      <c r="A29" s="839">
        <v>18</v>
      </c>
      <c r="B29" s="1712"/>
      <c r="C29" s="1712"/>
      <c r="D29" s="1712"/>
      <c r="E29" s="1712"/>
      <c r="F29" s="1712"/>
      <c r="G29" s="1712"/>
      <c r="H29" s="1712"/>
      <c r="I29" s="1715"/>
      <c r="J29" s="1716"/>
      <c r="K29" s="1716"/>
      <c r="L29" s="1716"/>
      <c r="M29" s="1716"/>
      <c r="N29" s="1717"/>
      <c r="O29" s="1715"/>
      <c r="P29" s="1716"/>
      <c r="Q29" s="1716"/>
      <c r="R29" s="1716"/>
      <c r="S29" s="1716"/>
      <c r="T29" s="1717"/>
      <c r="U29" s="77"/>
    </row>
    <row r="30" spans="1:28">
      <c r="A30" s="134" t="s">
        <v>113</v>
      </c>
      <c r="B30" s="135" t="s">
        <v>1431</v>
      </c>
      <c r="C30" s="135"/>
      <c r="D30" s="135"/>
      <c r="E30" s="135"/>
      <c r="F30" s="135"/>
      <c r="G30" s="135"/>
      <c r="H30" s="135"/>
      <c r="I30" s="135"/>
      <c r="J30" s="135"/>
      <c r="K30" s="135"/>
      <c r="L30" s="135"/>
      <c r="M30" s="135"/>
      <c r="N30" s="135"/>
      <c r="O30" s="135"/>
      <c r="P30" s="135"/>
      <c r="Q30" s="135"/>
      <c r="R30" s="135"/>
      <c r="S30" s="135"/>
      <c r="T30" s="135"/>
      <c r="U30" s="135"/>
      <c r="V30" s="135"/>
      <c r="W30" s="135"/>
      <c r="X30" s="135"/>
      <c r="Y30" s="135"/>
      <c r="Z30" s="135"/>
      <c r="AA30" s="135"/>
      <c r="AB30" s="135"/>
    </row>
    <row r="31" spans="1:28" s="3" customFormat="1" ht="15.75" customHeight="1">
      <c r="A31" s="134" t="s">
        <v>114</v>
      </c>
      <c r="B31" s="135" t="s">
        <v>1432</v>
      </c>
      <c r="C31" s="135"/>
      <c r="D31" s="135"/>
      <c r="E31" s="135"/>
      <c r="F31" s="135"/>
      <c r="G31" s="135"/>
      <c r="H31" s="135"/>
      <c r="I31" s="135"/>
      <c r="J31" s="135"/>
      <c r="K31" s="135"/>
      <c r="L31" s="135"/>
      <c r="M31" s="135"/>
      <c r="N31" s="135"/>
      <c r="O31" s="135"/>
      <c r="P31" s="135"/>
      <c r="Q31" s="135"/>
      <c r="R31" s="135"/>
      <c r="S31" s="135"/>
      <c r="T31" s="135"/>
    </row>
    <row r="32" spans="1:28">
      <c r="A32" s="134" t="s">
        <v>115</v>
      </c>
      <c r="B32" s="1555" t="s">
        <v>1437</v>
      </c>
      <c r="C32" s="1555"/>
      <c r="D32" s="1555"/>
      <c r="E32" s="1555"/>
      <c r="F32" s="1555"/>
      <c r="G32" s="1555"/>
      <c r="H32" s="1555"/>
      <c r="I32" s="1555"/>
      <c r="J32" s="1555"/>
      <c r="K32" s="1555"/>
      <c r="L32" s="1555"/>
      <c r="M32" s="1555"/>
      <c r="N32" s="1555"/>
      <c r="O32" s="1555"/>
      <c r="P32" s="1555"/>
      <c r="Q32" s="1555"/>
      <c r="R32" s="1555"/>
      <c r="S32" s="1555"/>
      <c r="T32" s="1555"/>
      <c r="U32" s="135"/>
      <c r="V32" s="135"/>
      <c r="W32" s="135"/>
      <c r="X32" s="135"/>
      <c r="Y32" s="135"/>
      <c r="Z32" s="135"/>
      <c r="AA32" s="135"/>
      <c r="AB32" s="135"/>
    </row>
    <row r="33" spans="1:20" s="3" customFormat="1">
      <c r="A33" s="134" t="s">
        <v>119</v>
      </c>
      <c r="B33" s="1459"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33" s="1459"/>
      <c r="D33" s="1459"/>
      <c r="E33" s="1459"/>
      <c r="F33" s="1459"/>
      <c r="G33" s="1459"/>
      <c r="H33" s="1459"/>
      <c r="I33" s="1459"/>
      <c r="J33" s="1459"/>
      <c r="K33" s="1459"/>
      <c r="L33" s="1459"/>
      <c r="M33" s="1459"/>
      <c r="N33" s="1459"/>
      <c r="O33" s="1459"/>
      <c r="P33" s="1459"/>
      <c r="Q33" s="1459"/>
      <c r="R33" s="1459"/>
      <c r="S33" s="1459"/>
      <c r="T33" s="1459"/>
    </row>
    <row r="34" spans="1:20">
      <c r="A34" s="840" t="s">
        <v>1286</v>
      </c>
      <c r="B34" s="841" t="s">
        <v>1433</v>
      </c>
    </row>
    <row r="35" spans="1:20">
      <c r="A35" s="841"/>
      <c r="B35" s="841" t="s">
        <v>1434</v>
      </c>
    </row>
    <row r="36" spans="1:20">
      <c r="A36" s="841"/>
      <c r="B36" s="841" t="s">
        <v>1435</v>
      </c>
    </row>
  </sheetData>
  <mergeCells count="71">
    <mergeCell ref="O22:T22"/>
    <mergeCell ref="O11:T11"/>
    <mergeCell ref="O12:T12"/>
    <mergeCell ref="O13:T13"/>
    <mergeCell ref="O14:T14"/>
    <mergeCell ref="O15:T15"/>
    <mergeCell ref="O16:T16"/>
    <mergeCell ref="O17:T17"/>
    <mergeCell ref="O18:T18"/>
    <mergeCell ref="O19:T19"/>
    <mergeCell ref="O20:T20"/>
    <mergeCell ref="O21:T21"/>
    <mergeCell ref="B29:H29"/>
    <mergeCell ref="B32:T32"/>
    <mergeCell ref="B33:T33"/>
    <mergeCell ref="I29:N29"/>
    <mergeCell ref="O29:T29"/>
    <mergeCell ref="B27:H27"/>
    <mergeCell ref="B28:H28"/>
    <mergeCell ref="I27:N27"/>
    <mergeCell ref="I28:N28"/>
    <mergeCell ref="O27:T27"/>
    <mergeCell ref="O28:T28"/>
    <mergeCell ref="B25:H25"/>
    <mergeCell ref="B26:H26"/>
    <mergeCell ref="I25:N25"/>
    <mergeCell ref="I26:N26"/>
    <mergeCell ref="O25:T25"/>
    <mergeCell ref="O26:T26"/>
    <mergeCell ref="B23:H23"/>
    <mergeCell ref="B24:H24"/>
    <mergeCell ref="I23:N23"/>
    <mergeCell ref="O23:T23"/>
    <mergeCell ref="I24:N24"/>
    <mergeCell ref="O24:T24"/>
    <mergeCell ref="B21:H21"/>
    <mergeCell ref="B22:H22"/>
    <mergeCell ref="I21:N21"/>
    <mergeCell ref="I22:N22"/>
    <mergeCell ref="B19:H19"/>
    <mergeCell ref="B20:H20"/>
    <mergeCell ref="I19:N19"/>
    <mergeCell ref="I20:N20"/>
    <mergeCell ref="B17:H17"/>
    <mergeCell ref="B18:H18"/>
    <mergeCell ref="I17:N17"/>
    <mergeCell ref="I18:N18"/>
    <mergeCell ref="B15:H15"/>
    <mergeCell ref="B16:H16"/>
    <mergeCell ref="I15:N15"/>
    <mergeCell ref="I16:N16"/>
    <mergeCell ref="B13:H13"/>
    <mergeCell ref="B14:H14"/>
    <mergeCell ref="I14:N14"/>
    <mergeCell ref="A11:H11"/>
    <mergeCell ref="B12:H12"/>
    <mergeCell ref="I11:N11"/>
    <mergeCell ref="I12:N12"/>
    <mergeCell ref="I13:N13"/>
    <mergeCell ref="R8:T8"/>
    <mergeCell ref="L9:N10"/>
    <mergeCell ref="R9:T10"/>
    <mergeCell ref="A1:G1"/>
    <mergeCell ref="A2:F2"/>
    <mergeCell ref="A4:T4"/>
    <mergeCell ref="D6:F6"/>
    <mergeCell ref="G6:T6"/>
    <mergeCell ref="O8:Q8"/>
    <mergeCell ref="O9:Q10"/>
    <mergeCell ref="A8:K10"/>
    <mergeCell ref="L8:N8"/>
  </mergeCells>
  <phoneticPr fontId="2"/>
  <dataValidations count="1">
    <dataValidation type="list" allowBlank="1" showInputMessage="1" showErrorMessage="1" sqref="L9:T10" xr:uid="{BCC078DA-035B-4B5E-A035-68C50F82AE25}">
      <formula1>"有,無,　,"</formula1>
    </dataValidation>
  </dataValidations>
  <pageMargins left="0.70866141732283472" right="0.70866141732283472" top="0.74803149606299213" bottom="0.74803149606299213" header="0.31496062992125984" footer="0.31496062992125984"/>
  <pageSetup paperSize="9" scale="87" orientation="portrait" blackAndWhite="1"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8"/>
  </sheetPr>
  <dimension ref="A1:T95"/>
  <sheetViews>
    <sheetView view="pageBreakPreview" zoomScaleNormal="100" zoomScaleSheetLayoutView="100" workbookViewId="0">
      <selection activeCell="A18" sqref="A18:G29"/>
    </sheetView>
  </sheetViews>
  <sheetFormatPr defaultColWidth="9" defaultRowHeight="13"/>
  <cols>
    <col min="1" max="1" width="5.6328125" style="3" customWidth="1"/>
    <col min="2" max="18" width="5.08984375" style="3" customWidth="1"/>
    <col min="19" max="16384" width="9" style="3"/>
  </cols>
  <sheetData>
    <row r="1" spans="1:20">
      <c r="A1" s="1097" t="str">
        <f>CONCATENATE("（様式-",INDEX(発注者入力シート!$B$37:$G$46,MATCH(発注者入力シート!N15,発注者入力シート!$C$37:$C$46,0),4),"）")</f>
        <v>（様式-１４）</v>
      </c>
      <c r="B1" s="1097"/>
      <c r="C1" s="1097"/>
      <c r="D1" s="1097"/>
      <c r="E1" s="1097"/>
      <c r="F1" s="1097"/>
      <c r="S1" s="3" t="s">
        <v>400</v>
      </c>
    </row>
    <row r="2" spans="1:20">
      <c r="A2" s="1097" t="str">
        <f>CONCATENATE("評価項目",INDEX(発注者入力シート!$B$37:$G$46,MATCH(発注者入力シート!N15,発注者入力シート!$C$37:$C$46,0),5),"-",INDEX(発注者入力シート!$B$37:$G$46,MATCH(発注者入力シート!N15,発注者入力シート!$C$37:$C$46,0),6))</f>
        <v>評価項目（３）-⑤</v>
      </c>
      <c r="B2" s="1097"/>
      <c r="C2" s="1097"/>
      <c r="D2" s="1097"/>
      <c r="E2" s="1097"/>
      <c r="S2" s="3" t="s">
        <v>401</v>
      </c>
    </row>
    <row r="3" spans="1:20" ht="14">
      <c r="A3" s="1149" t="s">
        <v>1024</v>
      </c>
      <c r="B3" s="1149"/>
      <c r="C3" s="1149"/>
      <c r="D3" s="1149"/>
      <c r="E3" s="1149"/>
      <c r="F3" s="1149"/>
      <c r="G3" s="1149"/>
      <c r="H3" s="1149"/>
      <c r="I3" s="1149"/>
      <c r="J3" s="1149"/>
      <c r="K3" s="1149"/>
      <c r="L3" s="1149"/>
      <c r="M3" s="1149"/>
      <c r="N3" s="1149"/>
      <c r="O3" s="1149"/>
      <c r="P3" s="1149"/>
      <c r="Q3" s="1149"/>
      <c r="R3" s="128"/>
      <c r="S3" s="103"/>
      <c r="T3" s="3" t="s">
        <v>412</v>
      </c>
    </row>
    <row r="4" spans="1:20">
      <c r="S4" s="98"/>
      <c r="T4" s="3" t="s">
        <v>519</v>
      </c>
    </row>
    <row r="5" spans="1:20">
      <c r="D5" s="1156" t="s">
        <v>706</v>
      </c>
      <c r="E5" s="1156"/>
      <c r="F5" s="1155" t="str">
        <f>IF(企業入力シート!C5="","",企業入力シート!C5)</f>
        <v/>
      </c>
      <c r="G5" s="1155"/>
      <c r="H5" s="1155"/>
      <c r="I5" s="1155"/>
      <c r="J5" s="1155"/>
      <c r="K5" s="1155"/>
      <c r="L5" s="1155"/>
      <c r="M5" s="1155"/>
      <c r="N5" s="1155"/>
      <c r="O5" s="1155"/>
      <c r="P5" s="1155"/>
      <c r="Q5" s="1155"/>
      <c r="R5" s="2"/>
    </row>
    <row r="6" spans="1:20">
      <c r="S6" s="3" t="s">
        <v>404</v>
      </c>
    </row>
    <row r="7" spans="1:20" ht="13.5" customHeight="1">
      <c r="A7" s="274" t="s">
        <v>298</v>
      </c>
      <c r="B7" s="1174" t="s">
        <v>1372</v>
      </c>
      <c r="C7" s="1174"/>
      <c r="D7" s="1174"/>
      <c r="E7" s="1174"/>
      <c r="F7" s="1174"/>
      <c r="G7" s="1174"/>
      <c r="H7" s="1174"/>
      <c r="I7" s="1174"/>
      <c r="J7" s="1174"/>
      <c r="K7" s="1174"/>
      <c r="L7" s="1174"/>
      <c r="M7" s="1174"/>
      <c r="N7" s="1174"/>
      <c r="O7" s="1174"/>
      <c r="P7" s="1174"/>
      <c r="Q7" s="1174"/>
      <c r="S7" s="100"/>
      <c r="T7" s="3" t="s">
        <v>405</v>
      </c>
    </row>
    <row r="8" spans="1:20" ht="13.5" customHeight="1">
      <c r="A8" s="142"/>
      <c r="B8" s="1174"/>
      <c r="C8" s="1174"/>
      <c r="D8" s="1174"/>
      <c r="E8" s="1174"/>
      <c r="F8" s="1174"/>
      <c r="G8" s="1174"/>
      <c r="H8" s="1174"/>
      <c r="I8" s="1174"/>
      <c r="J8" s="1174"/>
      <c r="K8" s="1174"/>
      <c r="L8" s="1174"/>
      <c r="M8" s="1174"/>
      <c r="N8" s="1174"/>
      <c r="O8" s="1174"/>
      <c r="P8" s="1174"/>
      <c r="Q8" s="1174"/>
      <c r="S8" s="101"/>
      <c r="T8" s="3" t="s">
        <v>403</v>
      </c>
    </row>
    <row r="9" spans="1:20">
      <c r="A9" s="142"/>
      <c r="B9" s="434" t="s">
        <v>1026</v>
      </c>
      <c r="C9" s="434"/>
      <c r="D9" s="434"/>
      <c r="E9" s="434"/>
      <c r="F9" s="434"/>
      <c r="G9" s="434"/>
      <c r="H9" s="434"/>
      <c r="I9" s="434"/>
      <c r="J9" s="434"/>
      <c r="K9" s="434"/>
      <c r="L9" s="434"/>
      <c r="M9" s="434"/>
      <c r="N9" s="434"/>
      <c r="O9" s="434"/>
      <c r="P9" s="434"/>
      <c r="Q9" s="434"/>
      <c r="S9" s="105" t="s">
        <v>406</v>
      </c>
    </row>
    <row r="10" spans="1:20">
      <c r="A10" s="104"/>
      <c r="B10" s="104"/>
      <c r="C10" s="104"/>
      <c r="D10" s="104"/>
      <c r="E10" s="104"/>
      <c r="F10" s="104"/>
      <c r="G10" s="104"/>
      <c r="H10" s="104"/>
      <c r="I10" s="104"/>
      <c r="J10" s="104"/>
      <c r="K10" s="104"/>
      <c r="L10" s="104"/>
      <c r="M10" s="104"/>
      <c r="N10" s="104"/>
      <c r="O10" s="104"/>
      <c r="P10" s="104"/>
      <c r="Q10" s="104"/>
      <c r="S10" s="105" t="s">
        <v>407</v>
      </c>
    </row>
    <row r="11" spans="1:20">
      <c r="A11" s="3" t="s">
        <v>1025</v>
      </c>
      <c r="S11" s="105" t="s">
        <v>871</v>
      </c>
    </row>
    <row r="12" spans="1:20">
      <c r="A12" s="160" t="s">
        <v>752</v>
      </c>
      <c r="K12" s="1232" t="str">
        <f>IF(企業入力シート!C14="","",企業入力シート!C14)</f>
        <v>○○建設</v>
      </c>
      <c r="L12" s="1232"/>
      <c r="M12" s="1232"/>
      <c r="N12" s="1232"/>
      <c r="O12" s="1232"/>
      <c r="P12" s="1232"/>
      <c r="Q12" s="1232"/>
      <c r="R12" s="77"/>
    </row>
    <row r="13" spans="1:20">
      <c r="A13" s="1445" t="s">
        <v>918</v>
      </c>
      <c r="B13" s="1445"/>
      <c r="C13" s="1445"/>
      <c r="D13" s="1445"/>
      <c r="E13" s="1445"/>
      <c r="F13" s="1445"/>
      <c r="G13" s="1445"/>
      <c r="H13" s="1170" t="s">
        <v>1028</v>
      </c>
      <c r="I13" s="1170"/>
      <c r="J13" s="1170"/>
      <c r="K13" s="1170"/>
      <c r="L13" s="1170"/>
      <c r="M13" s="1170" t="s">
        <v>1029</v>
      </c>
      <c r="N13" s="1170"/>
      <c r="O13" s="1170"/>
      <c r="P13" s="1170"/>
      <c r="Q13" s="1170"/>
      <c r="R13" s="142"/>
    </row>
    <row r="14" spans="1:20">
      <c r="A14" s="1445" t="s">
        <v>1027</v>
      </c>
      <c r="B14" s="1445"/>
      <c r="C14" s="1445"/>
      <c r="D14" s="1445"/>
      <c r="E14" s="1445"/>
      <c r="F14" s="1445"/>
      <c r="G14" s="1445"/>
      <c r="H14" s="1727"/>
      <c r="I14" s="1727"/>
      <c r="J14" s="1727"/>
      <c r="K14" s="1727"/>
      <c r="L14" s="1727"/>
      <c r="M14" s="1727"/>
      <c r="N14" s="1727"/>
      <c r="O14" s="1727"/>
      <c r="P14" s="1727"/>
      <c r="Q14" s="1727"/>
      <c r="R14" s="142"/>
    </row>
    <row r="15" spans="1:20">
      <c r="A15" s="1445" t="s">
        <v>577</v>
      </c>
      <c r="B15" s="1445"/>
      <c r="C15" s="1445"/>
      <c r="D15" s="1445"/>
      <c r="E15" s="1445"/>
      <c r="F15" s="1445"/>
      <c r="G15" s="1445"/>
      <c r="H15" s="1725"/>
      <c r="I15" s="1725"/>
      <c r="J15" s="1725"/>
      <c r="K15" s="1725"/>
      <c r="L15" s="1725"/>
      <c r="M15" s="1725"/>
      <c r="N15" s="1725"/>
      <c r="O15" s="1725"/>
      <c r="P15" s="1725"/>
      <c r="Q15" s="1725"/>
      <c r="R15" s="142"/>
    </row>
    <row r="16" spans="1:20">
      <c r="A16" s="1445" t="s">
        <v>920</v>
      </c>
      <c r="B16" s="1445"/>
      <c r="C16" s="1445"/>
      <c r="D16" s="1445"/>
      <c r="E16" s="1445"/>
      <c r="F16" s="1445"/>
      <c r="G16" s="1445"/>
      <c r="H16" s="1565"/>
      <c r="I16" s="1565"/>
      <c r="J16" s="1565"/>
      <c r="K16" s="1565"/>
      <c r="L16" s="1565"/>
      <c r="M16" s="1565"/>
      <c r="N16" s="1565"/>
      <c r="O16" s="1565"/>
      <c r="P16" s="1565"/>
      <c r="Q16" s="1565"/>
      <c r="R16" s="142"/>
    </row>
    <row r="17" spans="1:18">
      <c r="A17" s="1719" t="s">
        <v>1337</v>
      </c>
      <c r="B17" s="1719"/>
      <c r="C17" s="1719"/>
      <c r="D17" s="1719"/>
      <c r="E17" s="1719"/>
      <c r="F17" s="1719"/>
      <c r="G17" s="1719"/>
      <c r="H17" s="1720" t="str">
        <f>IF(OR(H15="",H16=""),"-",DATEDIF(H15,H16,"Y"))</f>
        <v>-</v>
      </c>
      <c r="I17" s="1720"/>
      <c r="J17" s="1720"/>
      <c r="K17" s="1720"/>
      <c r="L17" s="1720"/>
      <c r="M17" s="1720" t="str">
        <f>IF(OR(M15="",M16=""),"-",DATEDIF(M15,M16,"Y"))</f>
        <v>-</v>
      </c>
      <c r="N17" s="1720"/>
      <c r="O17" s="1720"/>
      <c r="P17" s="1720"/>
      <c r="Q17" s="1720"/>
      <c r="R17" s="142"/>
    </row>
    <row r="18" spans="1:18" ht="13.5" customHeight="1">
      <c r="A18" s="1636" t="s">
        <v>1292</v>
      </c>
      <c r="B18" s="1637"/>
      <c r="C18" s="1637"/>
      <c r="D18" s="1637"/>
      <c r="E18" s="1637"/>
      <c r="F18" s="1637"/>
      <c r="G18" s="1638"/>
      <c r="H18" s="1300"/>
      <c r="I18" s="1301"/>
      <c r="J18" s="1301"/>
      <c r="K18" s="1301"/>
      <c r="L18" s="1728"/>
      <c r="M18" s="1300"/>
      <c r="N18" s="1301"/>
      <c r="O18" s="1301"/>
      <c r="P18" s="1301"/>
      <c r="Q18" s="1728"/>
      <c r="R18" s="142"/>
    </row>
    <row r="19" spans="1:18">
      <c r="A19" s="1639"/>
      <c r="B19" s="1640"/>
      <c r="C19" s="1640"/>
      <c r="D19" s="1640"/>
      <c r="E19" s="1640"/>
      <c r="F19" s="1640"/>
      <c r="G19" s="1641"/>
      <c r="H19" s="1162"/>
      <c r="I19" s="1163"/>
      <c r="J19" s="1163"/>
      <c r="K19" s="1163"/>
      <c r="L19" s="1729"/>
      <c r="M19" s="1162"/>
      <c r="N19" s="1163"/>
      <c r="O19" s="1163"/>
      <c r="P19" s="1163"/>
      <c r="Q19" s="1729"/>
      <c r="R19" s="142"/>
    </row>
    <row r="20" spans="1:18">
      <c r="A20" s="1639"/>
      <c r="B20" s="1640"/>
      <c r="C20" s="1640"/>
      <c r="D20" s="1640"/>
      <c r="E20" s="1640"/>
      <c r="F20" s="1640"/>
      <c r="G20" s="1641"/>
      <c r="H20" s="1162"/>
      <c r="I20" s="1163"/>
      <c r="J20" s="1163"/>
      <c r="K20" s="1163"/>
      <c r="L20" s="1729"/>
      <c r="M20" s="1162"/>
      <c r="N20" s="1163"/>
      <c r="O20" s="1163"/>
      <c r="P20" s="1163"/>
      <c r="Q20" s="1729"/>
      <c r="R20" s="142"/>
    </row>
    <row r="21" spans="1:18">
      <c r="A21" s="1639"/>
      <c r="B21" s="1640"/>
      <c r="C21" s="1640"/>
      <c r="D21" s="1640"/>
      <c r="E21" s="1640"/>
      <c r="F21" s="1640"/>
      <c r="G21" s="1641"/>
      <c r="H21" s="1162"/>
      <c r="I21" s="1163"/>
      <c r="J21" s="1163"/>
      <c r="K21" s="1163"/>
      <c r="L21" s="1729"/>
      <c r="M21" s="1162"/>
      <c r="N21" s="1163"/>
      <c r="O21" s="1163"/>
      <c r="P21" s="1163"/>
      <c r="Q21" s="1729"/>
      <c r="R21" s="142"/>
    </row>
    <row r="22" spans="1:18">
      <c r="A22" s="1639"/>
      <c r="B22" s="1640"/>
      <c r="C22" s="1640"/>
      <c r="D22" s="1640"/>
      <c r="E22" s="1640"/>
      <c r="F22" s="1640"/>
      <c r="G22" s="1641"/>
      <c r="H22" s="1162"/>
      <c r="I22" s="1163"/>
      <c r="J22" s="1163"/>
      <c r="K22" s="1163"/>
      <c r="L22" s="1729"/>
      <c r="M22" s="1162"/>
      <c r="N22" s="1163"/>
      <c r="O22" s="1163"/>
      <c r="P22" s="1163"/>
      <c r="Q22" s="1729"/>
      <c r="R22" s="142"/>
    </row>
    <row r="23" spans="1:18">
      <c r="A23" s="1639"/>
      <c r="B23" s="1640"/>
      <c r="C23" s="1640"/>
      <c r="D23" s="1640"/>
      <c r="E23" s="1640"/>
      <c r="F23" s="1640"/>
      <c r="G23" s="1641"/>
      <c r="H23" s="1162"/>
      <c r="I23" s="1163"/>
      <c r="J23" s="1163"/>
      <c r="K23" s="1163"/>
      <c r="L23" s="1729"/>
      <c r="M23" s="1162"/>
      <c r="N23" s="1163"/>
      <c r="O23" s="1163"/>
      <c r="P23" s="1163"/>
      <c r="Q23" s="1729"/>
      <c r="R23" s="142"/>
    </row>
    <row r="24" spans="1:18">
      <c r="A24" s="1639"/>
      <c r="B24" s="1640"/>
      <c r="C24" s="1640"/>
      <c r="D24" s="1640"/>
      <c r="E24" s="1640"/>
      <c r="F24" s="1640"/>
      <c r="G24" s="1641"/>
      <c r="H24" s="1162"/>
      <c r="I24" s="1163"/>
      <c r="J24" s="1163"/>
      <c r="K24" s="1163"/>
      <c r="L24" s="1729"/>
      <c r="M24" s="1162"/>
      <c r="N24" s="1163"/>
      <c r="O24" s="1163"/>
      <c r="P24" s="1163"/>
      <c r="Q24" s="1729"/>
      <c r="R24" s="142"/>
    </row>
    <row r="25" spans="1:18">
      <c r="A25" s="1639"/>
      <c r="B25" s="1640"/>
      <c r="C25" s="1640"/>
      <c r="D25" s="1640"/>
      <c r="E25" s="1640"/>
      <c r="F25" s="1640"/>
      <c r="G25" s="1641"/>
      <c r="H25" s="1162"/>
      <c r="I25" s="1163"/>
      <c r="J25" s="1163"/>
      <c r="K25" s="1163"/>
      <c r="L25" s="1729"/>
      <c r="M25" s="1162"/>
      <c r="N25" s="1163"/>
      <c r="O25" s="1163"/>
      <c r="P25" s="1163"/>
      <c r="Q25" s="1729"/>
      <c r="R25" s="142"/>
    </row>
    <row r="26" spans="1:18">
      <c r="A26" s="1639"/>
      <c r="B26" s="1640"/>
      <c r="C26" s="1640"/>
      <c r="D26" s="1640"/>
      <c r="E26" s="1640"/>
      <c r="F26" s="1640"/>
      <c r="G26" s="1641"/>
      <c r="H26" s="1162"/>
      <c r="I26" s="1163"/>
      <c r="J26" s="1163"/>
      <c r="K26" s="1163"/>
      <c r="L26" s="1729"/>
      <c r="M26" s="1162"/>
      <c r="N26" s="1163"/>
      <c r="O26" s="1163"/>
      <c r="P26" s="1163"/>
      <c r="Q26" s="1729"/>
      <c r="R26" s="142"/>
    </row>
    <row r="27" spans="1:18">
      <c r="A27" s="1639"/>
      <c r="B27" s="1640"/>
      <c r="C27" s="1640"/>
      <c r="D27" s="1640"/>
      <c r="E27" s="1640"/>
      <c r="F27" s="1640"/>
      <c r="G27" s="1641"/>
      <c r="H27" s="1162"/>
      <c r="I27" s="1163"/>
      <c r="J27" s="1163"/>
      <c r="K27" s="1163"/>
      <c r="L27" s="1729"/>
      <c r="M27" s="1162"/>
      <c r="N27" s="1163"/>
      <c r="O27" s="1163"/>
      <c r="P27" s="1163"/>
      <c r="Q27" s="1729"/>
      <c r="R27" s="142"/>
    </row>
    <row r="28" spans="1:18">
      <c r="A28" s="1639"/>
      <c r="B28" s="1640"/>
      <c r="C28" s="1640"/>
      <c r="D28" s="1640"/>
      <c r="E28" s="1640"/>
      <c r="F28" s="1640"/>
      <c r="G28" s="1641"/>
      <c r="H28" s="1162"/>
      <c r="I28" s="1163"/>
      <c r="J28" s="1163"/>
      <c r="K28" s="1163"/>
      <c r="L28" s="1729"/>
      <c r="M28" s="1162"/>
      <c r="N28" s="1163"/>
      <c r="O28" s="1163"/>
      <c r="P28" s="1163"/>
      <c r="Q28" s="1729"/>
      <c r="R28" s="142"/>
    </row>
    <row r="29" spans="1:18">
      <c r="A29" s="1721"/>
      <c r="B29" s="1722"/>
      <c r="C29" s="1722"/>
      <c r="D29" s="1722"/>
      <c r="E29" s="1722"/>
      <c r="F29" s="1722"/>
      <c r="G29" s="1723"/>
      <c r="H29" s="1109"/>
      <c r="I29" s="1110"/>
      <c r="J29" s="1110"/>
      <c r="K29" s="1110"/>
      <c r="L29" s="1730"/>
      <c r="M29" s="1109"/>
      <c r="N29" s="1110"/>
      <c r="O29" s="1110"/>
      <c r="P29" s="1110"/>
      <c r="Q29" s="1730"/>
      <c r="R29" s="142"/>
    </row>
    <row r="30" spans="1:18" ht="13.5" customHeight="1">
      <c r="A30" s="1636" t="s">
        <v>1252</v>
      </c>
      <c r="B30" s="1637"/>
      <c r="C30" s="1637"/>
      <c r="D30" s="1637"/>
      <c r="E30" s="1637"/>
      <c r="F30" s="1637"/>
      <c r="G30" s="1638"/>
      <c r="H30" s="1300"/>
      <c r="I30" s="1301"/>
      <c r="J30" s="1301"/>
      <c r="K30" s="1301"/>
      <c r="L30" s="1728"/>
      <c r="M30" s="1300"/>
      <c r="N30" s="1301"/>
      <c r="O30" s="1301"/>
      <c r="P30" s="1301"/>
      <c r="Q30" s="1728"/>
      <c r="R30" s="142"/>
    </row>
    <row r="31" spans="1:18">
      <c r="A31" s="1721"/>
      <c r="B31" s="1722"/>
      <c r="C31" s="1722"/>
      <c r="D31" s="1722"/>
      <c r="E31" s="1722"/>
      <c r="F31" s="1722"/>
      <c r="G31" s="1723"/>
      <c r="H31" s="1109"/>
      <c r="I31" s="1110"/>
      <c r="J31" s="1110"/>
      <c r="K31" s="1110"/>
      <c r="L31" s="1730"/>
      <c r="M31" s="1109"/>
      <c r="N31" s="1110"/>
      <c r="O31" s="1110"/>
      <c r="P31" s="1110"/>
      <c r="Q31" s="1730"/>
      <c r="R31" s="142"/>
    </row>
    <row r="32" spans="1:18">
      <c r="A32" s="1376" t="s">
        <v>1030</v>
      </c>
      <c r="B32" s="1376"/>
      <c r="C32" s="1376"/>
      <c r="D32" s="1376"/>
      <c r="E32" s="1376"/>
      <c r="F32" s="1376"/>
      <c r="G32" s="1376"/>
      <c r="H32" s="1300"/>
      <c r="I32" s="1301"/>
      <c r="J32" s="1301"/>
      <c r="K32" s="1301"/>
      <c r="L32" s="1728"/>
      <c r="M32" s="1300"/>
      <c r="N32" s="1301"/>
      <c r="O32" s="1301"/>
      <c r="P32" s="1301"/>
      <c r="Q32" s="1728"/>
      <c r="R32" s="142"/>
    </row>
    <row r="33" spans="1:18">
      <c r="A33" s="1376"/>
      <c r="B33" s="1376"/>
      <c r="C33" s="1376"/>
      <c r="D33" s="1376"/>
      <c r="E33" s="1376"/>
      <c r="F33" s="1376"/>
      <c r="G33" s="1376"/>
      <c r="H33" s="1109"/>
      <c r="I33" s="1110"/>
      <c r="J33" s="1110"/>
      <c r="K33" s="1110"/>
      <c r="L33" s="1730"/>
      <c r="M33" s="1109"/>
      <c r="N33" s="1110"/>
      <c r="O33" s="1110"/>
      <c r="P33" s="1110"/>
      <c r="Q33" s="1730"/>
      <c r="R33" s="142"/>
    </row>
    <row r="34" spans="1:18">
      <c r="R34" s="142"/>
    </row>
    <row r="35" spans="1:18">
      <c r="A35" s="1208" t="s">
        <v>753</v>
      </c>
      <c r="B35" s="1208"/>
      <c r="C35" s="1208"/>
      <c r="D35" s="1208"/>
      <c r="E35" s="1208"/>
      <c r="F35" s="1208"/>
      <c r="G35" s="1208"/>
      <c r="H35" s="1208"/>
      <c r="I35" s="1208"/>
      <c r="J35" s="1208"/>
      <c r="K35" s="1232" t="str">
        <f>IF(企業入力シート!C48="","",企業入力シート!C48)</f>
        <v>△△建設</v>
      </c>
      <c r="L35" s="1232"/>
      <c r="M35" s="1232"/>
      <c r="N35" s="1232"/>
      <c r="O35" s="1232"/>
      <c r="P35" s="1232"/>
      <c r="Q35" s="1232"/>
      <c r="R35" s="142"/>
    </row>
    <row r="36" spans="1:18">
      <c r="A36" s="1445" t="s">
        <v>918</v>
      </c>
      <c r="B36" s="1445"/>
      <c r="C36" s="1445"/>
      <c r="D36" s="1445"/>
      <c r="E36" s="1445"/>
      <c r="F36" s="1445"/>
      <c r="G36" s="1445"/>
      <c r="H36" s="1170" t="s">
        <v>1028</v>
      </c>
      <c r="I36" s="1170"/>
      <c r="J36" s="1170"/>
      <c r="K36" s="1170"/>
      <c r="L36" s="1170"/>
      <c r="M36" s="1170" t="s">
        <v>1029</v>
      </c>
      <c r="N36" s="1170"/>
      <c r="O36" s="1170"/>
      <c r="P36" s="1170"/>
      <c r="Q36" s="1170"/>
    </row>
    <row r="37" spans="1:18">
      <c r="A37" s="1445" t="s">
        <v>919</v>
      </c>
      <c r="B37" s="1445"/>
      <c r="C37" s="1445"/>
      <c r="D37" s="1445"/>
      <c r="E37" s="1445"/>
      <c r="F37" s="1445"/>
      <c r="G37" s="1445"/>
      <c r="H37" s="1727"/>
      <c r="I37" s="1727"/>
      <c r="J37" s="1727"/>
      <c r="K37" s="1727"/>
      <c r="L37" s="1727"/>
      <c r="M37" s="1727"/>
      <c r="N37" s="1727"/>
      <c r="O37" s="1727"/>
      <c r="P37" s="1727"/>
      <c r="Q37" s="1727"/>
    </row>
    <row r="38" spans="1:18">
      <c r="A38" s="1445" t="s">
        <v>577</v>
      </c>
      <c r="B38" s="1445"/>
      <c r="C38" s="1445"/>
      <c r="D38" s="1445"/>
      <c r="E38" s="1445"/>
      <c r="F38" s="1445"/>
      <c r="G38" s="1445"/>
      <c r="H38" s="1725"/>
      <c r="I38" s="1725"/>
      <c r="J38" s="1725"/>
      <c r="K38" s="1725"/>
      <c r="L38" s="1725"/>
      <c r="M38" s="1725"/>
      <c r="N38" s="1725"/>
      <c r="O38" s="1725"/>
      <c r="P38" s="1725"/>
      <c r="Q38" s="1725"/>
    </row>
    <row r="39" spans="1:18">
      <c r="A39" s="1445" t="s">
        <v>920</v>
      </c>
      <c r="B39" s="1445"/>
      <c r="C39" s="1445"/>
      <c r="D39" s="1445"/>
      <c r="E39" s="1445"/>
      <c r="F39" s="1445"/>
      <c r="G39" s="1445"/>
      <c r="H39" s="1565"/>
      <c r="I39" s="1565"/>
      <c r="J39" s="1565"/>
      <c r="K39" s="1565"/>
      <c r="L39" s="1565"/>
      <c r="M39" s="1565"/>
      <c r="N39" s="1565"/>
      <c r="O39" s="1565"/>
      <c r="P39" s="1565"/>
      <c r="Q39" s="1565"/>
    </row>
    <row r="40" spans="1:18">
      <c r="A40" s="1719" t="s">
        <v>1337</v>
      </c>
      <c r="B40" s="1719"/>
      <c r="C40" s="1719"/>
      <c r="D40" s="1719"/>
      <c r="E40" s="1719"/>
      <c r="F40" s="1719"/>
      <c r="G40" s="1719"/>
      <c r="H40" s="1720" t="str">
        <f>IF(OR(H38="",H39=""),"-",DATEDIF(H38,H39,"Y"))</f>
        <v>-</v>
      </c>
      <c r="I40" s="1720"/>
      <c r="J40" s="1720"/>
      <c r="K40" s="1720"/>
      <c r="L40" s="1720"/>
      <c r="M40" s="1720" t="str">
        <f>IF(OR(M38="",M39=""),"-",DATEDIF(M38,M39,"Y"))</f>
        <v>-</v>
      </c>
      <c r="N40" s="1720"/>
      <c r="O40" s="1720"/>
      <c r="P40" s="1720"/>
      <c r="Q40" s="1720"/>
    </row>
    <row r="41" spans="1:18" ht="13.5" customHeight="1">
      <c r="A41" s="1642" t="s">
        <v>1292</v>
      </c>
      <c r="B41" s="1643"/>
      <c r="C41" s="1643"/>
      <c r="D41" s="1643"/>
      <c r="E41" s="1643"/>
      <c r="F41" s="1643"/>
      <c r="G41" s="1644"/>
      <c r="H41" s="1300"/>
      <c r="I41" s="1301"/>
      <c r="J41" s="1301"/>
      <c r="K41" s="1301"/>
      <c r="L41" s="1728"/>
      <c r="M41" s="1300"/>
      <c r="N41" s="1301"/>
      <c r="O41" s="1301"/>
      <c r="P41" s="1301"/>
      <c r="Q41" s="1728"/>
    </row>
    <row r="42" spans="1:18" ht="13.5" customHeight="1">
      <c r="A42" s="1645"/>
      <c r="B42" s="1646"/>
      <c r="C42" s="1646"/>
      <c r="D42" s="1646"/>
      <c r="E42" s="1646"/>
      <c r="F42" s="1646"/>
      <c r="G42" s="1647"/>
      <c r="H42" s="1162"/>
      <c r="I42" s="1163"/>
      <c r="J42" s="1163"/>
      <c r="K42" s="1163"/>
      <c r="L42" s="1729"/>
      <c r="M42" s="1162"/>
      <c r="N42" s="1163"/>
      <c r="O42" s="1163"/>
      <c r="P42" s="1163"/>
      <c r="Q42" s="1729"/>
    </row>
    <row r="43" spans="1:18" ht="13.5" customHeight="1">
      <c r="A43" s="1645"/>
      <c r="B43" s="1646"/>
      <c r="C43" s="1646"/>
      <c r="D43" s="1646"/>
      <c r="E43" s="1646"/>
      <c r="F43" s="1646"/>
      <c r="G43" s="1647"/>
      <c r="H43" s="1162"/>
      <c r="I43" s="1163"/>
      <c r="J43" s="1163"/>
      <c r="K43" s="1163"/>
      <c r="L43" s="1729"/>
      <c r="M43" s="1162"/>
      <c r="N43" s="1163"/>
      <c r="O43" s="1163"/>
      <c r="P43" s="1163"/>
      <c r="Q43" s="1729"/>
    </row>
    <row r="44" spans="1:18" ht="13.5" customHeight="1">
      <c r="A44" s="1645"/>
      <c r="B44" s="1646"/>
      <c r="C44" s="1646"/>
      <c r="D44" s="1646"/>
      <c r="E44" s="1646"/>
      <c r="F44" s="1646"/>
      <c r="G44" s="1647"/>
      <c r="H44" s="1162"/>
      <c r="I44" s="1163"/>
      <c r="J44" s="1163"/>
      <c r="K44" s="1163"/>
      <c r="L44" s="1729"/>
      <c r="M44" s="1162"/>
      <c r="N44" s="1163"/>
      <c r="O44" s="1163"/>
      <c r="P44" s="1163"/>
      <c r="Q44" s="1729"/>
    </row>
    <row r="45" spans="1:18" ht="13.5" customHeight="1">
      <c r="A45" s="1645"/>
      <c r="B45" s="1646"/>
      <c r="C45" s="1646"/>
      <c r="D45" s="1646"/>
      <c r="E45" s="1646"/>
      <c r="F45" s="1646"/>
      <c r="G45" s="1647"/>
      <c r="H45" s="1162"/>
      <c r="I45" s="1163"/>
      <c r="J45" s="1163"/>
      <c r="K45" s="1163"/>
      <c r="L45" s="1729"/>
      <c r="M45" s="1162"/>
      <c r="N45" s="1163"/>
      <c r="O45" s="1163"/>
      <c r="P45" s="1163"/>
      <c r="Q45" s="1729"/>
    </row>
    <row r="46" spans="1:18" ht="13.5" customHeight="1">
      <c r="A46" s="1645"/>
      <c r="B46" s="1646"/>
      <c r="C46" s="1646"/>
      <c r="D46" s="1646"/>
      <c r="E46" s="1646"/>
      <c r="F46" s="1646"/>
      <c r="G46" s="1647"/>
      <c r="H46" s="1162"/>
      <c r="I46" s="1163"/>
      <c r="J46" s="1163"/>
      <c r="K46" s="1163"/>
      <c r="L46" s="1729"/>
      <c r="M46" s="1162"/>
      <c r="N46" s="1163"/>
      <c r="O46" s="1163"/>
      <c r="P46" s="1163"/>
      <c r="Q46" s="1729"/>
    </row>
    <row r="47" spans="1:18" ht="13.5" customHeight="1">
      <c r="A47" s="1645"/>
      <c r="B47" s="1646"/>
      <c r="C47" s="1646"/>
      <c r="D47" s="1646"/>
      <c r="E47" s="1646"/>
      <c r="F47" s="1646"/>
      <c r="G47" s="1647"/>
      <c r="H47" s="1162"/>
      <c r="I47" s="1163"/>
      <c r="J47" s="1163"/>
      <c r="K47" s="1163"/>
      <c r="L47" s="1729"/>
      <c r="M47" s="1162"/>
      <c r="N47" s="1163"/>
      <c r="O47" s="1163"/>
      <c r="P47" s="1163"/>
      <c r="Q47" s="1729"/>
    </row>
    <row r="48" spans="1:18" ht="13.5" customHeight="1">
      <c r="A48" s="1645"/>
      <c r="B48" s="1646"/>
      <c r="C48" s="1646"/>
      <c r="D48" s="1646"/>
      <c r="E48" s="1646"/>
      <c r="F48" s="1646"/>
      <c r="G48" s="1647"/>
      <c r="H48" s="1162"/>
      <c r="I48" s="1163"/>
      <c r="J48" s="1163"/>
      <c r="K48" s="1163"/>
      <c r="L48" s="1729"/>
      <c r="M48" s="1162"/>
      <c r="N48" s="1163"/>
      <c r="O48" s="1163"/>
      <c r="P48" s="1163"/>
      <c r="Q48" s="1729"/>
    </row>
    <row r="49" spans="1:17" ht="13.5" customHeight="1">
      <c r="A49" s="1645"/>
      <c r="B49" s="1646"/>
      <c r="C49" s="1646"/>
      <c r="D49" s="1646"/>
      <c r="E49" s="1646"/>
      <c r="F49" s="1646"/>
      <c r="G49" s="1647"/>
      <c r="H49" s="1162"/>
      <c r="I49" s="1163"/>
      <c r="J49" s="1163"/>
      <c r="K49" s="1163"/>
      <c r="L49" s="1729"/>
      <c r="M49" s="1162"/>
      <c r="N49" s="1163"/>
      <c r="O49" s="1163"/>
      <c r="P49" s="1163"/>
      <c r="Q49" s="1729"/>
    </row>
    <row r="50" spans="1:17">
      <c r="A50" s="1645"/>
      <c r="B50" s="1646"/>
      <c r="C50" s="1646"/>
      <c r="D50" s="1646"/>
      <c r="E50" s="1646"/>
      <c r="F50" s="1646"/>
      <c r="G50" s="1647"/>
      <c r="H50" s="1162"/>
      <c r="I50" s="1163"/>
      <c r="J50" s="1163"/>
      <c r="K50" s="1163"/>
      <c r="L50" s="1729"/>
      <c r="M50" s="1162"/>
      <c r="N50" s="1163"/>
      <c r="O50" s="1163"/>
      <c r="P50" s="1163"/>
      <c r="Q50" s="1729"/>
    </row>
    <row r="51" spans="1:17">
      <c r="A51" s="1645"/>
      <c r="B51" s="1646"/>
      <c r="C51" s="1646"/>
      <c r="D51" s="1646"/>
      <c r="E51" s="1646"/>
      <c r="F51" s="1646"/>
      <c r="G51" s="1647"/>
      <c r="H51" s="1162"/>
      <c r="I51" s="1163"/>
      <c r="J51" s="1163"/>
      <c r="K51" s="1163"/>
      <c r="L51" s="1729"/>
      <c r="M51" s="1162"/>
      <c r="N51" s="1163"/>
      <c r="O51" s="1163"/>
      <c r="P51" s="1163"/>
      <c r="Q51" s="1729"/>
    </row>
    <row r="52" spans="1:17">
      <c r="A52" s="1648"/>
      <c r="B52" s="1649"/>
      <c r="C52" s="1649"/>
      <c r="D52" s="1649"/>
      <c r="E52" s="1649"/>
      <c r="F52" s="1649"/>
      <c r="G52" s="1650"/>
      <c r="H52" s="1109"/>
      <c r="I52" s="1110"/>
      <c r="J52" s="1110"/>
      <c r="K52" s="1110"/>
      <c r="L52" s="1730"/>
      <c r="M52" s="1109"/>
      <c r="N52" s="1110"/>
      <c r="O52" s="1110"/>
      <c r="P52" s="1110"/>
      <c r="Q52" s="1730"/>
    </row>
    <row r="53" spans="1:17" ht="13.5" customHeight="1">
      <c r="A53" s="1636" t="s">
        <v>1252</v>
      </c>
      <c r="B53" s="1637"/>
      <c r="C53" s="1637"/>
      <c r="D53" s="1637"/>
      <c r="E53" s="1637"/>
      <c r="F53" s="1637"/>
      <c r="G53" s="1638"/>
      <c r="H53" s="1300"/>
      <c r="I53" s="1301"/>
      <c r="J53" s="1301"/>
      <c r="K53" s="1301"/>
      <c r="L53" s="1728"/>
      <c r="M53" s="1300"/>
      <c r="N53" s="1301"/>
      <c r="O53" s="1301"/>
      <c r="P53" s="1301"/>
      <c r="Q53" s="1728"/>
    </row>
    <row r="54" spans="1:17">
      <c r="A54" s="1721"/>
      <c r="B54" s="1722"/>
      <c r="C54" s="1722"/>
      <c r="D54" s="1722"/>
      <c r="E54" s="1722"/>
      <c r="F54" s="1722"/>
      <c r="G54" s="1723"/>
      <c r="H54" s="1109"/>
      <c r="I54" s="1110"/>
      <c r="J54" s="1110"/>
      <c r="K54" s="1110"/>
      <c r="L54" s="1730"/>
      <c r="M54" s="1109"/>
      <c r="N54" s="1110"/>
      <c r="O54" s="1110"/>
      <c r="P54" s="1110"/>
      <c r="Q54" s="1730"/>
    </row>
    <row r="55" spans="1:17">
      <c r="A55" s="1376" t="s">
        <v>1030</v>
      </c>
      <c r="B55" s="1376"/>
      <c r="C55" s="1376"/>
      <c r="D55" s="1376"/>
      <c r="E55" s="1376"/>
      <c r="F55" s="1376"/>
      <c r="G55" s="1376"/>
      <c r="H55" s="1300"/>
      <c r="I55" s="1301"/>
      <c r="J55" s="1301"/>
      <c r="K55" s="1301"/>
      <c r="L55" s="1728"/>
      <c r="M55" s="1300"/>
      <c r="N55" s="1301"/>
      <c r="O55" s="1301"/>
      <c r="P55" s="1301"/>
      <c r="Q55" s="1728"/>
    </row>
    <row r="56" spans="1:17">
      <c r="A56" s="1376"/>
      <c r="B56" s="1376"/>
      <c r="C56" s="1376"/>
      <c r="D56" s="1376"/>
      <c r="E56" s="1376"/>
      <c r="F56" s="1376"/>
      <c r="G56" s="1376"/>
      <c r="H56" s="1109"/>
      <c r="I56" s="1110"/>
      <c r="J56" s="1110"/>
      <c r="K56" s="1110"/>
      <c r="L56" s="1730"/>
      <c r="M56" s="1109"/>
      <c r="N56" s="1110"/>
      <c r="O56" s="1110"/>
      <c r="P56" s="1110"/>
      <c r="Q56" s="1730"/>
    </row>
    <row r="57" spans="1:17">
      <c r="A57" s="77"/>
      <c r="B57" s="269"/>
      <c r="C57" s="269"/>
      <c r="D57" s="269"/>
      <c r="E57" s="269"/>
      <c r="F57" s="77"/>
      <c r="G57" s="77"/>
      <c r="H57" s="77"/>
      <c r="I57" s="77"/>
      <c r="J57" s="77"/>
      <c r="L57" s="77"/>
      <c r="M57" s="77"/>
      <c r="N57" s="77"/>
      <c r="O57" s="77"/>
      <c r="P57" s="77"/>
    </row>
    <row r="58" spans="1:17">
      <c r="A58" s="1724" t="s">
        <v>754</v>
      </c>
      <c r="B58" s="1724"/>
      <c r="C58" s="1724"/>
      <c r="D58" s="1724"/>
      <c r="E58" s="1724"/>
      <c r="F58" s="1724"/>
      <c r="G58" s="1724"/>
      <c r="H58" s="1724"/>
      <c r="I58" s="1724"/>
      <c r="J58" s="1724"/>
      <c r="K58" s="1232" t="str">
        <f>IF(企業入力シート!C77="","",企業入力シート!C77)</f>
        <v>□□建設</v>
      </c>
      <c r="L58" s="1232"/>
      <c r="M58" s="1232"/>
      <c r="N58" s="1232"/>
      <c r="O58" s="1232"/>
      <c r="P58" s="1232"/>
      <c r="Q58" s="1232"/>
    </row>
    <row r="59" spans="1:17">
      <c r="A59" s="1445" t="s">
        <v>918</v>
      </c>
      <c r="B59" s="1445"/>
      <c r="C59" s="1445"/>
      <c r="D59" s="1445"/>
      <c r="E59" s="1445"/>
      <c r="F59" s="1445"/>
      <c r="G59" s="1445"/>
      <c r="H59" s="1170" t="s">
        <v>1028</v>
      </c>
      <c r="I59" s="1170"/>
      <c r="J59" s="1170"/>
      <c r="K59" s="1170"/>
      <c r="L59" s="1170"/>
      <c r="M59" s="1170" t="s">
        <v>1029</v>
      </c>
      <c r="N59" s="1170"/>
      <c r="O59" s="1170"/>
      <c r="P59" s="1170"/>
      <c r="Q59" s="1170"/>
    </row>
    <row r="60" spans="1:17">
      <c r="A60" s="1445" t="s">
        <v>919</v>
      </c>
      <c r="B60" s="1445"/>
      <c r="C60" s="1445"/>
      <c r="D60" s="1445"/>
      <c r="E60" s="1445"/>
      <c r="F60" s="1445"/>
      <c r="G60" s="1445"/>
      <c r="H60" s="1727"/>
      <c r="I60" s="1727"/>
      <c r="J60" s="1727"/>
      <c r="K60" s="1727"/>
      <c r="L60" s="1727"/>
      <c r="M60" s="1727"/>
      <c r="N60" s="1727"/>
      <c r="O60" s="1727"/>
      <c r="P60" s="1727"/>
      <c r="Q60" s="1727"/>
    </row>
    <row r="61" spans="1:17">
      <c r="A61" s="1445" t="s">
        <v>577</v>
      </c>
      <c r="B61" s="1445"/>
      <c r="C61" s="1445"/>
      <c r="D61" s="1445"/>
      <c r="E61" s="1445"/>
      <c r="F61" s="1445"/>
      <c r="G61" s="1445"/>
      <c r="H61" s="1725"/>
      <c r="I61" s="1725"/>
      <c r="J61" s="1725"/>
      <c r="K61" s="1725"/>
      <c r="L61" s="1725"/>
      <c r="M61" s="1725"/>
      <c r="N61" s="1725"/>
      <c r="O61" s="1725"/>
      <c r="P61" s="1725"/>
      <c r="Q61" s="1725"/>
    </row>
    <row r="62" spans="1:17">
      <c r="A62" s="1445" t="s">
        <v>920</v>
      </c>
      <c r="B62" s="1445"/>
      <c r="C62" s="1445"/>
      <c r="D62" s="1445"/>
      <c r="E62" s="1445"/>
      <c r="F62" s="1445"/>
      <c r="G62" s="1445"/>
      <c r="H62" s="1565"/>
      <c r="I62" s="1565"/>
      <c r="J62" s="1565"/>
      <c r="K62" s="1565"/>
      <c r="L62" s="1565"/>
      <c r="M62" s="1565"/>
      <c r="N62" s="1565"/>
      <c r="O62" s="1565"/>
      <c r="P62" s="1565"/>
      <c r="Q62" s="1565"/>
    </row>
    <row r="63" spans="1:17">
      <c r="A63" s="1719" t="s">
        <v>1337</v>
      </c>
      <c r="B63" s="1719"/>
      <c r="C63" s="1719"/>
      <c r="D63" s="1719"/>
      <c r="E63" s="1719"/>
      <c r="F63" s="1719"/>
      <c r="G63" s="1719"/>
      <c r="H63" s="1720" t="str">
        <f>IF(OR(H61="",H62=""),"-",DATEDIF(H61,H62,"Y"))</f>
        <v>-</v>
      </c>
      <c r="I63" s="1720"/>
      <c r="J63" s="1720"/>
      <c r="K63" s="1720"/>
      <c r="L63" s="1720"/>
      <c r="M63" s="1720" t="str">
        <f>IF(OR(M61="",M62=""),"-",DATEDIF(M61,M62,"Y"))</f>
        <v>-</v>
      </c>
      <c r="N63" s="1720"/>
      <c r="O63" s="1720"/>
      <c r="P63" s="1720"/>
      <c r="Q63" s="1720"/>
    </row>
    <row r="64" spans="1:17" ht="13.5" customHeight="1">
      <c r="A64" s="1642" t="s">
        <v>1292</v>
      </c>
      <c r="B64" s="1643"/>
      <c r="C64" s="1643"/>
      <c r="D64" s="1643"/>
      <c r="E64" s="1643"/>
      <c r="F64" s="1643"/>
      <c r="G64" s="1644"/>
      <c r="H64" s="1300"/>
      <c r="I64" s="1301"/>
      <c r="J64" s="1301"/>
      <c r="K64" s="1301"/>
      <c r="L64" s="1728"/>
      <c r="M64" s="1300"/>
      <c r="N64" s="1301"/>
      <c r="O64" s="1301"/>
      <c r="P64" s="1301"/>
      <c r="Q64" s="1728"/>
    </row>
    <row r="65" spans="1:17" ht="13.5" customHeight="1">
      <c r="A65" s="1645"/>
      <c r="B65" s="1646"/>
      <c r="C65" s="1646"/>
      <c r="D65" s="1646"/>
      <c r="E65" s="1646"/>
      <c r="F65" s="1646"/>
      <c r="G65" s="1647"/>
      <c r="H65" s="1162"/>
      <c r="I65" s="1163"/>
      <c r="J65" s="1163"/>
      <c r="K65" s="1163"/>
      <c r="L65" s="1729"/>
      <c r="M65" s="1162"/>
      <c r="N65" s="1163"/>
      <c r="O65" s="1163"/>
      <c r="P65" s="1163"/>
      <c r="Q65" s="1729"/>
    </row>
    <row r="66" spans="1:17" ht="13.5" customHeight="1">
      <c r="A66" s="1645"/>
      <c r="B66" s="1646"/>
      <c r="C66" s="1646"/>
      <c r="D66" s="1646"/>
      <c r="E66" s="1646"/>
      <c r="F66" s="1646"/>
      <c r="G66" s="1647"/>
      <c r="H66" s="1162"/>
      <c r="I66" s="1163"/>
      <c r="J66" s="1163"/>
      <c r="K66" s="1163"/>
      <c r="L66" s="1729"/>
      <c r="M66" s="1162"/>
      <c r="N66" s="1163"/>
      <c r="O66" s="1163"/>
      <c r="P66" s="1163"/>
      <c r="Q66" s="1729"/>
    </row>
    <row r="67" spans="1:17" ht="13.5" customHeight="1">
      <c r="A67" s="1645"/>
      <c r="B67" s="1646"/>
      <c r="C67" s="1646"/>
      <c r="D67" s="1646"/>
      <c r="E67" s="1646"/>
      <c r="F67" s="1646"/>
      <c r="G67" s="1647"/>
      <c r="H67" s="1162"/>
      <c r="I67" s="1163"/>
      <c r="J67" s="1163"/>
      <c r="K67" s="1163"/>
      <c r="L67" s="1729"/>
      <c r="M67" s="1162"/>
      <c r="N67" s="1163"/>
      <c r="O67" s="1163"/>
      <c r="P67" s="1163"/>
      <c r="Q67" s="1729"/>
    </row>
    <row r="68" spans="1:17" ht="13.5" customHeight="1">
      <c r="A68" s="1645"/>
      <c r="B68" s="1646"/>
      <c r="C68" s="1646"/>
      <c r="D68" s="1646"/>
      <c r="E68" s="1646"/>
      <c r="F68" s="1646"/>
      <c r="G68" s="1647"/>
      <c r="H68" s="1162"/>
      <c r="I68" s="1163"/>
      <c r="J68" s="1163"/>
      <c r="K68" s="1163"/>
      <c r="L68" s="1729"/>
      <c r="M68" s="1162"/>
      <c r="N68" s="1163"/>
      <c r="O68" s="1163"/>
      <c r="P68" s="1163"/>
      <c r="Q68" s="1729"/>
    </row>
    <row r="69" spans="1:17" ht="13.5" customHeight="1">
      <c r="A69" s="1645"/>
      <c r="B69" s="1646"/>
      <c r="C69" s="1646"/>
      <c r="D69" s="1646"/>
      <c r="E69" s="1646"/>
      <c r="F69" s="1646"/>
      <c r="G69" s="1647"/>
      <c r="H69" s="1162"/>
      <c r="I69" s="1163"/>
      <c r="J69" s="1163"/>
      <c r="K69" s="1163"/>
      <c r="L69" s="1729"/>
      <c r="M69" s="1162"/>
      <c r="N69" s="1163"/>
      <c r="O69" s="1163"/>
      <c r="P69" s="1163"/>
      <c r="Q69" s="1729"/>
    </row>
    <row r="70" spans="1:17" ht="13.5" customHeight="1">
      <c r="A70" s="1645"/>
      <c r="B70" s="1646"/>
      <c r="C70" s="1646"/>
      <c r="D70" s="1646"/>
      <c r="E70" s="1646"/>
      <c r="F70" s="1646"/>
      <c r="G70" s="1647"/>
      <c r="H70" s="1162"/>
      <c r="I70" s="1163"/>
      <c r="J70" s="1163"/>
      <c r="K70" s="1163"/>
      <c r="L70" s="1729"/>
      <c r="M70" s="1162"/>
      <c r="N70" s="1163"/>
      <c r="O70" s="1163"/>
      <c r="P70" s="1163"/>
      <c r="Q70" s="1729"/>
    </row>
    <row r="71" spans="1:17" ht="13.5" customHeight="1">
      <c r="A71" s="1645"/>
      <c r="B71" s="1646"/>
      <c r="C71" s="1646"/>
      <c r="D71" s="1646"/>
      <c r="E71" s="1646"/>
      <c r="F71" s="1646"/>
      <c r="G71" s="1647"/>
      <c r="H71" s="1162"/>
      <c r="I71" s="1163"/>
      <c r="J71" s="1163"/>
      <c r="K71" s="1163"/>
      <c r="L71" s="1729"/>
      <c r="M71" s="1162"/>
      <c r="N71" s="1163"/>
      <c r="O71" s="1163"/>
      <c r="P71" s="1163"/>
      <c r="Q71" s="1729"/>
    </row>
    <row r="72" spans="1:17" ht="13.5" customHeight="1">
      <c r="A72" s="1645"/>
      <c r="B72" s="1646"/>
      <c r="C72" s="1646"/>
      <c r="D72" s="1646"/>
      <c r="E72" s="1646"/>
      <c r="F72" s="1646"/>
      <c r="G72" s="1647"/>
      <c r="H72" s="1162"/>
      <c r="I72" s="1163"/>
      <c r="J72" s="1163"/>
      <c r="K72" s="1163"/>
      <c r="L72" s="1729"/>
      <c r="M72" s="1162"/>
      <c r="N72" s="1163"/>
      <c r="O72" s="1163"/>
      <c r="P72" s="1163"/>
      <c r="Q72" s="1729"/>
    </row>
    <row r="73" spans="1:17">
      <c r="A73" s="1645"/>
      <c r="B73" s="1646"/>
      <c r="C73" s="1646"/>
      <c r="D73" s="1646"/>
      <c r="E73" s="1646"/>
      <c r="F73" s="1646"/>
      <c r="G73" s="1647"/>
      <c r="H73" s="1162"/>
      <c r="I73" s="1163"/>
      <c r="J73" s="1163"/>
      <c r="K73" s="1163"/>
      <c r="L73" s="1729"/>
      <c r="M73" s="1162"/>
      <c r="N73" s="1163"/>
      <c r="O73" s="1163"/>
      <c r="P73" s="1163"/>
      <c r="Q73" s="1729"/>
    </row>
    <row r="74" spans="1:17">
      <c r="A74" s="1645"/>
      <c r="B74" s="1646"/>
      <c r="C74" s="1646"/>
      <c r="D74" s="1646"/>
      <c r="E74" s="1646"/>
      <c r="F74" s="1646"/>
      <c r="G74" s="1647"/>
      <c r="H74" s="1162"/>
      <c r="I74" s="1163"/>
      <c r="J74" s="1163"/>
      <c r="K74" s="1163"/>
      <c r="L74" s="1729"/>
      <c r="M74" s="1162"/>
      <c r="N74" s="1163"/>
      <c r="O74" s="1163"/>
      <c r="P74" s="1163"/>
      <c r="Q74" s="1729"/>
    </row>
    <row r="75" spans="1:17">
      <c r="A75" s="1648"/>
      <c r="B75" s="1649"/>
      <c r="C75" s="1649"/>
      <c r="D75" s="1649"/>
      <c r="E75" s="1649"/>
      <c r="F75" s="1649"/>
      <c r="G75" s="1650"/>
      <c r="H75" s="1109"/>
      <c r="I75" s="1110"/>
      <c r="J75" s="1110"/>
      <c r="K75" s="1110"/>
      <c r="L75" s="1730"/>
      <c r="M75" s="1109"/>
      <c r="N75" s="1110"/>
      <c r="O75" s="1110"/>
      <c r="P75" s="1110"/>
      <c r="Q75" s="1730"/>
    </row>
    <row r="76" spans="1:17" ht="13.5" customHeight="1">
      <c r="A76" s="1636" t="s">
        <v>1252</v>
      </c>
      <c r="B76" s="1637"/>
      <c r="C76" s="1637"/>
      <c r="D76" s="1637"/>
      <c r="E76" s="1637"/>
      <c r="F76" s="1637"/>
      <c r="G76" s="1638"/>
      <c r="H76" s="1300"/>
      <c r="I76" s="1301"/>
      <c r="J76" s="1301"/>
      <c r="K76" s="1301"/>
      <c r="L76" s="1728"/>
      <c r="M76" s="1300"/>
      <c r="N76" s="1301"/>
      <c r="O76" s="1301"/>
      <c r="P76" s="1301"/>
      <c r="Q76" s="1728"/>
    </row>
    <row r="77" spans="1:17">
      <c r="A77" s="1721"/>
      <c r="B77" s="1722"/>
      <c r="C77" s="1722"/>
      <c r="D77" s="1722"/>
      <c r="E77" s="1722"/>
      <c r="F77" s="1722"/>
      <c r="G77" s="1723"/>
      <c r="H77" s="1109"/>
      <c r="I77" s="1110"/>
      <c r="J77" s="1110"/>
      <c r="K77" s="1110"/>
      <c r="L77" s="1730"/>
      <c r="M77" s="1109"/>
      <c r="N77" s="1110"/>
      <c r="O77" s="1110"/>
      <c r="P77" s="1110"/>
      <c r="Q77" s="1730"/>
    </row>
    <row r="78" spans="1:17">
      <c r="A78" s="1376" t="s">
        <v>1030</v>
      </c>
      <c r="B78" s="1376"/>
      <c r="C78" s="1376"/>
      <c r="D78" s="1376"/>
      <c r="E78" s="1376"/>
      <c r="F78" s="1376"/>
      <c r="G78" s="1376"/>
      <c r="H78" s="1300"/>
      <c r="I78" s="1301"/>
      <c r="J78" s="1301"/>
      <c r="K78" s="1301"/>
      <c r="L78" s="1728"/>
      <c r="M78" s="1300"/>
      <c r="N78" s="1301"/>
      <c r="O78" s="1301"/>
      <c r="P78" s="1301"/>
      <c r="Q78" s="1728"/>
    </row>
    <row r="79" spans="1:17">
      <c r="A79" s="1376"/>
      <c r="B79" s="1376"/>
      <c r="C79" s="1376"/>
      <c r="D79" s="1376"/>
      <c r="E79" s="1376"/>
      <c r="F79" s="1376"/>
      <c r="G79" s="1376"/>
      <c r="H79" s="1109"/>
      <c r="I79" s="1110"/>
      <c r="J79" s="1110"/>
      <c r="K79" s="1110"/>
      <c r="L79" s="1730"/>
      <c r="M79" s="1109"/>
      <c r="N79" s="1110"/>
      <c r="O79" s="1110"/>
      <c r="P79" s="1110"/>
      <c r="Q79" s="1730"/>
    </row>
    <row r="80" spans="1:17" s="135" customFormat="1">
      <c r="A80" s="134" t="s">
        <v>707</v>
      </c>
      <c r="B80" s="135" t="s">
        <v>1284</v>
      </c>
    </row>
    <row r="81" spans="1:17" s="135" customFormat="1">
      <c r="A81" s="134" t="s">
        <v>708</v>
      </c>
      <c r="B81" s="1302" t="s">
        <v>1285</v>
      </c>
      <c r="C81" s="1302"/>
      <c r="D81" s="1302"/>
      <c r="E81" s="1302"/>
      <c r="F81" s="1302"/>
      <c r="G81" s="1302"/>
      <c r="H81" s="1302"/>
      <c r="I81" s="1302"/>
      <c r="J81" s="1302"/>
      <c r="K81" s="1302"/>
      <c r="L81" s="1302"/>
      <c r="M81" s="1302"/>
      <c r="N81" s="1302"/>
      <c r="O81" s="1302"/>
      <c r="P81" s="1302"/>
      <c r="Q81" s="1302"/>
    </row>
    <row r="82" spans="1:17" s="135" customFormat="1">
      <c r="A82" s="134" t="s">
        <v>709</v>
      </c>
      <c r="B82" s="1726" t="s">
        <v>1250</v>
      </c>
      <c r="C82" s="1726"/>
      <c r="D82" s="1726"/>
      <c r="E82" s="1726"/>
      <c r="F82" s="1726"/>
      <c r="G82" s="1726"/>
      <c r="H82" s="1726"/>
      <c r="I82" s="1726"/>
      <c r="J82" s="1726"/>
      <c r="K82" s="1726"/>
      <c r="L82" s="1726"/>
      <c r="M82" s="1726"/>
      <c r="N82" s="1726"/>
      <c r="O82" s="1726"/>
      <c r="P82" s="1726"/>
      <c r="Q82" s="1726"/>
    </row>
    <row r="83" spans="1:17" s="135" customFormat="1">
      <c r="A83" s="134"/>
      <c r="B83" s="704" t="s">
        <v>1251</v>
      </c>
      <c r="C83" s="743"/>
      <c r="D83" s="743"/>
      <c r="E83" s="743"/>
      <c r="F83" s="743"/>
      <c r="G83" s="743"/>
      <c r="H83" s="743"/>
      <c r="I83" s="743"/>
      <c r="J83" s="743"/>
      <c r="K83" s="743"/>
      <c r="L83" s="743"/>
      <c r="M83" s="743"/>
      <c r="N83" s="743"/>
      <c r="O83" s="743"/>
      <c r="P83" s="743"/>
      <c r="Q83" s="743"/>
    </row>
    <row r="84" spans="1:17" s="135" customFormat="1">
      <c r="A84" s="134" t="s">
        <v>710</v>
      </c>
      <c r="B84" s="135" t="s">
        <v>1031</v>
      </c>
    </row>
    <row r="85" spans="1:17" s="135" customFormat="1">
      <c r="A85" s="134" t="s">
        <v>120</v>
      </c>
      <c r="B85" s="1459"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85" s="1459"/>
      <c r="D85" s="1459"/>
      <c r="E85" s="1459"/>
      <c r="F85" s="1459"/>
      <c r="G85" s="1459"/>
      <c r="H85" s="1459"/>
      <c r="I85" s="1459"/>
      <c r="J85" s="1459"/>
      <c r="K85" s="1459"/>
      <c r="L85" s="1459"/>
      <c r="M85" s="1459"/>
      <c r="N85" s="1459"/>
      <c r="O85" s="1459"/>
      <c r="P85" s="1459"/>
      <c r="Q85" s="1459"/>
    </row>
    <row r="87" spans="1:17">
      <c r="A87" s="797" t="s">
        <v>1286</v>
      </c>
      <c r="B87" s="798" t="s">
        <v>1329</v>
      </c>
      <c r="C87" s="707"/>
      <c r="D87" s="707"/>
      <c r="E87" s="707"/>
      <c r="F87" s="707"/>
      <c r="G87" s="707"/>
      <c r="H87" s="707"/>
      <c r="I87" s="707"/>
      <c r="J87" s="707"/>
      <c r="K87" s="707"/>
      <c r="L87" s="707"/>
      <c r="M87" s="707"/>
      <c r="N87" s="707"/>
      <c r="O87" s="707"/>
      <c r="P87" s="707"/>
      <c r="Q87" s="707"/>
    </row>
    <row r="88" spans="1:17">
      <c r="A88" s="707"/>
      <c r="B88" s="707" t="s">
        <v>1336</v>
      </c>
      <c r="C88" s="707"/>
      <c r="D88" s="707"/>
      <c r="E88" s="707"/>
      <c r="F88" s="707"/>
      <c r="G88" s="707"/>
      <c r="H88" s="707"/>
      <c r="I88" s="707"/>
      <c r="J88" s="707"/>
      <c r="K88" s="707"/>
      <c r="L88" s="707"/>
      <c r="M88" s="707"/>
      <c r="N88" s="707"/>
      <c r="O88" s="707"/>
      <c r="P88" s="707"/>
      <c r="Q88" s="707"/>
    </row>
    <row r="89" spans="1:17">
      <c r="A89" s="707"/>
      <c r="B89" s="707" t="s">
        <v>1330</v>
      </c>
      <c r="C89" s="707"/>
      <c r="D89" s="707"/>
      <c r="E89" s="707"/>
      <c r="F89" s="707"/>
      <c r="G89" s="707"/>
      <c r="H89" s="707"/>
      <c r="I89" s="707"/>
      <c r="J89" s="707"/>
      <c r="K89" s="707"/>
      <c r="L89" s="707"/>
      <c r="M89" s="707"/>
      <c r="N89" s="707"/>
      <c r="O89" s="707"/>
      <c r="P89" s="707"/>
      <c r="Q89" s="707"/>
    </row>
    <row r="90" spans="1:17">
      <c r="A90" s="707"/>
      <c r="B90" s="707" t="s">
        <v>1331</v>
      </c>
      <c r="C90" s="707"/>
      <c r="D90" s="707"/>
      <c r="E90" s="707"/>
      <c r="F90" s="707"/>
      <c r="G90" s="707"/>
      <c r="H90" s="707"/>
      <c r="I90" s="707"/>
      <c r="J90" s="707"/>
      <c r="K90" s="707"/>
      <c r="L90" s="707"/>
      <c r="M90" s="707"/>
      <c r="N90" s="707"/>
      <c r="O90" s="707"/>
      <c r="P90" s="707"/>
      <c r="Q90" s="707"/>
    </row>
    <row r="91" spans="1:17">
      <c r="A91" s="707"/>
      <c r="B91" s="707" t="s">
        <v>1332</v>
      </c>
      <c r="C91" s="707"/>
      <c r="D91" s="707"/>
      <c r="E91" s="707"/>
      <c r="F91" s="707"/>
      <c r="G91" s="707"/>
      <c r="H91" s="707"/>
      <c r="I91" s="707"/>
      <c r="J91" s="707"/>
      <c r="K91" s="707"/>
      <c r="L91" s="707"/>
      <c r="M91" s="707"/>
      <c r="N91" s="707"/>
      <c r="O91" s="707"/>
      <c r="P91" s="707"/>
      <c r="Q91" s="707"/>
    </row>
    <row r="92" spans="1:17">
      <c r="A92" s="707"/>
      <c r="B92" s="707" t="s">
        <v>1333</v>
      </c>
      <c r="C92" s="707"/>
      <c r="D92" s="707"/>
      <c r="E92" s="707"/>
      <c r="F92" s="707"/>
      <c r="G92" s="707"/>
      <c r="H92" s="707"/>
      <c r="I92" s="707"/>
      <c r="J92" s="707"/>
      <c r="K92" s="707"/>
      <c r="L92" s="707"/>
      <c r="M92" s="707"/>
      <c r="N92" s="707"/>
      <c r="O92" s="707"/>
      <c r="P92" s="707"/>
      <c r="Q92" s="707"/>
    </row>
    <row r="93" spans="1:17">
      <c r="A93" s="707"/>
      <c r="B93" s="799" t="s">
        <v>1334</v>
      </c>
      <c r="C93" s="1731" t="s">
        <v>1335</v>
      </c>
      <c r="D93" s="1731"/>
      <c r="E93" s="1731"/>
      <c r="F93" s="1731"/>
      <c r="G93" s="1731"/>
      <c r="H93" s="1731"/>
      <c r="I93" s="1731"/>
      <c r="J93" s="1731"/>
      <c r="K93" s="1731"/>
      <c r="L93" s="1731"/>
      <c r="M93" s="1731"/>
      <c r="N93" s="1731"/>
      <c r="O93" s="1731"/>
      <c r="P93" s="1731"/>
      <c r="Q93" s="1731"/>
    </row>
    <row r="94" spans="1:17">
      <c r="A94" s="707"/>
      <c r="B94" s="707"/>
      <c r="C94" s="1731"/>
      <c r="D94" s="1731"/>
      <c r="E94" s="1731"/>
      <c r="F94" s="1731"/>
      <c r="G94" s="1731"/>
      <c r="H94" s="1731"/>
      <c r="I94" s="1731"/>
      <c r="J94" s="1731"/>
      <c r="K94" s="1731"/>
      <c r="L94" s="1731"/>
      <c r="M94" s="1731"/>
      <c r="N94" s="1731"/>
      <c r="O94" s="1731"/>
      <c r="P94" s="1731"/>
      <c r="Q94" s="1731"/>
    </row>
    <row r="95" spans="1:17">
      <c r="A95" s="707"/>
      <c r="B95" s="707"/>
      <c r="C95" s="707"/>
      <c r="D95" s="707"/>
      <c r="E95" s="707"/>
      <c r="F95" s="707"/>
      <c r="G95" s="707"/>
      <c r="H95" s="707"/>
      <c r="I95" s="707"/>
      <c r="J95" s="707"/>
      <c r="K95" s="707"/>
      <c r="L95" s="707"/>
      <c r="M95" s="707"/>
      <c r="N95" s="707"/>
      <c r="O95" s="707"/>
      <c r="P95" s="707"/>
      <c r="Q95" s="707"/>
    </row>
  </sheetData>
  <mergeCells count="87">
    <mergeCell ref="C93:Q94"/>
    <mergeCell ref="M32:Q33"/>
    <mergeCell ref="H32:L33"/>
    <mergeCell ref="M78:Q79"/>
    <mergeCell ref="H64:L75"/>
    <mergeCell ref="H76:L77"/>
    <mergeCell ref="H78:L79"/>
    <mergeCell ref="M41:Q52"/>
    <mergeCell ref="M53:Q54"/>
    <mergeCell ref="M55:Q56"/>
    <mergeCell ref="H41:L52"/>
    <mergeCell ref="H53:L54"/>
    <mergeCell ref="H55:L56"/>
    <mergeCell ref="A39:G39"/>
    <mergeCell ref="A41:G52"/>
    <mergeCell ref="A53:G54"/>
    <mergeCell ref="A76:G77"/>
    <mergeCell ref="M64:Q75"/>
    <mergeCell ref="M76:Q77"/>
    <mergeCell ref="A61:G61"/>
    <mergeCell ref="H61:L61"/>
    <mergeCell ref="M61:Q61"/>
    <mergeCell ref="A62:G62"/>
    <mergeCell ref="H62:L62"/>
    <mergeCell ref="M62:Q62"/>
    <mergeCell ref="A63:G63"/>
    <mergeCell ref="H63:L63"/>
    <mergeCell ref="M63:Q63"/>
    <mergeCell ref="B7:Q8"/>
    <mergeCell ref="H36:L36"/>
    <mergeCell ref="M36:Q36"/>
    <mergeCell ref="H37:L37"/>
    <mergeCell ref="M37:Q37"/>
    <mergeCell ref="M16:Q16"/>
    <mergeCell ref="H14:L14"/>
    <mergeCell ref="H18:L29"/>
    <mergeCell ref="M18:Q29"/>
    <mergeCell ref="H30:L31"/>
    <mergeCell ref="M30:Q31"/>
    <mergeCell ref="M14:Q14"/>
    <mergeCell ref="M15:Q15"/>
    <mergeCell ref="A13:G13"/>
    <mergeCell ref="A14:G14"/>
    <mergeCell ref="A15:G15"/>
    <mergeCell ref="A1:F1"/>
    <mergeCell ref="A2:E2"/>
    <mergeCell ref="A3:Q3"/>
    <mergeCell ref="D5:E5"/>
    <mergeCell ref="F5:Q5"/>
    <mergeCell ref="B85:Q85"/>
    <mergeCell ref="B81:Q81"/>
    <mergeCell ref="B82:Q82"/>
    <mergeCell ref="K35:Q35"/>
    <mergeCell ref="A78:G79"/>
    <mergeCell ref="A59:G59"/>
    <mergeCell ref="H59:L59"/>
    <mergeCell ref="M59:Q59"/>
    <mergeCell ref="A60:G60"/>
    <mergeCell ref="H60:L60"/>
    <mergeCell ref="M60:Q60"/>
    <mergeCell ref="H39:L39"/>
    <mergeCell ref="M39:Q39"/>
    <mergeCell ref="H38:L38"/>
    <mergeCell ref="M38:Q38"/>
    <mergeCell ref="A64:G75"/>
    <mergeCell ref="K12:Q12"/>
    <mergeCell ref="K58:Q58"/>
    <mergeCell ref="A35:J35"/>
    <mergeCell ref="A36:G36"/>
    <mergeCell ref="A18:G29"/>
    <mergeCell ref="A30:G31"/>
    <mergeCell ref="A37:G37"/>
    <mergeCell ref="A38:G38"/>
    <mergeCell ref="A32:G33"/>
    <mergeCell ref="A55:G56"/>
    <mergeCell ref="A58:J58"/>
    <mergeCell ref="M13:Q13"/>
    <mergeCell ref="H16:L16"/>
    <mergeCell ref="A16:G16"/>
    <mergeCell ref="H13:L13"/>
    <mergeCell ref="H15:L15"/>
    <mergeCell ref="A17:G17"/>
    <mergeCell ref="H17:L17"/>
    <mergeCell ref="M17:Q17"/>
    <mergeCell ref="A40:G40"/>
    <mergeCell ref="H40:L40"/>
    <mergeCell ref="M40:Q40"/>
  </mergeCells>
  <phoneticPr fontId="2"/>
  <dataValidations count="1">
    <dataValidation type="list" showInputMessage="1" showErrorMessage="1" sqref="L57:P57 H30 M64 H18 M18 M32 M30 M55 H32 F57:J57 M53 H55 H53 M41 H41 M78 M76 H78 H76 H64" xr:uid="{00000000-0002-0000-2600-000000000000}">
      <formula1>企業回答1</formula1>
    </dataValidation>
  </dataValidations>
  <hyperlinks>
    <hyperlink ref="C93" r:id="rId1" xr:uid="{209C45BB-824A-4578-8AC4-B954C413568D}"/>
  </hyperlinks>
  <printOptions horizontalCentered="1"/>
  <pageMargins left="0.70866141732283472" right="0.70866141732283472" top="0.74803149606299213" bottom="0.55118110236220474" header="0.31496062992125984" footer="0.31496062992125984"/>
  <pageSetup paperSize="9" fitToHeight="2" orientation="portrait" blackAndWhite="1" r:id="rId2"/>
  <rowBreaks count="1" manualBreakCount="1">
    <brk id="57" max="16" man="1"/>
  </rowBreaks>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8"/>
    <pageSetUpPr fitToPage="1"/>
  </sheetPr>
  <dimension ref="A1:T53"/>
  <sheetViews>
    <sheetView view="pageBreakPreview" zoomScaleNormal="100" zoomScaleSheetLayoutView="100" workbookViewId="0">
      <selection activeCell="A2" sqref="A2:E2"/>
    </sheetView>
  </sheetViews>
  <sheetFormatPr defaultColWidth="9" defaultRowHeight="13"/>
  <cols>
    <col min="1" max="1" width="5.6328125" style="3" customWidth="1"/>
    <col min="2" max="18" width="5.08984375" style="3" customWidth="1"/>
    <col min="19" max="16384" width="9" style="3"/>
  </cols>
  <sheetData>
    <row r="1" spans="1:20" ht="15.75" customHeight="1">
      <c r="A1" s="1097" t="e">
        <f>CONCATENATE("（様式-",INDEX(発注者入力シート!$B$37:$G$46,MATCH(発注者入力シート!N16,発注者入力シート!$C$37:$C$46,0),4),"）")</f>
        <v>#N/A</v>
      </c>
      <c r="B1" s="1097"/>
      <c r="C1" s="1097"/>
      <c r="D1" s="1097"/>
      <c r="E1" s="1097"/>
      <c r="F1" s="1097"/>
      <c r="S1" s="3" t="s">
        <v>400</v>
      </c>
    </row>
    <row r="2" spans="1:20" ht="15.75" customHeight="1">
      <c r="A2" s="1097" t="e">
        <f>CONCATENATE("評価項目",INDEX(発注者入力シート!$B$37:$G$46,MATCH(発注者入力シート!N16,発注者入力シート!$C$37:$C$46,0),5),"-",INDEX(発注者入力シート!$B$37:$G$46,MATCH(発注者入力シート!N16,発注者入力シート!$C$37:$C$46,0),6))</f>
        <v>#N/A</v>
      </c>
      <c r="B2" s="1097"/>
      <c r="C2" s="1097"/>
      <c r="D2" s="1097"/>
      <c r="E2" s="1097"/>
      <c r="S2" s="3" t="s">
        <v>401</v>
      </c>
    </row>
    <row r="3" spans="1:20" ht="15.75" customHeight="1">
      <c r="S3" s="103"/>
      <c r="T3" s="3" t="s">
        <v>412</v>
      </c>
    </row>
    <row r="4" spans="1:20" ht="15.75" customHeight="1">
      <c r="A4" s="1149" t="s">
        <v>389</v>
      </c>
      <c r="B4" s="1149"/>
      <c r="C4" s="1149"/>
      <c r="D4" s="1149"/>
      <c r="E4" s="1149"/>
      <c r="F4" s="1149"/>
      <c r="G4" s="1149"/>
      <c r="H4" s="1149"/>
      <c r="I4" s="1149"/>
      <c r="J4" s="1149"/>
      <c r="K4" s="1149"/>
      <c r="L4" s="1149"/>
      <c r="M4" s="1149"/>
      <c r="N4" s="1149"/>
      <c r="O4" s="1149"/>
      <c r="P4" s="1149"/>
      <c r="Q4" s="1149"/>
      <c r="R4" s="128"/>
      <c r="S4" s="98"/>
      <c r="T4" s="3" t="s">
        <v>870</v>
      </c>
    </row>
    <row r="5" spans="1:20" ht="15.75" customHeight="1"/>
    <row r="6" spans="1:20" ht="15.75" customHeight="1">
      <c r="D6" s="1156" t="s">
        <v>808</v>
      </c>
      <c r="E6" s="1156"/>
      <c r="F6" s="1155" t="str">
        <f>IF(企業入力シート!C5="","",企業入力シート!C5)</f>
        <v/>
      </c>
      <c r="G6" s="1155"/>
      <c r="H6" s="1155"/>
      <c r="I6" s="1155"/>
      <c r="J6" s="1155"/>
      <c r="K6" s="1155"/>
      <c r="L6" s="1155"/>
      <c r="M6" s="1155"/>
      <c r="N6" s="1155"/>
      <c r="O6" s="1155"/>
      <c r="P6" s="1155"/>
      <c r="Q6" s="1155"/>
      <c r="R6" s="2"/>
      <c r="S6" s="3" t="s">
        <v>404</v>
      </c>
    </row>
    <row r="7" spans="1:20" ht="15.75" customHeight="1">
      <c r="S7" s="100"/>
      <c r="T7" s="3" t="s">
        <v>405</v>
      </c>
    </row>
    <row r="8" spans="1:20" ht="15.75" customHeight="1">
      <c r="S8" s="101"/>
      <c r="T8" s="3" t="s">
        <v>403</v>
      </c>
    </row>
    <row r="9" spans="1:20" ht="15.75" customHeight="1">
      <c r="A9" s="274" t="s">
        <v>298</v>
      </c>
      <c r="B9" s="1732" t="str">
        <f>CONCATENATE("入札公告日前日時点（令和",(YEAR(発注者入力シート!H7)-2018),"年",MONTH(発注者入力シート!H7),"月",DAY(発注者入力シート!H7),"日時点）での消防団協力事業所の認定状況")</f>
        <v>入札公告日前日時点（令和8年10月14日時点）での消防団協力事業所の認定状況</v>
      </c>
      <c r="C9" s="1732"/>
      <c r="D9" s="1732"/>
      <c r="E9" s="1732"/>
      <c r="F9" s="1732"/>
      <c r="G9" s="1732"/>
      <c r="H9" s="1732"/>
      <c r="I9" s="1732"/>
      <c r="J9" s="1732"/>
      <c r="K9" s="1732"/>
      <c r="L9" s="1732"/>
      <c r="M9" s="1732"/>
      <c r="N9" s="1732"/>
      <c r="O9" s="1732"/>
      <c r="P9" s="1732"/>
      <c r="Q9" s="1732"/>
    </row>
    <row r="10" spans="1:20" ht="15.75" customHeight="1">
      <c r="A10" s="1438" t="s">
        <v>899</v>
      </c>
      <c r="B10" s="1438"/>
      <c r="C10" s="1438"/>
      <c r="D10" s="1438"/>
      <c r="E10" s="1438"/>
      <c r="F10" s="1438"/>
      <c r="G10" s="1438"/>
      <c r="H10" s="1438"/>
      <c r="I10" s="1438"/>
      <c r="J10" s="1438"/>
      <c r="K10" s="1438"/>
      <c r="L10" s="1300"/>
      <c r="M10" s="1301"/>
      <c r="N10" s="1301"/>
      <c r="O10" s="1301"/>
      <c r="P10" s="1301"/>
      <c r="Q10" s="110"/>
      <c r="S10" s="105" t="s">
        <v>406</v>
      </c>
    </row>
    <row r="11" spans="1:20" ht="15.75" customHeight="1">
      <c r="A11" s="1439"/>
      <c r="B11" s="1439"/>
      <c r="C11" s="1439"/>
      <c r="D11" s="1439"/>
      <c r="E11" s="1439"/>
      <c r="F11" s="1439"/>
      <c r="G11" s="1439"/>
      <c r="H11" s="1439"/>
      <c r="I11" s="1439"/>
      <c r="J11" s="1439"/>
      <c r="K11" s="1439"/>
      <c r="L11" s="1109"/>
      <c r="M11" s="1110"/>
      <c r="N11" s="1110"/>
      <c r="O11" s="1110"/>
      <c r="P11" s="1110"/>
      <c r="Q11" s="112"/>
      <c r="S11" s="105" t="s">
        <v>407</v>
      </c>
    </row>
    <row r="12" spans="1:20" ht="15.75" customHeight="1">
      <c r="A12" s="134" t="s">
        <v>900</v>
      </c>
      <c r="B12" s="1536" t="s">
        <v>1070</v>
      </c>
      <c r="C12" s="1536"/>
      <c r="D12" s="1536"/>
      <c r="E12" s="1536"/>
      <c r="F12" s="1536"/>
      <c r="G12" s="1536"/>
      <c r="H12" s="1536"/>
      <c r="I12" s="1536"/>
      <c r="J12" s="1536"/>
      <c r="K12" s="1536"/>
      <c r="L12" s="1536"/>
      <c r="M12" s="1536"/>
      <c r="N12" s="1536"/>
      <c r="O12" s="1536"/>
      <c r="P12" s="1536"/>
      <c r="Q12" s="1536"/>
      <c r="S12" s="105" t="s">
        <v>871</v>
      </c>
    </row>
    <row r="13" spans="1:20" ht="15.75" customHeight="1">
      <c r="B13" s="1302"/>
      <c r="C13" s="1302"/>
      <c r="D13" s="1302"/>
      <c r="E13" s="1302"/>
      <c r="F13" s="1302"/>
      <c r="G13" s="1302"/>
      <c r="H13" s="1302"/>
      <c r="I13" s="1302"/>
      <c r="J13" s="1302"/>
      <c r="K13" s="1302"/>
      <c r="L13" s="1302"/>
      <c r="M13" s="1302"/>
      <c r="N13" s="1302"/>
      <c r="O13" s="1302"/>
      <c r="P13" s="1302"/>
      <c r="Q13" s="1302"/>
    </row>
    <row r="14" spans="1:20" ht="15.75" customHeight="1">
      <c r="B14" s="1302"/>
      <c r="C14" s="1302"/>
      <c r="D14" s="1302"/>
      <c r="E14" s="1302"/>
      <c r="F14" s="1302"/>
      <c r="G14" s="1302"/>
      <c r="H14" s="1302"/>
      <c r="I14" s="1302"/>
      <c r="J14" s="1302"/>
      <c r="K14" s="1302"/>
      <c r="L14" s="1302"/>
      <c r="M14" s="1302"/>
      <c r="N14" s="1302"/>
      <c r="O14" s="1302"/>
      <c r="P14" s="1302"/>
      <c r="Q14" s="1302"/>
    </row>
    <row r="15" spans="1:20" ht="15.75" customHeight="1"/>
    <row r="16" spans="1:2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sheetData>
  <mergeCells count="9">
    <mergeCell ref="B12:Q14"/>
    <mergeCell ref="A1:F1"/>
    <mergeCell ref="A2:E2"/>
    <mergeCell ref="A4:Q4"/>
    <mergeCell ref="A10:K11"/>
    <mergeCell ref="L10:P11"/>
    <mergeCell ref="B9:Q9"/>
    <mergeCell ref="D6:E6"/>
    <mergeCell ref="F6:Q6"/>
  </mergeCells>
  <phoneticPr fontId="2"/>
  <dataValidations count="1">
    <dataValidation type="list" showInputMessage="1" showErrorMessage="1" sqref="L10:P11" xr:uid="{00000000-0002-0000-27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8"/>
    <pageSetUpPr fitToPage="1"/>
  </sheetPr>
  <dimension ref="A1:T39"/>
  <sheetViews>
    <sheetView view="pageBreakPreview" zoomScaleNormal="100" zoomScaleSheetLayoutView="100" workbookViewId="0">
      <selection activeCell="A2" sqref="A2:E2"/>
    </sheetView>
  </sheetViews>
  <sheetFormatPr defaultColWidth="9" defaultRowHeight="13"/>
  <cols>
    <col min="1" max="18" width="5.08984375" style="3" customWidth="1"/>
    <col min="19" max="16384" width="9" style="3"/>
  </cols>
  <sheetData>
    <row r="1" spans="1:20" ht="15.75" customHeight="1">
      <c r="A1" s="1097" t="e">
        <f>CONCATENATE("（様式-",INDEX(発注者入力シート!$B$37:$G$46,MATCH(発注者入力シート!N17,発注者入力シート!$C$37:$C$46,0),4),"）")</f>
        <v>#N/A</v>
      </c>
      <c r="B1" s="1097"/>
      <c r="C1" s="1097"/>
      <c r="D1" s="1097"/>
      <c r="E1" s="1097"/>
      <c r="F1" s="1097"/>
      <c r="S1" s="3" t="s">
        <v>400</v>
      </c>
    </row>
    <row r="2" spans="1:20" ht="15.75" customHeight="1">
      <c r="A2" s="1097" t="e">
        <f>CONCATENATE("評価項目",INDEX(発注者入力シート!$B$37:$G$46,MATCH(発注者入力シート!N17,発注者入力シート!$C$37:$C$46,0),5),"-",INDEX(発注者入力シート!$B$37:$G$46,MATCH(発注者入力シート!N17,発注者入力シート!$C$37:$C$46,0),6))</f>
        <v>#N/A</v>
      </c>
      <c r="B2" s="1097"/>
      <c r="C2" s="1097"/>
      <c r="D2" s="1097"/>
      <c r="E2" s="1097"/>
      <c r="S2" s="3" t="s">
        <v>401</v>
      </c>
    </row>
    <row r="3" spans="1:20" ht="15.75" customHeight="1">
      <c r="S3" s="103"/>
      <c r="T3" s="3" t="s">
        <v>412</v>
      </c>
    </row>
    <row r="4" spans="1:20" ht="15.75" customHeight="1">
      <c r="A4" s="1149" t="s">
        <v>302</v>
      </c>
      <c r="B4" s="1149"/>
      <c r="C4" s="1149"/>
      <c r="D4" s="1149"/>
      <c r="E4" s="1149"/>
      <c r="F4" s="1149"/>
      <c r="G4" s="1149"/>
      <c r="H4" s="1149"/>
      <c r="I4" s="1149"/>
      <c r="J4" s="1149"/>
      <c r="K4" s="1149"/>
      <c r="L4" s="1149"/>
      <c r="M4" s="1149"/>
      <c r="N4" s="1149"/>
      <c r="O4" s="1149"/>
      <c r="P4" s="1149"/>
      <c r="Q4" s="1149"/>
      <c r="R4" s="128"/>
      <c r="S4" s="98"/>
      <c r="T4" s="3" t="s">
        <v>403</v>
      </c>
    </row>
    <row r="5" spans="1:20" ht="15.75" customHeight="1"/>
    <row r="6" spans="1:20" ht="15.75" customHeight="1">
      <c r="D6" s="1156" t="s">
        <v>808</v>
      </c>
      <c r="E6" s="1156"/>
      <c r="F6" s="1155" t="str">
        <f>IF(企業入力シート!C5="","",企業入力シート!C5)</f>
        <v/>
      </c>
      <c r="G6" s="1155"/>
      <c r="H6" s="1155"/>
      <c r="I6" s="1155"/>
      <c r="J6" s="1155"/>
      <c r="K6" s="1155"/>
      <c r="L6" s="1155"/>
      <c r="M6" s="1155"/>
      <c r="N6" s="1155"/>
      <c r="O6" s="1155"/>
      <c r="P6" s="1155"/>
      <c r="Q6" s="1155"/>
      <c r="R6" s="2"/>
      <c r="S6" s="3" t="s">
        <v>404</v>
      </c>
    </row>
    <row r="7" spans="1:20" ht="15.75" customHeight="1">
      <c r="J7" s="6"/>
      <c r="K7" s="2"/>
      <c r="L7" s="2"/>
      <c r="M7" s="2"/>
      <c r="N7" s="2"/>
      <c r="O7" s="2"/>
      <c r="P7" s="2"/>
      <c r="Q7" s="2"/>
      <c r="R7" s="2"/>
      <c r="S7" s="100"/>
      <c r="T7" s="3" t="s">
        <v>405</v>
      </c>
    </row>
    <row r="8" spans="1:20" ht="15.75" customHeight="1">
      <c r="S8" s="101"/>
      <c r="T8" s="3" t="s">
        <v>403</v>
      </c>
    </row>
    <row r="9" spans="1:20" ht="15.75" customHeight="1">
      <c r="A9" s="1099" t="s">
        <v>303</v>
      </c>
      <c r="B9" s="1159"/>
      <c r="C9" s="1159"/>
      <c r="D9" s="1159"/>
      <c r="E9" s="1159"/>
      <c r="F9" s="1100"/>
      <c r="G9" s="1099" t="s">
        <v>846</v>
      </c>
      <c r="H9" s="1159"/>
      <c r="I9" s="1159"/>
      <c r="J9" s="1159"/>
      <c r="K9" s="1100"/>
      <c r="L9" s="1099" t="s">
        <v>272</v>
      </c>
      <c r="M9" s="1159"/>
      <c r="N9" s="1159"/>
      <c r="O9" s="1159"/>
      <c r="P9" s="1159"/>
      <c r="Q9" s="1100"/>
      <c r="R9" s="77"/>
    </row>
    <row r="10" spans="1:20" ht="15.75" customHeight="1">
      <c r="A10" s="1160"/>
      <c r="B10" s="1092"/>
      <c r="C10" s="1092"/>
      <c r="D10" s="1092"/>
      <c r="E10" s="1092"/>
      <c r="F10" s="1161"/>
      <c r="G10" s="1160"/>
      <c r="H10" s="1092"/>
      <c r="I10" s="1092"/>
      <c r="J10" s="1092"/>
      <c r="K10" s="1161"/>
      <c r="L10" s="1160"/>
      <c r="M10" s="1092"/>
      <c r="N10" s="1092"/>
      <c r="O10" s="1092"/>
      <c r="P10" s="1092"/>
      <c r="Q10" s="1161"/>
      <c r="R10" s="77"/>
      <c r="S10" s="105" t="s">
        <v>406</v>
      </c>
    </row>
    <row r="11" spans="1:20" ht="15.75" customHeight="1">
      <c r="A11" s="1176"/>
      <c r="B11" s="1177"/>
      <c r="C11" s="1177"/>
      <c r="D11" s="1177"/>
      <c r="E11" s="1177"/>
      <c r="F11" s="1178"/>
      <c r="G11" s="1176"/>
      <c r="H11" s="1177"/>
      <c r="I11" s="1177"/>
      <c r="J11" s="1177"/>
      <c r="K11" s="1178"/>
      <c r="L11" s="1176"/>
      <c r="M11" s="1177"/>
      <c r="N11" s="1177"/>
      <c r="O11" s="1177"/>
      <c r="P11" s="1177"/>
      <c r="Q11" s="1178"/>
      <c r="R11" s="77"/>
      <c r="S11" s="105" t="s">
        <v>407</v>
      </c>
    </row>
    <row r="12" spans="1:20" ht="31.5" customHeight="1">
      <c r="A12" s="1300"/>
      <c r="B12" s="1301"/>
      <c r="C12" s="1301"/>
      <c r="D12" s="1301"/>
      <c r="E12" s="1301"/>
      <c r="F12" s="1728"/>
      <c r="G12" s="1733"/>
      <c r="H12" s="1734"/>
      <c r="I12" s="1734"/>
      <c r="J12" s="1734"/>
      <c r="K12" s="1735"/>
      <c r="L12" s="1300"/>
      <c r="M12" s="1301"/>
      <c r="N12" s="1301"/>
      <c r="O12" s="1301"/>
      <c r="P12" s="1301"/>
      <c r="Q12" s="1728"/>
      <c r="R12" s="77"/>
    </row>
    <row r="13" spans="1:20" ht="31.5" customHeight="1">
      <c r="A13" s="1300"/>
      <c r="B13" s="1301"/>
      <c r="C13" s="1301"/>
      <c r="D13" s="1301"/>
      <c r="E13" s="1301"/>
      <c r="F13" s="1728"/>
      <c r="G13" s="1733"/>
      <c r="H13" s="1734"/>
      <c r="I13" s="1734"/>
      <c r="J13" s="1734"/>
      <c r="K13" s="1735"/>
      <c r="L13" s="1300"/>
      <c r="M13" s="1301"/>
      <c r="N13" s="1301"/>
      <c r="O13" s="1301"/>
      <c r="P13" s="1301"/>
      <c r="Q13" s="1728"/>
      <c r="R13" s="77"/>
    </row>
    <row r="14" spans="1:20" ht="31.5" customHeight="1">
      <c r="A14" s="1300"/>
      <c r="B14" s="1301"/>
      <c r="C14" s="1301"/>
      <c r="D14" s="1301"/>
      <c r="E14" s="1301"/>
      <c r="F14" s="1728"/>
      <c r="G14" s="1733"/>
      <c r="H14" s="1734"/>
      <c r="I14" s="1734"/>
      <c r="J14" s="1734"/>
      <c r="K14" s="1735"/>
      <c r="L14" s="1300"/>
      <c r="M14" s="1301"/>
      <c r="N14" s="1301"/>
      <c r="O14" s="1301"/>
      <c r="P14" s="1301"/>
      <c r="Q14" s="1728"/>
      <c r="R14" s="77"/>
    </row>
    <row r="15" spans="1:20" ht="31.5" customHeight="1">
      <c r="A15" s="1300"/>
      <c r="B15" s="1301"/>
      <c r="C15" s="1301"/>
      <c r="D15" s="1301"/>
      <c r="E15" s="1301"/>
      <c r="F15" s="1728"/>
      <c r="G15" s="1733"/>
      <c r="H15" s="1734"/>
      <c r="I15" s="1734"/>
      <c r="J15" s="1734"/>
      <c r="K15" s="1735"/>
      <c r="L15" s="1300"/>
      <c r="M15" s="1301"/>
      <c r="N15" s="1301"/>
      <c r="O15" s="1301"/>
      <c r="P15" s="1301"/>
      <c r="Q15" s="1728"/>
      <c r="R15" s="77"/>
    </row>
    <row r="16" spans="1:20" ht="31.5" customHeight="1">
      <c r="A16" s="1300"/>
      <c r="B16" s="1301"/>
      <c r="C16" s="1301"/>
      <c r="D16" s="1301"/>
      <c r="E16" s="1301"/>
      <c r="F16" s="1728"/>
      <c r="G16" s="1733"/>
      <c r="H16" s="1734"/>
      <c r="I16" s="1734"/>
      <c r="J16" s="1734"/>
      <c r="K16" s="1735"/>
      <c r="L16" s="1300"/>
      <c r="M16" s="1301"/>
      <c r="N16" s="1301"/>
      <c r="O16" s="1301"/>
      <c r="P16" s="1301"/>
      <c r="Q16" s="1728"/>
      <c r="R16" s="77"/>
    </row>
    <row r="17" spans="1:18" ht="31.5" customHeight="1">
      <c r="A17" s="1300"/>
      <c r="B17" s="1301"/>
      <c r="C17" s="1301"/>
      <c r="D17" s="1301"/>
      <c r="E17" s="1301"/>
      <c r="F17" s="1728"/>
      <c r="G17" s="1733"/>
      <c r="H17" s="1734"/>
      <c r="I17" s="1734"/>
      <c r="J17" s="1734"/>
      <c r="K17" s="1735"/>
      <c r="L17" s="1300"/>
      <c r="M17" s="1301"/>
      <c r="N17" s="1301"/>
      <c r="O17" s="1301"/>
      <c r="P17" s="1301"/>
      <c r="Q17" s="1728"/>
      <c r="R17" s="77"/>
    </row>
    <row r="18" spans="1:18" ht="31.5" customHeight="1">
      <c r="A18" s="1300"/>
      <c r="B18" s="1301"/>
      <c r="C18" s="1301"/>
      <c r="D18" s="1301"/>
      <c r="E18" s="1301"/>
      <c r="F18" s="1728"/>
      <c r="G18" s="1733"/>
      <c r="H18" s="1734"/>
      <c r="I18" s="1734"/>
      <c r="J18" s="1734"/>
      <c r="K18" s="1735"/>
      <c r="L18" s="1300"/>
      <c r="M18" s="1301"/>
      <c r="N18" s="1301"/>
      <c r="O18" s="1301"/>
      <c r="P18" s="1301"/>
      <c r="Q18" s="1728"/>
      <c r="R18" s="77"/>
    </row>
    <row r="19" spans="1:18" ht="31.5" customHeight="1">
      <c r="A19" s="1300"/>
      <c r="B19" s="1301"/>
      <c r="C19" s="1301"/>
      <c r="D19" s="1301"/>
      <c r="E19" s="1301"/>
      <c r="F19" s="1728"/>
      <c r="G19" s="1733"/>
      <c r="H19" s="1734"/>
      <c r="I19" s="1734"/>
      <c r="J19" s="1734"/>
      <c r="K19" s="1735"/>
      <c r="L19" s="1300"/>
      <c r="M19" s="1301"/>
      <c r="N19" s="1301"/>
      <c r="O19" s="1301"/>
      <c r="P19" s="1301"/>
      <c r="Q19" s="1728"/>
      <c r="R19" s="77"/>
    </row>
    <row r="20" spans="1:18" ht="31.5" customHeight="1">
      <c r="A20" s="1300"/>
      <c r="B20" s="1301"/>
      <c r="C20" s="1301"/>
      <c r="D20" s="1301"/>
      <c r="E20" s="1301"/>
      <c r="F20" s="1728"/>
      <c r="G20" s="1733"/>
      <c r="H20" s="1734"/>
      <c r="I20" s="1734"/>
      <c r="J20" s="1734"/>
      <c r="K20" s="1735"/>
      <c r="L20" s="1300"/>
      <c r="M20" s="1301"/>
      <c r="N20" s="1301"/>
      <c r="O20" s="1301"/>
      <c r="P20" s="1301"/>
      <c r="Q20" s="1728"/>
      <c r="R20" s="77"/>
    </row>
    <row r="21" spans="1:18" ht="31.5" customHeight="1">
      <c r="A21" s="1300"/>
      <c r="B21" s="1301"/>
      <c r="C21" s="1301"/>
      <c r="D21" s="1301"/>
      <c r="E21" s="1301"/>
      <c r="F21" s="1728"/>
      <c r="G21" s="1733"/>
      <c r="H21" s="1734"/>
      <c r="I21" s="1734"/>
      <c r="J21" s="1734"/>
      <c r="K21" s="1735"/>
      <c r="L21" s="1300"/>
      <c r="M21" s="1301"/>
      <c r="N21" s="1301"/>
      <c r="O21" s="1301"/>
      <c r="P21" s="1301"/>
      <c r="Q21" s="1728"/>
      <c r="R21" s="77"/>
    </row>
    <row r="22" spans="1:18" ht="31.5" customHeight="1">
      <c r="A22" s="1300"/>
      <c r="B22" s="1301"/>
      <c r="C22" s="1301"/>
      <c r="D22" s="1301"/>
      <c r="E22" s="1301"/>
      <c r="F22" s="1728"/>
      <c r="G22" s="1733"/>
      <c r="H22" s="1734"/>
      <c r="I22" s="1734"/>
      <c r="J22" s="1734"/>
      <c r="K22" s="1735"/>
      <c r="L22" s="1300"/>
      <c r="M22" s="1301"/>
      <c r="N22" s="1301"/>
      <c r="O22" s="1301"/>
      <c r="P22" s="1301"/>
      <c r="Q22" s="1728"/>
      <c r="R22" s="77"/>
    </row>
    <row r="23" spans="1:18" ht="31.5" customHeight="1">
      <c r="A23" s="1491"/>
      <c r="B23" s="1515"/>
      <c r="C23" s="1515"/>
      <c r="D23" s="1515"/>
      <c r="E23" s="1515"/>
      <c r="F23" s="1718"/>
      <c r="G23" s="1715"/>
      <c r="H23" s="1716"/>
      <c r="I23" s="1716"/>
      <c r="J23" s="1716"/>
      <c r="K23" s="1717"/>
      <c r="L23" s="1491"/>
      <c r="M23" s="1515"/>
      <c r="N23" s="1515"/>
      <c r="O23" s="1515"/>
      <c r="P23" s="1515"/>
      <c r="Q23" s="1718"/>
      <c r="R23" s="77"/>
    </row>
    <row r="24" spans="1:18" s="135" customFormat="1">
      <c r="A24" s="134" t="s">
        <v>113</v>
      </c>
      <c r="B24" s="135" t="s">
        <v>631</v>
      </c>
    </row>
    <row r="25" spans="1:18" s="135" customFormat="1">
      <c r="A25" s="134" t="s">
        <v>114</v>
      </c>
      <c r="B25" s="135" t="s">
        <v>630</v>
      </c>
    </row>
    <row r="26" spans="1:18" s="135" customFormat="1">
      <c r="A26" s="134" t="s">
        <v>898</v>
      </c>
      <c r="B26" s="1555" t="s">
        <v>845</v>
      </c>
      <c r="C26" s="1555"/>
      <c r="D26" s="1555"/>
      <c r="E26" s="1555"/>
      <c r="F26" s="1555"/>
      <c r="G26" s="1555"/>
      <c r="H26" s="1555"/>
      <c r="I26" s="1555"/>
      <c r="J26" s="1555"/>
      <c r="K26" s="1555"/>
      <c r="L26" s="1555"/>
      <c r="M26" s="1555"/>
      <c r="N26" s="1555"/>
      <c r="O26" s="1555"/>
      <c r="P26" s="1555"/>
      <c r="Q26" s="1555"/>
    </row>
    <row r="27" spans="1:18" s="135" customFormat="1">
      <c r="A27" s="134" t="s">
        <v>119</v>
      </c>
      <c r="B27" s="1459"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27" s="1459"/>
      <c r="D27" s="1459"/>
      <c r="E27" s="1459"/>
      <c r="F27" s="1459"/>
      <c r="G27" s="1459"/>
      <c r="H27" s="1459"/>
      <c r="I27" s="1459"/>
      <c r="J27" s="1459"/>
      <c r="K27" s="1459"/>
      <c r="L27" s="1459"/>
      <c r="M27" s="1459"/>
      <c r="N27" s="1459"/>
      <c r="O27" s="1459"/>
      <c r="P27" s="1459"/>
      <c r="Q27" s="1459"/>
    </row>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sheetData>
  <mergeCells count="46">
    <mergeCell ref="B26:Q26"/>
    <mergeCell ref="D6:E6"/>
    <mergeCell ref="F6:Q6"/>
    <mergeCell ref="B27:Q27"/>
    <mergeCell ref="A1:F1"/>
    <mergeCell ref="A2:E2"/>
    <mergeCell ref="A4:Q4"/>
    <mergeCell ref="A9:F11"/>
    <mergeCell ref="G9:K11"/>
    <mergeCell ref="L9:Q11"/>
    <mergeCell ref="A23:F23"/>
    <mergeCell ref="A12:F12"/>
    <mergeCell ref="A13:F13"/>
    <mergeCell ref="A14:F14"/>
    <mergeCell ref="A15:F15"/>
    <mergeCell ref="A16:F16"/>
    <mergeCell ref="A17:F17"/>
    <mergeCell ref="A18:F18"/>
    <mergeCell ref="A19:F19"/>
    <mergeCell ref="A20:F20"/>
    <mergeCell ref="A21:F21"/>
    <mergeCell ref="A22:F22"/>
    <mergeCell ref="G12:K12"/>
    <mergeCell ref="L12:Q12"/>
    <mergeCell ref="G13:K13"/>
    <mergeCell ref="L13:Q13"/>
    <mergeCell ref="G14:K14"/>
    <mergeCell ref="L14:Q14"/>
    <mergeCell ref="G15:K15"/>
    <mergeCell ref="L15:Q15"/>
    <mergeCell ref="G16:K16"/>
    <mergeCell ref="L16:Q16"/>
    <mergeCell ref="G17:K17"/>
    <mergeCell ref="L17:Q17"/>
    <mergeCell ref="G18:K18"/>
    <mergeCell ref="L18:Q18"/>
    <mergeCell ref="G19:K19"/>
    <mergeCell ref="G22:K22"/>
    <mergeCell ref="L22:Q22"/>
    <mergeCell ref="G23:K23"/>
    <mergeCell ref="L23:Q23"/>
    <mergeCell ref="L19:Q19"/>
    <mergeCell ref="G20:K20"/>
    <mergeCell ref="L20:Q20"/>
    <mergeCell ref="G21:K21"/>
    <mergeCell ref="L21:Q21"/>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8"/>
  </sheetPr>
  <dimension ref="A1:T57"/>
  <sheetViews>
    <sheetView view="pageBreakPreview" zoomScaleNormal="100" zoomScaleSheetLayoutView="100" workbookViewId="0">
      <selection activeCell="A2" sqref="A2:E2"/>
    </sheetView>
  </sheetViews>
  <sheetFormatPr defaultColWidth="9" defaultRowHeight="13"/>
  <cols>
    <col min="1" max="18" width="5.08984375" style="3" customWidth="1"/>
    <col min="19" max="16384" width="9" style="3"/>
  </cols>
  <sheetData>
    <row r="1" spans="1:20" ht="15.75" customHeight="1">
      <c r="A1" s="1097" t="e">
        <f>CONCATENATE("（様式-",INDEX(発注者入力シート!$B$37:$G$46,MATCH(発注者入力シート!N18,発注者入力シート!$C$37:$C$46,0),4),"）")</f>
        <v>#N/A</v>
      </c>
      <c r="B1" s="1097"/>
      <c r="C1" s="1097"/>
      <c r="D1" s="1097"/>
      <c r="E1" s="1097"/>
      <c r="F1" s="1097"/>
      <c r="G1" s="2"/>
      <c r="S1" s="3" t="s">
        <v>1217</v>
      </c>
    </row>
    <row r="2" spans="1:20" ht="15.75" customHeight="1">
      <c r="A2" s="1097" t="e">
        <f>CONCATENATE("評価項目",INDEX(発注者入力シート!$B$37:$G$46,MATCH(発注者入力シート!N18,発注者入力シート!$C$37:$C$46,0),5),"-",INDEX(発注者入力シート!$B$37:$G$46,MATCH(発注者入力シート!N18,発注者入力シート!$C$37:$C$46,0),6))</f>
        <v>#N/A</v>
      </c>
      <c r="B2" s="1097"/>
      <c r="C2" s="1097"/>
      <c r="D2" s="1097"/>
      <c r="E2" s="1097"/>
      <c r="S2" s="3" t="s">
        <v>1218</v>
      </c>
    </row>
    <row r="3" spans="1:20" ht="15.75" customHeight="1">
      <c r="S3" s="103"/>
      <c r="T3" s="3" t="s">
        <v>1219</v>
      </c>
    </row>
    <row r="4" spans="1:20" ht="15.75" customHeight="1">
      <c r="A4" s="1149" t="s">
        <v>1220</v>
      </c>
      <c r="B4" s="1149"/>
      <c r="C4" s="1149"/>
      <c r="D4" s="1149"/>
      <c r="E4" s="1149"/>
      <c r="F4" s="1149"/>
      <c r="G4" s="1149"/>
      <c r="H4" s="1149"/>
      <c r="I4" s="1149"/>
      <c r="J4" s="1149"/>
      <c r="K4" s="1149"/>
      <c r="L4" s="1149"/>
      <c r="M4" s="1149"/>
      <c r="N4" s="1149"/>
      <c r="O4" s="1149"/>
      <c r="P4" s="1149"/>
      <c r="Q4" s="1149"/>
      <c r="R4" s="128"/>
      <c r="S4" s="98"/>
      <c r="T4" s="3" t="s">
        <v>1221</v>
      </c>
    </row>
    <row r="5" spans="1:20" ht="15.75" customHeight="1"/>
    <row r="6" spans="1:20" ht="15.75" customHeight="1">
      <c r="H6" s="1156" t="s">
        <v>1222</v>
      </c>
      <c r="I6" s="1156"/>
      <c r="J6" s="1156"/>
      <c r="K6" s="1155" t="str">
        <f>IF(企業入力シート!C5="","",企業入力シート!C5)</f>
        <v/>
      </c>
      <c r="L6" s="1155"/>
      <c r="M6" s="1155"/>
      <c r="N6" s="1155"/>
      <c r="O6" s="1155"/>
      <c r="P6" s="1155"/>
      <c r="Q6" s="1155"/>
      <c r="R6" s="2"/>
      <c r="S6" s="3" t="s">
        <v>62</v>
      </c>
    </row>
    <row r="7" spans="1:20" ht="15.75" customHeight="1">
      <c r="J7" s="6"/>
      <c r="K7" s="2"/>
      <c r="L7" s="2"/>
      <c r="M7" s="2"/>
      <c r="N7" s="2"/>
      <c r="O7" s="2"/>
      <c r="P7" s="2"/>
      <c r="Q7" s="2"/>
      <c r="R7" s="2"/>
      <c r="S7" s="100"/>
      <c r="T7" s="3" t="s">
        <v>1223</v>
      </c>
    </row>
    <row r="8" spans="1:20" ht="15.75" customHeight="1">
      <c r="A8" s="3" t="s">
        <v>1224</v>
      </c>
      <c r="B8" s="3" t="s">
        <v>1225</v>
      </c>
      <c r="J8" s="6"/>
      <c r="K8" s="2"/>
      <c r="L8" s="2"/>
      <c r="M8" s="2"/>
      <c r="N8" s="2"/>
      <c r="O8" s="2"/>
      <c r="P8" s="2"/>
      <c r="Q8" s="2"/>
      <c r="R8" s="2"/>
      <c r="S8" s="101"/>
      <c r="T8" s="3" t="s">
        <v>1226</v>
      </c>
    </row>
    <row r="9" spans="1:20" ht="15.75" customHeight="1">
      <c r="B9" s="143" t="s">
        <v>1227</v>
      </c>
      <c r="J9" s="6"/>
      <c r="K9" s="2"/>
      <c r="L9" s="2"/>
      <c r="M9" s="2"/>
      <c r="N9" s="2"/>
      <c r="O9" s="2"/>
      <c r="P9" s="2"/>
      <c r="Q9" s="2"/>
      <c r="R9" s="2"/>
      <c r="S9" s="101"/>
    </row>
    <row r="10" spans="1:20" ht="15.75" customHeight="1">
      <c r="A10" s="135"/>
      <c r="B10" s="135"/>
      <c r="C10" s="1456"/>
      <c r="D10" s="1456"/>
      <c r="E10" s="1456"/>
      <c r="F10" s="1456"/>
      <c r="G10" s="1456"/>
      <c r="H10" s="1456"/>
      <c r="I10" s="1456"/>
      <c r="J10" s="1456"/>
      <c r="K10" s="1456"/>
      <c r="L10" s="1456"/>
      <c r="M10" s="1456"/>
      <c r="N10" s="1456"/>
      <c r="O10" s="1456"/>
      <c r="P10" s="1456"/>
      <c r="Q10" s="1456"/>
    </row>
    <row r="11" spans="1:20" ht="41.25" customHeight="1">
      <c r="A11" s="1170" t="s">
        <v>1228</v>
      </c>
      <c r="B11" s="1170"/>
      <c r="C11" s="1170"/>
      <c r="D11" s="1170"/>
      <c r="E11" s="1712"/>
      <c r="F11" s="1712"/>
      <c r="G11" s="1712"/>
      <c r="H11" s="1712"/>
      <c r="I11" s="1712"/>
      <c r="S11" s="105"/>
    </row>
    <row r="12" spans="1:20" ht="13" customHeight="1">
      <c r="A12" s="274"/>
      <c r="B12" s="1748" t="s">
        <v>1229</v>
      </c>
      <c r="C12" s="1748"/>
      <c r="D12" s="1748"/>
      <c r="E12" s="1748"/>
      <c r="F12" s="1748"/>
      <c r="G12" s="1748"/>
      <c r="H12" s="1748"/>
      <c r="I12" s="1748"/>
      <c r="J12" s="1748"/>
      <c r="K12" s="1748"/>
      <c r="L12" s="1748"/>
      <c r="M12" s="1748"/>
      <c r="N12" s="1748"/>
      <c r="O12" s="1748"/>
      <c r="P12" s="1748"/>
      <c r="Q12" s="745"/>
      <c r="R12" s="77"/>
      <c r="S12" s="105"/>
    </row>
    <row r="13" spans="1:20">
      <c r="A13" s="274"/>
      <c r="B13" s="1748" t="s">
        <v>1261</v>
      </c>
      <c r="C13" s="1748"/>
      <c r="D13" s="1748"/>
      <c r="E13" s="1748"/>
      <c r="F13" s="1748"/>
      <c r="G13" s="1748"/>
      <c r="H13" s="1748"/>
      <c r="I13" s="1748"/>
      <c r="J13" s="1748"/>
      <c r="K13" s="1748"/>
      <c r="L13" s="1748"/>
      <c r="M13" s="1748"/>
      <c r="N13" s="1748"/>
      <c r="O13" s="1748"/>
      <c r="P13" s="1748"/>
      <c r="Q13" s="745"/>
      <c r="R13" s="77"/>
      <c r="S13" s="105" t="s">
        <v>1230</v>
      </c>
    </row>
    <row r="14" spans="1:20" ht="15.75" customHeight="1" thickBot="1">
      <c r="A14" s="134"/>
      <c r="B14" s="801"/>
      <c r="C14" s="801"/>
      <c r="D14" s="801"/>
      <c r="E14" s="801"/>
      <c r="F14" s="801"/>
      <c r="G14" s="801"/>
      <c r="H14" s="801"/>
      <c r="I14" s="801"/>
      <c r="J14" s="801"/>
      <c r="K14" s="801"/>
      <c r="L14" s="801"/>
      <c r="M14" s="801"/>
      <c r="N14" s="801"/>
      <c r="O14" s="801"/>
      <c r="P14" s="801"/>
      <c r="Q14" s="135"/>
      <c r="R14" s="138"/>
      <c r="S14" s="3" t="s">
        <v>1231</v>
      </c>
    </row>
    <row r="15" spans="1:20" ht="15.75" customHeight="1">
      <c r="A15" s="274"/>
      <c r="C15" s="158"/>
      <c r="D15" s="158"/>
      <c r="E15" s="158"/>
      <c r="F15" s="158"/>
      <c r="G15" s="158"/>
      <c r="H15" s="158"/>
      <c r="I15" s="158"/>
      <c r="J15" s="158"/>
      <c r="K15" s="158"/>
      <c r="L15" s="158"/>
      <c r="M15" s="158"/>
      <c r="N15" s="158"/>
      <c r="O15" s="158"/>
      <c r="P15" s="158"/>
      <c r="Q15" s="158"/>
      <c r="R15" s="135"/>
      <c r="S15" s="3" t="s">
        <v>1232</v>
      </c>
    </row>
    <row r="16" spans="1:20" ht="15.75" customHeight="1">
      <c r="A16" s="728" t="s">
        <v>1233</v>
      </c>
      <c r="B16" s="729"/>
      <c r="C16" s="729"/>
      <c r="D16" s="729"/>
      <c r="E16" s="729"/>
      <c r="F16" s="729"/>
      <c r="G16" s="729"/>
      <c r="H16" s="729"/>
      <c r="I16" s="729"/>
      <c r="J16" s="729"/>
      <c r="K16" s="729"/>
      <c r="L16" s="729"/>
      <c r="M16" s="729"/>
      <c r="N16" s="729"/>
      <c r="O16" s="729"/>
      <c r="P16" s="729"/>
      <c r="Q16" s="729"/>
    </row>
    <row r="17" spans="2:17" ht="15.75" customHeight="1"/>
    <row r="18" spans="2:17" ht="15.75" customHeight="1">
      <c r="M18" s="229"/>
      <c r="N18" s="730"/>
      <c r="O18" s="730"/>
      <c r="P18" s="730"/>
    </row>
    <row r="19" spans="2:17" ht="15.75" customHeight="1">
      <c r="J19" s="77"/>
      <c r="K19" s="77"/>
      <c r="L19" s="77"/>
      <c r="M19" s="1746" t="str">
        <f>IF(E11="有",企業入力シート!C11,"")</f>
        <v/>
      </c>
      <c r="N19" s="1747"/>
      <c r="O19" s="1747"/>
      <c r="P19" s="1747"/>
    </row>
    <row r="20" spans="2:17" ht="15.75" customHeight="1"/>
    <row r="21" spans="2:17" ht="15.75" customHeight="1">
      <c r="B21" s="1739" t="str">
        <f>IF(E11="有",発注者入力シート!C6&amp;"長　様","")</f>
        <v/>
      </c>
      <c r="C21" s="1740"/>
      <c r="D21" s="1740"/>
      <c r="E21" s="1740"/>
      <c r="F21" s="1740"/>
      <c r="G21" s="1740"/>
    </row>
    <row r="22" spans="2:17" ht="15.75" customHeight="1"/>
    <row r="23" spans="2:17" ht="15.75" customHeight="1"/>
    <row r="24" spans="2:17" ht="15.75" customHeight="1">
      <c r="F24" s="1090" t="s">
        <v>806</v>
      </c>
      <c r="G24" s="1090"/>
      <c r="H24" s="1090"/>
      <c r="I24" s="1743" t="str">
        <f>IF(E11="有",企業入力シート!C5,"")</f>
        <v/>
      </c>
      <c r="J24" s="1744"/>
      <c r="K24" s="1744"/>
      <c r="L24" s="1744"/>
      <c r="M24" s="1744"/>
      <c r="N24" s="1744"/>
      <c r="O24" s="1744"/>
      <c r="P24" s="1744"/>
      <c r="Q24" s="1744"/>
    </row>
    <row r="25" spans="2:17" ht="15.75" customHeight="1"/>
    <row r="26" spans="2:17" ht="15.75" customHeight="1">
      <c r="I26" s="3" t="s">
        <v>807</v>
      </c>
    </row>
    <row r="27" spans="2:17" ht="15.75" customHeight="1"/>
    <row r="28" spans="2:17" ht="15.75" customHeight="1">
      <c r="H28" s="1092" t="s">
        <v>1234</v>
      </c>
      <c r="I28" s="1067"/>
      <c r="J28" s="1067"/>
      <c r="K28" s="731" t="str">
        <f>IF(E11="有",企業入力シート!C13,"")</f>
        <v/>
      </c>
      <c r="L28" s="731"/>
      <c r="M28" s="732"/>
      <c r="N28" s="732"/>
      <c r="O28" s="732"/>
      <c r="P28" s="732"/>
      <c r="Q28" s="732"/>
    </row>
    <row r="29" spans="2:17" ht="15.75" customHeight="1">
      <c r="H29" s="1092" t="s">
        <v>826</v>
      </c>
      <c r="I29" s="1067"/>
      <c r="J29" s="1067"/>
      <c r="K29" s="731" t="str">
        <f>IF(E11="有",企業入力シート!C14,"")</f>
        <v/>
      </c>
      <c r="L29" s="731"/>
      <c r="M29" s="732"/>
      <c r="N29" s="732"/>
      <c r="O29" s="732"/>
      <c r="P29" s="732"/>
      <c r="Q29" s="732"/>
    </row>
    <row r="30" spans="2:17" ht="15.75" customHeight="1">
      <c r="H30" s="1092" t="s">
        <v>1235</v>
      </c>
      <c r="I30" s="1067"/>
      <c r="J30" s="1067"/>
      <c r="K30" s="731" t="str">
        <f>IF(E11="有",企業入力シート!C15,"")</f>
        <v/>
      </c>
      <c r="L30" s="731"/>
      <c r="M30" s="732"/>
      <c r="N30" s="732"/>
      <c r="O30" s="732"/>
      <c r="P30" s="732"/>
      <c r="Q30" s="732"/>
    </row>
    <row r="31" spans="2:17" ht="15.75" customHeight="1"/>
    <row r="32" spans="2:17" ht="15.75" customHeight="1"/>
    <row r="33" spans="2:15" ht="15.75" customHeight="1">
      <c r="B33" s="733" t="s">
        <v>1262</v>
      </c>
    </row>
    <row r="34" spans="2:15" ht="15.75" customHeight="1"/>
    <row r="35" spans="2:15" ht="15.75" customHeight="1">
      <c r="H35" s="77" t="s">
        <v>1236</v>
      </c>
    </row>
    <row r="36" spans="2:15" ht="15.75" customHeight="1"/>
    <row r="37" spans="2:15" ht="15.75" customHeight="1">
      <c r="B37" s="733" t="s">
        <v>1237</v>
      </c>
      <c r="E37" s="1741" t="str">
        <f>IF(E11="有",発注者入力シート!C10,"")</f>
        <v/>
      </c>
      <c r="F37" s="1742"/>
      <c r="G37" s="1742"/>
      <c r="H37" s="1742"/>
      <c r="I37" s="1742"/>
      <c r="J37" s="1742"/>
      <c r="K37" s="1742"/>
      <c r="L37" s="1742"/>
      <c r="M37" s="1742"/>
      <c r="N37" s="1742"/>
      <c r="O37" s="1742"/>
    </row>
    <row r="38" spans="2:15" ht="15.75" customHeight="1">
      <c r="E38" s="1742"/>
      <c r="F38" s="1742"/>
      <c r="G38" s="1742"/>
      <c r="H38" s="1742"/>
      <c r="I38" s="1742"/>
      <c r="J38" s="1742"/>
      <c r="K38" s="1742"/>
      <c r="L38" s="1742"/>
      <c r="M38" s="1742"/>
      <c r="N38" s="1742"/>
      <c r="O38" s="1742"/>
    </row>
    <row r="39" spans="2:15" ht="15.75" customHeight="1"/>
    <row r="40" spans="2:15" ht="15.75" customHeight="1">
      <c r="B40" s="733" t="s">
        <v>1238</v>
      </c>
    </row>
    <row r="41" spans="2:15" ht="15.75" customHeight="1">
      <c r="B41" s="143"/>
      <c r="C41" s="1745" t="s">
        <v>1263</v>
      </c>
      <c r="D41" s="1745"/>
      <c r="E41" s="1745"/>
      <c r="F41" s="1745"/>
      <c r="G41" s="1745"/>
      <c r="H41" s="1745"/>
      <c r="I41" s="1745"/>
      <c r="J41" s="1745"/>
      <c r="K41" s="1745"/>
      <c r="L41" s="1745"/>
      <c r="M41" s="1745"/>
      <c r="N41" s="1745"/>
      <c r="O41" s="1745"/>
    </row>
    <row r="42" spans="2:15" ht="15.75" customHeight="1">
      <c r="B42" s="143"/>
      <c r="C42" s="1745"/>
      <c r="D42" s="1745"/>
      <c r="E42" s="1745"/>
      <c r="F42" s="1745"/>
      <c r="G42" s="1745"/>
      <c r="H42" s="1745"/>
      <c r="I42" s="1745"/>
      <c r="J42" s="1745"/>
      <c r="K42" s="1745"/>
      <c r="L42" s="1745"/>
      <c r="M42" s="1745"/>
      <c r="N42" s="1745"/>
      <c r="O42" s="1745"/>
    </row>
    <row r="43" spans="2:15" ht="15.75" customHeight="1">
      <c r="B43" s="143"/>
      <c r="C43" s="104"/>
      <c r="D43" s="104"/>
      <c r="E43" s="104"/>
      <c r="F43" s="104"/>
      <c r="G43" s="104"/>
      <c r="H43" s="104"/>
      <c r="I43" s="104"/>
      <c r="J43" s="104"/>
      <c r="K43" s="104"/>
      <c r="L43" s="104"/>
      <c r="M43" s="104"/>
      <c r="N43" s="104"/>
      <c r="O43" s="104"/>
    </row>
    <row r="44" spans="2:15" ht="15.75" customHeight="1">
      <c r="B44" s="733" t="s">
        <v>1264</v>
      </c>
    </row>
    <row r="45" spans="2:15" ht="15.75" customHeight="1">
      <c r="C45" s="1157" t="s">
        <v>1265</v>
      </c>
      <c r="D45" s="1157"/>
      <c r="E45" s="1157"/>
      <c r="F45" s="1157"/>
      <c r="G45" s="1157"/>
      <c r="H45" s="1157"/>
      <c r="I45" s="1157"/>
      <c r="J45" s="1157"/>
      <c r="K45" s="1157"/>
      <c r="L45" s="1157"/>
      <c r="M45" s="1157"/>
      <c r="N45" s="1157"/>
      <c r="O45" s="1157"/>
    </row>
    <row r="46" spans="2:15" ht="15.75" customHeight="1">
      <c r="C46" s="1157"/>
      <c r="D46" s="1157"/>
      <c r="E46" s="1157"/>
      <c r="F46" s="1157"/>
      <c r="G46" s="1157"/>
      <c r="H46" s="1157"/>
      <c r="I46" s="1157"/>
      <c r="J46" s="1157"/>
      <c r="K46" s="1157"/>
      <c r="L46" s="1157"/>
      <c r="M46" s="1157"/>
      <c r="N46" s="1157"/>
      <c r="O46" s="1157"/>
    </row>
    <row r="47" spans="2:15" ht="15.75" customHeight="1">
      <c r="C47" s="1736" t="s">
        <v>1266</v>
      </c>
      <c r="D47" s="1737"/>
      <c r="E47" s="1737"/>
      <c r="F47" s="1737"/>
      <c r="G47" s="1737"/>
      <c r="H47" s="1737"/>
      <c r="I47" s="1737"/>
      <c r="J47" s="1737"/>
      <c r="K47" s="1737"/>
      <c r="L47" s="1737"/>
      <c r="M47" s="1737"/>
      <c r="N47" s="1737"/>
      <c r="O47" s="1737"/>
    </row>
    <row r="48" spans="2:15" ht="15.75" customHeight="1">
      <c r="C48" s="1737"/>
      <c r="D48" s="1737"/>
      <c r="E48" s="1737"/>
      <c r="F48" s="1737"/>
      <c r="G48" s="1737"/>
      <c r="H48" s="1737"/>
      <c r="I48" s="1737"/>
      <c r="J48" s="1737"/>
      <c r="K48" s="1737"/>
      <c r="L48" s="1737"/>
      <c r="M48" s="1737"/>
      <c r="N48" s="1737"/>
      <c r="O48" s="1737"/>
    </row>
    <row r="49" spans="3:15" ht="15.75" customHeight="1">
      <c r="C49" s="1738"/>
      <c r="D49" s="1738"/>
      <c r="E49" s="1738"/>
      <c r="F49" s="1738"/>
      <c r="G49" s="1738"/>
      <c r="H49" s="1738"/>
      <c r="I49" s="1738"/>
      <c r="J49" s="1738"/>
      <c r="K49" s="1738"/>
      <c r="L49" s="1738"/>
      <c r="M49" s="1738"/>
      <c r="N49" s="1738"/>
      <c r="O49" s="1738"/>
    </row>
    <row r="50" spans="3:15" ht="15.75" customHeight="1"/>
    <row r="51" spans="3:15" ht="15.75" customHeight="1"/>
    <row r="52" spans="3:15" ht="15.75" customHeight="1"/>
    <row r="53" spans="3:15" ht="15.75" customHeight="1"/>
    <row r="54" spans="3:15" ht="15.75" customHeight="1"/>
    <row r="55" spans="3:15" ht="15.75" customHeight="1"/>
    <row r="56" spans="3:15" ht="15.75" customHeight="1"/>
    <row r="57" spans="3:15" ht="15.75" customHeight="1"/>
  </sheetData>
  <mergeCells count="22">
    <mergeCell ref="M19:P19"/>
    <mergeCell ref="A1:F1"/>
    <mergeCell ref="A2:E2"/>
    <mergeCell ref="A4:Q4"/>
    <mergeCell ref="H6:J6"/>
    <mergeCell ref="K6:Q6"/>
    <mergeCell ref="C10:Q10"/>
    <mergeCell ref="A11:D11"/>
    <mergeCell ref="E11:I11"/>
    <mergeCell ref="B12:P12"/>
    <mergeCell ref="B13:P13"/>
    <mergeCell ref="C47:O48"/>
    <mergeCell ref="C49:O49"/>
    <mergeCell ref="B21:G21"/>
    <mergeCell ref="H28:J28"/>
    <mergeCell ref="H29:J29"/>
    <mergeCell ref="H30:J30"/>
    <mergeCell ref="E37:O38"/>
    <mergeCell ref="C45:O46"/>
    <mergeCell ref="F24:H24"/>
    <mergeCell ref="I24:Q24"/>
    <mergeCell ref="C41:O42"/>
  </mergeCells>
  <phoneticPr fontId="2"/>
  <dataValidations count="1">
    <dataValidation type="list" showInputMessage="1" showErrorMessage="1" sqref="E11:I11" xr:uid="{00000000-0002-0000-29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88" fitToHeight="2" orientation="portrait" blackAndWhite="1" r:id="rId1"/>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5"/>
    <pageSetUpPr fitToPage="1"/>
  </sheetPr>
  <dimension ref="A1:T57"/>
  <sheetViews>
    <sheetView view="pageBreakPreview" zoomScaleNormal="100" zoomScaleSheetLayoutView="100" workbookViewId="0">
      <selection activeCell="A2" sqref="A2:E2"/>
    </sheetView>
  </sheetViews>
  <sheetFormatPr defaultColWidth="9" defaultRowHeight="13"/>
  <cols>
    <col min="1" max="1" width="5.6328125" style="3" customWidth="1"/>
    <col min="2" max="18" width="5.08984375" style="3" customWidth="1"/>
    <col min="19" max="16384" width="9" style="3"/>
  </cols>
  <sheetData>
    <row r="1" spans="1:20" ht="15.75" customHeight="1">
      <c r="A1" s="1097" t="e">
        <f>CONCATENATE("（様式-",INDEX(発注者入力シート!$B$47:$G$48,MATCH(発注者入力シート!O7,発注者入力シート!$C$47:$C$48,0),4),"）")</f>
        <v>#N/A</v>
      </c>
      <c r="B1" s="1097"/>
      <c r="C1" s="1097"/>
      <c r="D1" s="1097"/>
      <c r="E1" s="1097"/>
      <c r="F1" s="1097"/>
      <c r="S1" s="3" t="s">
        <v>400</v>
      </c>
    </row>
    <row r="2" spans="1:20" ht="15.75" customHeight="1">
      <c r="A2" s="1097" t="e">
        <f>CONCATENATE("評価項目",INDEX(発注者入力シート!$B$47:$G$48,MATCH(発注者入力シート!O7,発注者入力シート!$C$47:$C$48,0),5),"-",INDEX(発注者入力シート!$B$47:$G$48,MATCH(発注者入力シート!O7,発注者入力シート!$C$47:$C$48,0),6))</f>
        <v>#N/A</v>
      </c>
      <c r="B2" s="1097"/>
      <c r="C2" s="1097"/>
      <c r="D2" s="1097"/>
      <c r="E2" s="1097"/>
      <c r="S2" s="3" t="s">
        <v>401</v>
      </c>
    </row>
    <row r="3" spans="1:20" ht="15.75" customHeight="1">
      <c r="S3" s="103"/>
      <c r="T3" s="3" t="s">
        <v>412</v>
      </c>
    </row>
    <row r="4" spans="1:20" ht="15.75" customHeight="1">
      <c r="A4" s="1149" t="s">
        <v>58</v>
      </c>
      <c r="B4" s="1149"/>
      <c r="C4" s="1149"/>
      <c r="D4" s="1149"/>
      <c r="E4" s="1149"/>
      <c r="F4" s="1149"/>
      <c r="G4" s="1149"/>
      <c r="H4" s="1149"/>
      <c r="I4" s="1149"/>
      <c r="J4" s="1149"/>
      <c r="K4" s="1149"/>
      <c r="L4" s="1149"/>
      <c r="M4" s="1149"/>
      <c r="N4" s="1149"/>
      <c r="O4" s="1149"/>
      <c r="P4" s="1149"/>
      <c r="Q4" s="1149"/>
      <c r="R4" s="128"/>
      <c r="S4" s="98"/>
      <c r="T4" s="3" t="s">
        <v>519</v>
      </c>
    </row>
    <row r="5" spans="1:20" ht="15.75" customHeight="1">
      <c r="A5" s="1149" t="s">
        <v>390</v>
      </c>
      <c r="B5" s="1149"/>
      <c r="C5" s="1149"/>
      <c r="D5" s="1149"/>
      <c r="E5" s="1149"/>
      <c r="F5" s="1149"/>
      <c r="G5" s="1149"/>
      <c r="H5" s="1149"/>
      <c r="I5" s="1149"/>
      <c r="J5" s="1149"/>
      <c r="K5" s="1149"/>
      <c r="L5" s="1149"/>
      <c r="M5" s="1149"/>
      <c r="N5" s="1149"/>
      <c r="O5" s="1149"/>
      <c r="P5" s="1149"/>
      <c r="Q5" s="1149"/>
      <c r="R5" s="128"/>
    </row>
    <row r="6" spans="1:20" ht="15.75" customHeight="1">
      <c r="A6" s="128"/>
      <c r="B6" s="128"/>
      <c r="C6" s="128"/>
      <c r="D6" s="128"/>
      <c r="E6" s="128"/>
      <c r="F6" s="128"/>
      <c r="G6" s="128"/>
      <c r="H6" s="128"/>
      <c r="I6" s="128"/>
      <c r="J6" s="128"/>
      <c r="K6" s="128"/>
      <c r="L6" s="128"/>
      <c r="M6" s="128"/>
      <c r="N6" s="128"/>
      <c r="O6" s="128"/>
      <c r="P6" s="128"/>
      <c r="Q6" s="128"/>
      <c r="R6" s="128"/>
      <c r="S6" s="3" t="s">
        <v>404</v>
      </c>
    </row>
    <row r="7" spans="1:20" ht="15.75" customHeight="1">
      <c r="D7" s="1156" t="s">
        <v>808</v>
      </c>
      <c r="E7" s="1156"/>
      <c r="F7" s="1155" t="str">
        <f>IF(企業入力シート!C5="","",企業入力シート!C5)</f>
        <v/>
      </c>
      <c r="G7" s="1155"/>
      <c r="H7" s="1155"/>
      <c r="I7" s="1155"/>
      <c r="J7" s="1155"/>
      <c r="K7" s="1155"/>
      <c r="L7" s="1155"/>
      <c r="M7" s="1155"/>
      <c r="N7" s="1155"/>
      <c r="O7" s="1155"/>
      <c r="P7" s="1155"/>
      <c r="Q7" s="1155"/>
      <c r="R7" s="2"/>
      <c r="S7" s="100"/>
      <c r="T7" s="3" t="s">
        <v>405</v>
      </c>
    </row>
    <row r="8" spans="1:20" ht="15.75" customHeight="1">
      <c r="S8" s="101"/>
      <c r="T8" s="3" t="s">
        <v>403</v>
      </c>
    </row>
    <row r="9" spans="1:20" ht="15.75" customHeight="1"/>
    <row r="10" spans="1:20" ht="15.75" customHeight="1">
      <c r="A10" s="274" t="s">
        <v>221</v>
      </c>
      <c r="B10" s="1174" t="s">
        <v>1287</v>
      </c>
      <c r="C10" s="1174"/>
      <c r="D10" s="1174"/>
      <c r="E10" s="1174"/>
      <c r="F10" s="1174"/>
      <c r="G10" s="1174"/>
      <c r="H10" s="1174"/>
      <c r="I10" s="1174"/>
      <c r="J10" s="1174"/>
      <c r="K10" s="1174"/>
      <c r="L10" s="1174"/>
      <c r="M10" s="1174"/>
      <c r="N10" s="1174"/>
      <c r="O10" s="1174"/>
      <c r="P10" s="1174"/>
      <c r="Q10" s="1174"/>
      <c r="S10" s="105" t="s">
        <v>406</v>
      </c>
    </row>
    <row r="11" spans="1:20" ht="15.75" customHeight="1">
      <c r="B11" s="1174"/>
      <c r="C11" s="1174"/>
      <c r="D11" s="1174"/>
      <c r="E11" s="1174"/>
      <c r="F11" s="1174"/>
      <c r="G11" s="1174"/>
      <c r="H11" s="1174"/>
      <c r="I11" s="1174"/>
      <c r="J11" s="1174"/>
      <c r="K11" s="1174"/>
      <c r="L11" s="1174"/>
      <c r="M11" s="1174"/>
      <c r="N11" s="1174"/>
      <c r="O11" s="1174"/>
      <c r="P11" s="1174"/>
      <c r="Q11" s="1174"/>
      <c r="S11" s="105" t="s">
        <v>407</v>
      </c>
    </row>
    <row r="12" spans="1:20" ht="15.75" customHeight="1">
      <c r="B12" s="185"/>
      <c r="C12" s="185"/>
      <c r="D12" s="185"/>
      <c r="E12" s="185"/>
      <c r="F12" s="185"/>
      <c r="G12" s="185"/>
      <c r="H12" s="185"/>
      <c r="I12" s="185"/>
      <c r="J12" s="185"/>
      <c r="K12" s="185"/>
      <c r="L12" s="185"/>
      <c r="M12" s="185"/>
      <c r="N12" s="185"/>
      <c r="O12" s="185"/>
      <c r="P12" s="185"/>
      <c r="Q12" s="185"/>
      <c r="S12" s="105" t="s">
        <v>871</v>
      </c>
    </row>
    <row r="13" spans="1:20" ht="15.75" customHeight="1">
      <c r="A13" s="1753" t="s">
        <v>921</v>
      </c>
      <c r="B13" s="1753"/>
      <c r="C13" s="1753"/>
      <c r="D13" s="1754" t="s">
        <v>922</v>
      </c>
      <c r="E13" s="1755"/>
      <c r="F13" s="1755"/>
      <c r="G13" s="1755"/>
      <c r="H13" s="1755"/>
      <c r="I13" s="1755"/>
      <c r="J13" s="1755"/>
      <c r="K13" s="1755"/>
      <c r="L13" s="1755"/>
      <c r="M13" s="1756"/>
      <c r="N13" s="185"/>
      <c r="O13" s="185"/>
      <c r="P13" s="185"/>
      <c r="Q13" s="185"/>
      <c r="S13" s="105"/>
    </row>
    <row r="14" spans="1:20" ht="15.75" customHeight="1">
      <c r="A14" s="111"/>
      <c r="B14" s="414"/>
      <c r="C14" s="414"/>
      <c r="D14" s="414"/>
      <c r="E14" s="414"/>
      <c r="F14" s="414"/>
      <c r="G14" s="414"/>
      <c r="H14" s="414"/>
      <c r="I14" s="414"/>
      <c r="J14" s="414"/>
      <c r="K14" s="414"/>
      <c r="L14" s="414"/>
      <c r="M14" s="414"/>
      <c r="N14" s="185"/>
      <c r="O14" s="185"/>
      <c r="P14" s="185"/>
      <c r="Q14" s="185"/>
      <c r="S14" s="105"/>
    </row>
    <row r="15" spans="1:20" ht="15.75" customHeight="1">
      <c r="A15" s="1099" t="s">
        <v>59</v>
      </c>
      <c r="B15" s="1159"/>
      <c r="C15" s="1159"/>
      <c r="D15" s="1159"/>
      <c r="E15" s="1159"/>
      <c r="F15" s="1099" t="s">
        <v>60</v>
      </c>
      <c r="G15" s="1159"/>
      <c r="H15" s="1159"/>
      <c r="I15" s="1159"/>
      <c r="J15" s="1159"/>
      <c r="K15" s="1159"/>
      <c r="L15" s="1159"/>
      <c r="M15" s="1100"/>
      <c r="N15" s="131"/>
    </row>
    <row r="16" spans="1:20" ht="15.75" customHeight="1">
      <c r="A16" s="1275"/>
      <c r="B16" s="1276"/>
      <c r="C16" s="1276"/>
      <c r="D16" s="1276"/>
      <c r="E16" s="1276"/>
      <c r="F16" s="1403"/>
      <c r="G16" s="1404"/>
      <c r="H16" s="1404"/>
      <c r="I16" s="1404"/>
      <c r="J16" s="1404"/>
      <c r="K16" s="1404"/>
      <c r="L16" s="1404"/>
      <c r="M16" s="1405"/>
      <c r="N16" s="104"/>
    </row>
    <row r="17" spans="1:17" ht="15.75" customHeight="1">
      <c r="A17" s="1520"/>
      <c r="B17" s="1521"/>
      <c r="C17" s="1521"/>
      <c r="D17" s="1521"/>
      <c r="E17" s="1521"/>
      <c r="F17" s="1750"/>
      <c r="G17" s="1751"/>
      <c r="H17" s="1751"/>
      <c r="I17" s="1751"/>
      <c r="J17" s="1751"/>
      <c r="K17" s="1751"/>
      <c r="L17" s="1751"/>
      <c r="M17" s="1752"/>
      <c r="N17" s="104"/>
    </row>
    <row r="18" spans="1:17" ht="15.75" customHeight="1">
      <c r="A18" s="1520"/>
      <c r="B18" s="1521"/>
      <c r="C18" s="1521"/>
      <c r="D18" s="1521"/>
      <c r="E18" s="1521"/>
      <c r="F18" s="1750"/>
      <c r="G18" s="1751"/>
      <c r="H18" s="1751"/>
      <c r="I18" s="1751"/>
      <c r="J18" s="1751"/>
      <c r="K18" s="1751"/>
      <c r="L18" s="1751"/>
      <c r="M18" s="1752"/>
      <c r="N18" s="104"/>
    </row>
    <row r="19" spans="1:17" ht="15.75" customHeight="1">
      <c r="A19" s="1520"/>
      <c r="B19" s="1521"/>
      <c r="C19" s="1521"/>
      <c r="D19" s="1521"/>
      <c r="E19" s="1521"/>
      <c r="F19" s="1750"/>
      <c r="G19" s="1751"/>
      <c r="H19" s="1751"/>
      <c r="I19" s="1751"/>
      <c r="J19" s="1751"/>
      <c r="K19" s="1751"/>
      <c r="L19" s="1751"/>
      <c r="M19" s="1752"/>
      <c r="N19" s="104"/>
    </row>
    <row r="20" spans="1:17" ht="15.75" customHeight="1">
      <c r="A20" s="1278"/>
      <c r="B20" s="1279"/>
      <c r="C20" s="1279"/>
      <c r="D20" s="1279"/>
      <c r="E20" s="1279"/>
      <c r="F20" s="1406"/>
      <c r="G20" s="1407"/>
      <c r="H20" s="1407"/>
      <c r="I20" s="1407"/>
      <c r="J20" s="1407"/>
      <c r="K20" s="1407"/>
      <c r="L20" s="1407"/>
      <c r="M20" s="1408"/>
      <c r="N20" s="104"/>
    </row>
    <row r="21" spans="1:17" ht="15.75" customHeight="1">
      <c r="A21" s="134" t="s">
        <v>113</v>
      </c>
      <c r="B21" s="1757" t="s">
        <v>1339</v>
      </c>
      <c r="C21" s="1757"/>
      <c r="D21" s="1757"/>
      <c r="E21" s="1757"/>
      <c r="F21" s="1757"/>
      <c r="G21" s="1757"/>
      <c r="H21" s="1757"/>
      <c r="I21" s="1757"/>
      <c r="J21" s="1757"/>
      <c r="K21" s="1757"/>
      <c r="L21" s="1757"/>
      <c r="M21" s="1757"/>
      <c r="N21" s="1758"/>
      <c r="O21" s="1758"/>
      <c r="P21" s="1758"/>
      <c r="Q21" s="1758"/>
    </row>
    <row r="22" spans="1:17" ht="26.15" customHeight="1">
      <c r="A22" s="134"/>
      <c r="B22" s="1758"/>
      <c r="C22" s="1758"/>
      <c r="D22" s="1758"/>
      <c r="E22" s="1758"/>
      <c r="F22" s="1758"/>
      <c r="G22" s="1758"/>
      <c r="H22" s="1758"/>
      <c r="I22" s="1758"/>
      <c r="J22" s="1758"/>
      <c r="K22" s="1758"/>
      <c r="L22" s="1758"/>
      <c r="M22" s="1758"/>
      <c r="N22" s="1758"/>
      <c r="O22" s="1758"/>
      <c r="P22" s="1758"/>
      <c r="Q22" s="1758"/>
    </row>
    <row r="23" spans="1:17" ht="15.75" customHeight="1">
      <c r="A23" s="142"/>
      <c r="B23" s="1758"/>
      <c r="C23" s="1758"/>
      <c r="D23" s="1758"/>
      <c r="E23" s="1758"/>
      <c r="F23" s="1758"/>
      <c r="G23" s="1758"/>
      <c r="H23" s="1758"/>
      <c r="I23" s="1758"/>
      <c r="J23" s="1758"/>
      <c r="K23" s="1758"/>
      <c r="L23" s="1758"/>
      <c r="M23" s="1758"/>
      <c r="N23" s="1758"/>
      <c r="O23" s="1758"/>
      <c r="P23" s="1758"/>
      <c r="Q23" s="1758"/>
    </row>
    <row r="24" spans="1:17">
      <c r="A24" s="134" t="s">
        <v>114</v>
      </c>
      <c r="B24" s="1097" t="str">
        <f>CONCATENATE("入札公告日前日時点（令和",(YEAR(発注者入力シート!H7)-2018),"年",MONTH(発注者入力シート!H7),"月",DAY(発注者入力シート!H7),"日時点）での状況について記載すること。")</f>
        <v>入札公告日前日時点（令和8年10月14日時点）での状況について記載すること。</v>
      </c>
      <c r="C24" s="1097"/>
      <c r="D24" s="1097"/>
      <c r="E24" s="1097"/>
      <c r="F24" s="1097"/>
      <c r="G24" s="1097"/>
      <c r="H24" s="1097"/>
      <c r="I24" s="1097"/>
      <c r="J24" s="1097"/>
      <c r="K24" s="1097"/>
      <c r="L24" s="1097"/>
      <c r="M24" s="1097"/>
      <c r="N24" s="1097"/>
      <c r="O24" s="1097"/>
      <c r="P24" s="1097"/>
      <c r="Q24" s="1097"/>
    </row>
    <row r="25" spans="1:17" ht="15.75" customHeight="1"/>
    <row r="26" spans="1:17" ht="15.75" customHeight="1"/>
    <row r="27" spans="1:17" ht="15.75" customHeight="1">
      <c r="A27" s="759" t="s">
        <v>1286</v>
      </c>
      <c r="B27" s="1749" t="s">
        <v>1288</v>
      </c>
      <c r="C27" s="1749"/>
      <c r="D27" s="1749"/>
      <c r="E27" s="1749"/>
      <c r="F27" s="1749"/>
      <c r="G27" s="1749"/>
      <c r="H27" s="1749"/>
      <c r="I27" s="1749"/>
      <c r="J27" s="1749"/>
      <c r="K27" s="1749"/>
      <c r="L27" s="1749"/>
      <c r="M27" s="1749"/>
      <c r="N27" s="1749"/>
      <c r="O27" s="1749"/>
      <c r="P27" s="1749"/>
      <c r="Q27" s="1749"/>
    </row>
    <row r="28" spans="1:17" ht="15.75" customHeight="1">
      <c r="B28" s="1749"/>
      <c r="C28" s="1749"/>
      <c r="D28" s="1749"/>
      <c r="E28" s="1749"/>
      <c r="F28" s="1749"/>
      <c r="G28" s="1749"/>
      <c r="H28" s="1749"/>
      <c r="I28" s="1749"/>
      <c r="J28" s="1749"/>
      <c r="K28" s="1749"/>
      <c r="L28" s="1749"/>
      <c r="M28" s="1749"/>
      <c r="N28" s="1749"/>
      <c r="O28" s="1749"/>
      <c r="P28" s="1749"/>
      <c r="Q28" s="1749"/>
    </row>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sheetData>
  <mergeCells count="16">
    <mergeCell ref="B27:Q28"/>
    <mergeCell ref="F7:Q7"/>
    <mergeCell ref="B24:Q24"/>
    <mergeCell ref="A1:F1"/>
    <mergeCell ref="A2:E2"/>
    <mergeCell ref="A16:E20"/>
    <mergeCell ref="A4:Q4"/>
    <mergeCell ref="A5:Q5"/>
    <mergeCell ref="A15:E15"/>
    <mergeCell ref="F15:M15"/>
    <mergeCell ref="F16:M20"/>
    <mergeCell ref="D7:E7"/>
    <mergeCell ref="B10:Q11"/>
    <mergeCell ref="A13:C13"/>
    <mergeCell ref="D13:M13"/>
    <mergeCell ref="B21:Q23"/>
  </mergeCells>
  <phoneticPr fontId="2"/>
  <dataValidations count="1">
    <dataValidation type="list" showInputMessage="1" showErrorMessage="1" sqref="A16:E20" xr:uid="{00000000-0002-0000-2B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4" orientation="portrait" blackAndWhite="1" r:id="rId1"/>
  <drawing r:id="rId2"/>
  <legacyDrawing r:id="rId3"/>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2FB81-739F-42CC-9CB5-669DD838F0FF}">
  <sheetPr>
    <tabColor theme="5"/>
  </sheetPr>
  <dimension ref="A1:AA141"/>
  <sheetViews>
    <sheetView tabSelected="1" view="pageBreakPreview" zoomScaleNormal="100" zoomScaleSheetLayoutView="100" workbookViewId="0">
      <selection activeCell="M67" sqref="M67:R67"/>
    </sheetView>
  </sheetViews>
  <sheetFormatPr defaultColWidth="9" defaultRowHeight="13"/>
  <cols>
    <col min="1" max="1" width="6.6328125" style="3" customWidth="1"/>
    <col min="2" max="20" width="4.90625" style="3" customWidth="1"/>
    <col min="21" max="21" width="12.26953125" style="3" customWidth="1"/>
    <col min="22" max="16384" width="9" style="3"/>
  </cols>
  <sheetData>
    <row r="1" spans="1:22" ht="15" customHeight="1">
      <c r="A1" s="1097" t="str">
        <f>CONCATENATE("（様式-",INDEX(発注者入力シート!$B$47:$G$48,MATCH(発注者入力シート!O6,発注者入力シート!$C$47:$C$48,0),4),"）")</f>
        <v>（様式-１５）</v>
      </c>
      <c r="B1" s="1097"/>
      <c r="C1" s="1097"/>
      <c r="D1" s="1097"/>
      <c r="E1" s="1097"/>
      <c r="F1" s="1097"/>
      <c r="U1" s="3" t="s">
        <v>400</v>
      </c>
    </row>
    <row r="2" spans="1:22" ht="15" customHeight="1">
      <c r="A2" s="1097" t="str">
        <f>CONCATENATE("評価項目",INDEX(発注者入力シート!$B$47:$G$48,MATCH(発注者入力シート!O6,発注者入力シート!$C$47:$C$48,0),5),"-",INDEX(発注者入力シート!$B$47:$G$48,MATCH(発注者入力シート!O6,発注者入力シート!$C$47:$C$48,0),6))</f>
        <v>評価項目（４）-①</v>
      </c>
      <c r="B2" s="1097"/>
      <c r="C2" s="1097"/>
      <c r="D2" s="1097"/>
      <c r="E2" s="1097"/>
      <c r="U2" s="3" t="s">
        <v>401</v>
      </c>
    </row>
    <row r="3" spans="1:22" ht="15" customHeight="1">
      <c r="U3" s="103"/>
      <c r="V3" s="3" t="s">
        <v>412</v>
      </c>
    </row>
    <row r="4" spans="1:22" ht="15" customHeight="1">
      <c r="A4" s="1149" t="s">
        <v>238</v>
      </c>
      <c r="B4" s="1149"/>
      <c r="C4" s="1149"/>
      <c r="D4" s="1149"/>
      <c r="E4" s="1149"/>
      <c r="F4" s="1149"/>
      <c r="G4" s="1149"/>
      <c r="H4" s="1149"/>
      <c r="I4" s="1149"/>
      <c r="J4" s="1149"/>
      <c r="K4" s="1149"/>
      <c r="L4" s="1149"/>
      <c r="M4" s="1149"/>
      <c r="N4" s="1149"/>
      <c r="O4" s="1149"/>
      <c r="P4" s="1149"/>
      <c r="Q4" s="1149"/>
      <c r="R4" s="1149"/>
      <c r="S4" s="1149"/>
      <c r="T4" s="128"/>
      <c r="U4" s="98"/>
      <c r="V4" s="3" t="s">
        <v>519</v>
      </c>
    </row>
    <row r="5" spans="1:22" ht="15" customHeight="1">
      <c r="A5" s="1149" t="s">
        <v>1438</v>
      </c>
      <c r="B5" s="1149"/>
      <c r="C5" s="1149"/>
      <c r="D5" s="1149"/>
      <c r="E5" s="1149"/>
      <c r="F5" s="1149"/>
      <c r="G5" s="1149"/>
      <c r="H5" s="1149"/>
      <c r="I5" s="1149"/>
      <c r="J5" s="1149"/>
      <c r="K5" s="1149"/>
      <c r="L5" s="1149"/>
      <c r="M5" s="1149"/>
      <c r="N5" s="1149"/>
      <c r="O5" s="1149"/>
      <c r="P5" s="1149"/>
      <c r="Q5" s="1149"/>
      <c r="R5" s="1149"/>
      <c r="S5" s="1149"/>
      <c r="T5" s="128"/>
    </row>
    <row r="6" spans="1:22" ht="15" customHeight="1">
      <c r="A6" s="128"/>
      <c r="B6" s="128"/>
      <c r="C6" s="128"/>
      <c r="D6" s="128"/>
      <c r="E6" s="128"/>
      <c r="F6" s="128"/>
      <c r="G6" s="128"/>
      <c r="H6" s="128"/>
      <c r="I6" s="128"/>
      <c r="J6" s="128"/>
      <c r="K6" s="128"/>
      <c r="L6" s="128"/>
      <c r="M6" s="128"/>
      <c r="N6" s="128"/>
      <c r="O6" s="128"/>
      <c r="P6" s="128"/>
      <c r="Q6" s="128"/>
      <c r="R6" s="128"/>
      <c r="S6" s="128"/>
      <c r="T6" s="128"/>
      <c r="U6" s="3" t="s">
        <v>404</v>
      </c>
    </row>
    <row r="7" spans="1:22" ht="15" customHeight="1">
      <c r="F7" s="1156" t="s">
        <v>648</v>
      </c>
      <c r="G7" s="1156"/>
      <c r="H7" s="1155" t="str">
        <f>IF(企業入力シート!C5="","",企業入力シート!C5)</f>
        <v/>
      </c>
      <c r="I7" s="1155"/>
      <c r="J7" s="1155"/>
      <c r="K7" s="1155"/>
      <c r="L7" s="1155"/>
      <c r="M7" s="1155"/>
      <c r="N7" s="1155"/>
      <c r="O7" s="1155"/>
      <c r="P7" s="1155"/>
      <c r="Q7" s="1155"/>
      <c r="R7" s="1155"/>
      <c r="S7" s="1155"/>
      <c r="T7" s="2"/>
      <c r="U7" s="100"/>
      <c r="V7" s="3" t="s">
        <v>405</v>
      </c>
    </row>
    <row r="8" spans="1:22" ht="15" customHeight="1">
      <c r="U8" s="101"/>
      <c r="V8" s="3" t="s">
        <v>403</v>
      </c>
    </row>
    <row r="9" spans="1:22" ht="15" customHeight="1"/>
    <row r="10" spans="1:22" ht="15" customHeight="1">
      <c r="A10" s="274" t="s">
        <v>221</v>
      </c>
      <c r="B10" s="1571" t="s">
        <v>1480</v>
      </c>
      <c r="C10" s="1571"/>
      <c r="D10" s="1571"/>
      <c r="E10" s="1571"/>
      <c r="F10" s="1571"/>
      <c r="G10" s="1571"/>
      <c r="H10" s="1571"/>
      <c r="I10" s="1571"/>
      <c r="J10" s="1571"/>
      <c r="K10" s="1571"/>
      <c r="L10" s="1571"/>
      <c r="M10" s="1571"/>
      <c r="N10" s="1571"/>
      <c r="O10" s="1571"/>
      <c r="P10" s="1571"/>
      <c r="Q10" s="1571"/>
      <c r="R10" s="1571"/>
      <c r="S10" s="1571"/>
      <c r="T10" s="142"/>
      <c r="U10" s="105" t="s">
        <v>406</v>
      </c>
    </row>
    <row r="11" spans="1:22" ht="15" customHeight="1">
      <c r="B11" s="1759"/>
      <c r="C11" s="1759"/>
      <c r="D11" s="1759"/>
      <c r="E11" s="1759"/>
      <c r="F11" s="1759"/>
      <c r="G11" s="1759"/>
      <c r="H11" s="1759"/>
      <c r="I11" s="1759"/>
      <c r="J11" s="1759"/>
      <c r="K11" s="1759"/>
      <c r="L11" s="1759"/>
      <c r="M11" s="1759"/>
      <c r="N11" s="1759"/>
      <c r="O11" s="1759"/>
      <c r="P11" s="1759"/>
      <c r="Q11" s="1759"/>
      <c r="R11" s="1759"/>
      <c r="S11" s="1759"/>
      <c r="T11" s="142"/>
      <c r="U11" s="105" t="s">
        <v>407</v>
      </c>
    </row>
    <row r="12" spans="1:22" ht="20" customHeight="1">
      <c r="A12" s="1170" t="s">
        <v>1439</v>
      </c>
      <c r="B12" s="1170"/>
      <c r="C12" s="1170"/>
      <c r="D12" s="1170"/>
      <c r="E12" s="1170"/>
      <c r="F12" s="1760" t="s">
        <v>1481</v>
      </c>
      <c r="G12" s="1187"/>
      <c r="H12" s="1187"/>
      <c r="I12" s="1187"/>
      <c r="J12" s="1187"/>
      <c r="K12" s="1187"/>
      <c r="L12" s="1187"/>
      <c r="M12" s="1187"/>
      <c r="N12" s="1187"/>
      <c r="O12" s="1187"/>
      <c r="P12" s="1187"/>
      <c r="Q12" s="1187"/>
      <c r="R12" s="1187"/>
      <c r="S12" s="1188"/>
      <c r="T12" s="104"/>
      <c r="U12" s="105" t="s">
        <v>871</v>
      </c>
    </row>
    <row r="13" spans="1:22" ht="20" customHeight="1">
      <c r="A13" s="1170"/>
      <c r="B13" s="1170"/>
      <c r="C13" s="1170"/>
      <c r="D13" s="1170"/>
      <c r="E13" s="1170"/>
      <c r="F13" s="1182"/>
      <c r="G13" s="1183"/>
      <c r="H13" s="1183"/>
      <c r="I13" s="1183"/>
      <c r="J13" s="1183"/>
      <c r="K13" s="1183"/>
      <c r="L13" s="1183"/>
      <c r="M13" s="1183"/>
      <c r="N13" s="1183"/>
      <c r="O13" s="1183"/>
      <c r="P13" s="1183"/>
      <c r="Q13" s="1183"/>
      <c r="R13" s="1183"/>
      <c r="S13" s="1184"/>
      <c r="T13" s="104"/>
    </row>
    <row r="14" spans="1:22" ht="15.75" customHeight="1">
      <c r="A14" s="1324" t="s">
        <v>154</v>
      </c>
      <c r="B14" s="1324"/>
      <c r="C14" s="1324"/>
      <c r="D14" s="1324"/>
      <c r="E14" s="1324"/>
      <c r="F14" s="1511" t="str">
        <f>INDEX(発注者入力シート!$AX$3:$BC$31,MATCH(発注者入力シート!$AY$2,発注者入力シート!$AZ$3:$AZ$31,0),4)</f>
        <v>建築物に係る電気工事</v>
      </c>
      <c r="G14" s="1511"/>
      <c r="H14" s="1511"/>
      <c r="I14" s="1511"/>
      <c r="J14" s="1511"/>
      <c r="K14" s="1511"/>
      <c r="L14" s="1511"/>
      <c r="M14" s="1511"/>
      <c r="N14" s="1511"/>
      <c r="O14" s="1511"/>
      <c r="P14" s="1511"/>
      <c r="Q14" s="1511"/>
      <c r="R14" s="1511"/>
      <c r="S14" s="1511"/>
      <c r="T14" s="104"/>
    </row>
    <row r="15" spans="1:22" ht="15.75" customHeight="1">
      <c r="A15" s="1324" t="s">
        <v>208</v>
      </c>
      <c r="B15" s="1324"/>
      <c r="C15" s="1324"/>
      <c r="D15" s="1324"/>
      <c r="E15" s="1324"/>
      <c r="F15" s="1511" t="str">
        <f>INDEX(発注者入力シート!$AX$3:$BC$31,MATCH(発注者入力シート!$AY$2,発注者入力シート!$AZ$3:$AZ$31,0),5)</f>
        <v>電気工事、消防施設工事</v>
      </c>
      <c r="G15" s="1511"/>
      <c r="H15" s="1511"/>
      <c r="I15" s="1511"/>
      <c r="J15" s="1511"/>
      <c r="K15" s="1511"/>
      <c r="L15" s="1511"/>
      <c r="M15" s="1511"/>
      <c r="N15" s="1511"/>
      <c r="O15" s="1511"/>
      <c r="P15" s="1511"/>
      <c r="Q15" s="1511"/>
      <c r="R15" s="1511"/>
      <c r="S15" s="1511"/>
      <c r="T15" s="104"/>
    </row>
    <row r="16" spans="1:22" ht="15.75" customHeight="1">
      <c r="A16" s="832"/>
      <c r="B16" s="832"/>
      <c r="C16" s="832"/>
      <c r="D16" s="832"/>
      <c r="E16" s="832"/>
      <c r="F16" s="831"/>
      <c r="G16" s="831"/>
      <c r="H16" s="831"/>
      <c r="I16" s="831"/>
      <c r="J16" s="831"/>
      <c r="K16" s="831"/>
      <c r="L16" s="831"/>
      <c r="M16" s="831"/>
      <c r="N16" s="831"/>
      <c r="O16" s="831"/>
      <c r="P16" s="831"/>
      <c r="Q16" s="831"/>
      <c r="R16" s="831"/>
      <c r="S16" s="831"/>
      <c r="T16" s="104"/>
    </row>
    <row r="17" spans="1:27" ht="15.5" customHeight="1">
      <c r="A17" s="160" t="s">
        <v>752</v>
      </c>
      <c r="B17" s="252"/>
      <c r="C17" s="252"/>
      <c r="D17" s="252"/>
      <c r="E17" s="252"/>
      <c r="F17" s="252"/>
      <c r="G17" s="252"/>
      <c r="H17" s="252"/>
      <c r="I17" s="252"/>
      <c r="J17" s="244"/>
      <c r="K17" s="244"/>
      <c r="L17" s="244"/>
      <c r="M17" s="1232" t="str">
        <f>IF(企業入力シート!C14="","",企業入力シート!C14)</f>
        <v>○○建設</v>
      </c>
      <c r="N17" s="1232"/>
      <c r="O17" s="1232"/>
      <c r="P17" s="1232"/>
      <c r="Q17" s="1232"/>
      <c r="R17" s="1232"/>
      <c r="S17" s="1232"/>
      <c r="T17" s="104"/>
    </row>
    <row r="18" spans="1:27" ht="15.5" customHeight="1">
      <c r="A18" s="1166" t="s">
        <v>901</v>
      </c>
      <c r="B18" s="1248"/>
      <c r="C18" s="1248"/>
      <c r="D18" s="1248"/>
      <c r="E18" s="1167"/>
      <c r="F18" s="1166" t="s">
        <v>902</v>
      </c>
      <c r="G18" s="1248"/>
      <c r="H18" s="1248"/>
      <c r="I18" s="1248"/>
      <c r="J18" s="1248"/>
      <c r="K18" s="1248"/>
      <c r="L18" s="1248"/>
      <c r="M18" s="1170" t="s">
        <v>903</v>
      </c>
      <c r="N18" s="1170"/>
      <c r="O18" s="1170"/>
      <c r="P18" s="1170"/>
      <c r="Q18" s="1170"/>
      <c r="R18" s="1170"/>
      <c r="S18" s="1170"/>
      <c r="T18" s="77"/>
    </row>
    <row r="19" spans="1:27" ht="15.5" customHeight="1">
      <c r="A19" s="1099" t="s">
        <v>28</v>
      </c>
      <c r="B19" s="1159"/>
      <c r="C19" s="1159"/>
      <c r="D19" s="1159"/>
      <c r="E19" s="1100"/>
      <c r="F19" s="1113"/>
      <c r="G19" s="1114"/>
      <c r="H19" s="1114"/>
      <c r="I19" s="1114"/>
      <c r="J19" s="1114"/>
      <c r="K19" s="1114"/>
      <c r="L19" s="1115"/>
      <c r="M19" s="1113"/>
      <c r="N19" s="1114"/>
      <c r="O19" s="1114"/>
      <c r="P19" s="1114"/>
      <c r="Q19" s="1114"/>
      <c r="R19" s="1114"/>
      <c r="S19" s="1115"/>
      <c r="T19" s="185"/>
    </row>
    <row r="20" spans="1:27" ht="15.75" customHeight="1">
      <c r="A20" s="1160"/>
      <c r="B20" s="1092"/>
      <c r="C20" s="1092"/>
      <c r="D20" s="1092"/>
      <c r="E20" s="1161"/>
      <c r="F20" s="1116"/>
      <c r="G20" s="1117"/>
      <c r="H20" s="1117"/>
      <c r="I20" s="1117"/>
      <c r="J20" s="1117"/>
      <c r="K20" s="1117"/>
      <c r="L20" s="1118"/>
      <c r="M20" s="1116"/>
      <c r="N20" s="1117"/>
      <c r="O20" s="1117"/>
      <c r="P20" s="1117"/>
      <c r="Q20" s="1117"/>
      <c r="R20" s="1117"/>
      <c r="S20" s="1118"/>
      <c r="T20" s="185"/>
    </row>
    <row r="21" spans="1:27" ht="15.75" customHeight="1">
      <c r="A21" s="1160"/>
      <c r="B21" s="1092"/>
      <c r="C21" s="1092"/>
      <c r="D21" s="1092"/>
      <c r="E21" s="1161"/>
      <c r="F21" s="1116"/>
      <c r="G21" s="1117"/>
      <c r="H21" s="1117"/>
      <c r="I21" s="1117"/>
      <c r="J21" s="1117"/>
      <c r="K21" s="1117"/>
      <c r="L21" s="1118"/>
      <c r="M21" s="1116"/>
      <c r="N21" s="1117"/>
      <c r="O21" s="1117"/>
      <c r="P21" s="1117"/>
      <c r="Q21" s="1117"/>
      <c r="R21" s="1117"/>
      <c r="S21" s="1118"/>
      <c r="T21" s="185"/>
    </row>
    <row r="22" spans="1:27" ht="15.75" customHeight="1">
      <c r="A22" s="1176"/>
      <c r="B22" s="1177"/>
      <c r="C22" s="1177"/>
      <c r="D22" s="1177"/>
      <c r="E22" s="1178"/>
      <c r="F22" s="1125"/>
      <c r="G22" s="1126"/>
      <c r="H22" s="1126"/>
      <c r="I22" s="1126"/>
      <c r="J22" s="1126"/>
      <c r="K22" s="1126"/>
      <c r="L22" s="1127"/>
      <c r="M22" s="1125"/>
      <c r="N22" s="1126"/>
      <c r="O22" s="1126"/>
      <c r="P22" s="1126"/>
      <c r="Q22" s="1126"/>
      <c r="R22" s="1126"/>
      <c r="S22" s="1127"/>
      <c r="T22" s="185"/>
    </row>
    <row r="23" spans="1:27" ht="20" customHeight="1">
      <c r="A23" s="1176" t="s">
        <v>1440</v>
      </c>
      <c r="B23" s="1177"/>
      <c r="C23" s="1177"/>
      <c r="D23" s="1177"/>
      <c r="E23" s="1177"/>
      <c r="F23" s="1109"/>
      <c r="G23" s="1110"/>
      <c r="H23" s="1110"/>
      <c r="I23" s="1110"/>
      <c r="J23" s="1110"/>
      <c r="K23" s="1110"/>
      <c r="L23" s="1730"/>
      <c r="M23" s="1109"/>
      <c r="N23" s="1110"/>
      <c r="O23" s="1110"/>
      <c r="P23" s="1110"/>
      <c r="Q23" s="1110"/>
      <c r="R23" s="1110"/>
      <c r="S23" s="1730"/>
      <c r="T23" s="105"/>
      <c r="U23" s="105"/>
    </row>
    <row r="24" spans="1:27" ht="20" customHeight="1">
      <c r="A24" s="1099" t="s">
        <v>22</v>
      </c>
      <c r="B24" s="1159"/>
      <c r="C24" s="1159"/>
      <c r="D24" s="1159"/>
      <c r="E24" s="1159"/>
      <c r="F24" s="1483"/>
      <c r="G24" s="1484"/>
      <c r="H24" s="1484"/>
      <c r="I24" s="1484"/>
      <c r="J24" s="1484"/>
      <c r="K24" s="1484"/>
      <c r="L24" s="1485"/>
      <c r="M24" s="1483"/>
      <c r="N24" s="1484"/>
      <c r="O24" s="1484"/>
      <c r="P24" s="1484"/>
      <c r="Q24" s="1484"/>
      <c r="R24" s="1484"/>
      <c r="S24" s="1485"/>
      <c r="T24" s="3" t="s">
        <v>1155</v>
      </c>
      <c r="U24" s="3" t="s">
        <v>1158</v>
      </c>
    </row>
    <row r="25" spans="1:27" ht="20" customHeight="1">
      <c r="A25" s="1389" t="s">
        <v>154</v>
      </c>
      <c r="B25" s="1390"/>
      <c r="C25" s="1390"/>
      <c r="D25" s="1390"/>
      <c r="E25" s="1390"/>
      <c r="F25" s="1409"/>
      <c r="G25" s="1410"/>
      <c r="H25" s="1410"/>
      <c r="I25" s="1410"/>
      <c r="J25" s="1410"/>
      <c r="K25" s="1410"/>
      <c r="L25" s="1411"/>
      <c r="M25" s="1409"/>
      <c r="N25" s="1410"/>
      <c r="O25" s="1410"/>
      <c r="P25" s="1410"/>
      <c r="Q25" s="1410"/>
      <c r="R25" s="1410"/>
      <c r="S25" s="1411"/>
      <c r="T25" s="142"/>
    </row>
    <row r="26" spans="1:27" ht="20" customHeight="1">
      <c r="A26" s="1389" t="s">
        <v>208</v>
      </c>
      <c r="B26" s="1390"/>
      <c r="C26" s="1390"/>
      <c r="D26" s="1390"/>
      <c r="E26" s="1390"/>
      <c r="F26" s="1409"/>
      <c r="G26" s="1410"/>
      <c r="H26" s="1410"/>
      <c r="I26" s="1410"/>
      <c r="J26" s="1410"/>
      <c r="K26" s="1410"/>
      <c r="L26" s="1411"/>
      <c r="M26" s="1409"/>
      <c r="N26" s="1410"/>
      <c r="O26" s="1410"/>
      <c r="P26" s="1410"/>
      <c r="Q26" s="1410"/>
      <c r="R26" s="1410"/>
      <c r="S26" s="1411"/>
      <c r="T26" s="142"/>
    </row>
    <row r="27" spans="1:27" ht="15.75" customHeight="1">
      <c r="A27" s="1170" t="s">
        <v>30</v>
      </c>
      <c r="B27" s="1170"/>
      <c r="C27" s="1170"/>
      <c r="D27" s="1170"/>
      <c r="E27" s="1170"/>
      <c r="F27" s="1761"/>
      <c r="G27" s="1761"/>
      <c r="H27" s="1761"/>
      <c r="I27" s="1761"/>
      <c r="J27" s="1761"/>
      <c r="K27" s="1761"/>
      <c r="L27" s="1761"/>
      <c r="M27" s="1761"/>
      <c r="N27" s="1761"/>
      <c r="O27" s="1761"/>
      <c r="P27" s="1761"/>
      <c r="Q27" s="1761"/>
      <c r="R27" s="1761"/>
      <c r="S27" s="1761"/>
      <c r="T27" s="142"/>
    </row>
    <row r="28" spans="1:27" ht="15.75" customHeight="1">
      <c r="A28" s="1170"/>
      <c r="B28" s="1170"/>
      <c r="C28" s="1170"/>
      <c r="D28" s="1170"/>
      <c r="E28" s="1170"/>
      <c r="F28" s="1761"/>
      <c r="G28" s="1761"/>
      <c r="H28" s="1761"/>
      <c r="I28" s="1761"/>
      <c r="J28" s="1761"/>
      <c r="K28" s="1761"/>
      <c r="L28" s="1761"/>
      <c r="M28" s="1761"/>
      <c r="N28" s="1761"/>
      <c r="O28" s="1761"/>
      <c r="P28" s="1761"/>
      <c r="Q28" s="1761"/>
      <c r="R28" s="1761"/>
      <c r="S28" s="1761"/>
      <c r="T28" s="142"/>
      <c r="U28" s="435" t="s">
        <v>1047</v>
      </c>
    </row>
    <row r="29" spans="1:27" ht="20" customHeight="1">
      <c r="A29" s="1209" t="s">
        <v>925</v>
      </c>
      <c r="B29" s="1210"/>
      <c r="C29" s="1210"/>
      <c r="D29" s="1210"/>
      <c r="E29" s="1211"/>
      <c r="F29" s="1534"/>
      <c r="G29" s="1535"/>
      <c r="H29" s="1535"/>
      <c r="I29" s="1535"/>
      <c r="J29" s="1535"/>
      <c r="K29" s="1535"/>
      <c r="L29" s="403" t="s">
        <v>164</v>
      </c>
      <c r="M29" s="1534"/>
      <c r="N29" s="1535"/>
      <c r="O29" s="1535"/>
      <c r="P29" s="1535"/>
      <c r="Q29" s="1535"/>
      <c r="R29" s="1535"/>
      <c r="S29" s="403" t="s">
        <v>164</v>
      </c>
      <c r="T29" s="77"/>
      <c r="U29" s="3" t="s">
        <v>1048</v>
      </c>
    </row>
    <row r="30" spans="1:27" ht="20.149999999999999" customHeight="1">
      <c r="A30" s="1099" t="s">
        <v>1192</v>
      </c>
      <c r="B30" s="1159"/>
      <c r="C30" s="1159"/>
      <c r="D30" s="1159"/>
      <c r="E30" s="132" t="s">
        <v>239</v>
      </c>
      <c r="F30" s="842"/>
      <c r="G30" s="843"/>
      <c r="H30" s="844" t="s">
        <v>510</v>
      </c>
      <c r="I30" s="843"/>
      <c r="J30" s="844" t="s">
        <v>513</v>
      </c>
      <c r="K30" s="843"/>
      <c r="L30" s="845" t="s">
        <v>511</v>
      </c>
      <c r="M30" s="842"/>
      <c r="N30" s="843"/>
      <c r="O30" s="844" t="s">
        <v>510</v>
      </c>
      <c r="P30" s="843"/>
      <c r="Q30" s="844" t="s">
        <v>513</v>
      </c>
      <c r="R30" s="843"/>
      <c r="S30" s="845" t="s">
        <v>511</v>
      </c>
      <c r="T30" s="186"/>
      <c r="U30" s="436">
        <v>46235</v>
      </c>
      <c r="V30" s="437" t="s">
        <v>1049</v>
      </c>
      <c r="AA30" s="135" t="s">
        <v>509</v>
      </c>
    </row>
    <row r="31" spans="1:27" ht="20.149999999999999" customHeight="1">
      <c r="A31" s="1176"/>
      <c r="B31" s="1177"/>
      <c r="C31" s="1177"/>
      <c r="D31" s="1177"/>
      <c r="E31" s="133" t="s">
        <v>240</v>
      </c>
      <c r="F31" s="846"/>
      <c r="G31" s="847"/>
      <c r="H31" s="848" t="s">
        <v>510</v>
      </c>
      <c r="I31" s="847"/>
      <c r="J31" s="848" t="s">
        <v>514</v>
      </c>
      <c r="K31" s="847"/>
      <c r="L31" s="849" t="s">
        <v>511</v>
      </c>
      <c r="M31" s="846"/>
      <c r="N31" s="847"/>
      <c r="O31" s="848" t="s">
        <v>510</v>
      </c>
      <c r="P31" s="847"/>
      <c r="Q31" s="848" t="s">
        <v>514</v>
      </c>
      <c r="R31" s="847"/>
      <c r="S31" s="849" t="s">
        <v>511</v>
      </c>
      <c r="T31" s="186"/>
      <c r="U31" s="3" t="s">
        <v>1050</v>
      </c>
      <c r="AA31" s="135" t="s">
        <v>1159</v>
      </c>
    </row>
    <row r="32" spans="1:27" ht="20.149999999999999" customHeight="1">
      <c r="A32" s="1099" t="s">
        <v>31</v>
      </c>
      <c r="B32" s="1159"/>
      <c r="C32" s="1159"/>
      <c r="D32" s="1159"/>
      <c r="E32" s="1100"/>
      <c r="F32" s="1316"/>
      <c r="G32" s="1317"/>
      <c r="H32" s="1317"/>
      <c r="I32" s="1317"/>
      <c r="J32" s="1317"/>
      <c r="K32" s="1317"/>
      <c r="L32" s="1318"/>
      <c r="M32" s="1316"/>
      <c r="N32" s="1317"/>
      <c r="O32" s="1317"/>
      <c r="P32" s="1317"/>
      <c r="Q32" s="1317"/>
      <c r="R32" s="1317"/>
      <c r="S32" s="1318"/>
      <c r="T32" s="77"/>
      <c r="U32" s="438">
        <f>U30</f>
        <v>46235</v>
      </c>
    </row>
    <row r="33" spans="1:20" ht="20.149999999999999" customHeight="1">
      <c r="A33" s="1272" t="s">
        <v>1441</v>
      </c>
      <c r="B33" s="1273"/>
      <c r="C33" s="1273"/>
      <c r="D33" s="1273"/>
      <c r="E33" s="1274"/>
      <c r="F33" s="1313"/>
      <c r="G33" s="1314"/>
      <c r="H33" s="1314"/>
      <c r="I33" s="1314"/>
      <c r="J33" s="1314"/>
      <c r="K33" s="1314"/>
      <c r="L33" s="1315"/>
      <c r="M33" s="1319"/>
      <c r="N33" s="1314"/>
      <c r="O33" s="1314"/>
      <c r="P33" s="1314"/>
      <c r="Q33" s="1314"/>
      <c r="R33" s="1314"/>
      <c r="S33" s="1315"/>
      <c r="T33" s="77"/>
    </row>
    <row r="34" spans="1:20" ht="31.5" customHeight="1">
      <c r="A34" s="1166" t="s">
        <v>25</v>
      </c>
      <c r="B34" s="1248"/>
      <c r="C34" s="1248"/>
      <c r="D34" s="1248"/>
      <c r="E34" s="1248"/>
      <c r="F34" s="1491"/>
      <c r="G34" s="1515"/>
      <c r="H34" s="1515"/>
      <c r="I34" s="1515"/>
      <c r="J34" s="1515"/>
      <c r="K34" s="1515"/>
      <c r="L34" s="416" t="s">
        <v>163</v>
      </c>
      <c r="M34" s="1491"/>
      <c r="N34" s="1515"/>
      <c r="O34" s="1515"/>
      <c r="P34" s="1515"/>
      <c r="Q34" s="1515"/>
      <c r="R34" s="1515"/>
      <c r="S34" s="416" t="s">
        <v>163</v>
      </c>
      <c r="T34" s="77"/>
    </row>
    <row r="35" spans="1:20" ht="16" customHeight="1">
      <c r="A35" s="77"/>
      <c r="B35" s="238"/>
      <c r="C35" s="238"/>
      <c r="D35" s="238"/>
      <c r="E35" s="238"/>
      <c r="F35" s="238"/>
      <c r="G35" s="238"/>
      <c r="H35" s="238"/>
      <c r="I35" s="238"/>
      <c r="J35" s="238"/>
      <c r="K35" s="238"/>
      <c r="L35" s="238"/>
      <c r="M35" s="238"/>
      <c r="N35" s="238"/>
      <c r="O35" s="238"/>
      <c r="P35" s="238"/>
      <c r="Q35" s="238"/>
      <c r="R35" s="238"/>
      <c r="S35" s="238"/>
      <c r="T35" s="77"/>
    </row>
    <row r="36" spans="1:20" ht="16" customHeight="1">
      <c r="A36" s="1208" t="s">
        <v>753</v>
      </c>
      <c r="B36" s="1208"/>
      <c r="C36" s="1208"/>
      <c r="D36" s="1208"/>
      <c r="E36" s="1208"/>
      <c r="F36" s="1208"/>
      <c r="G36" s="1208"/>
      <c r="H36" s="1208"/>
      <c r="I36" s="1208"/>
      <c r="J36" s="1208"/>
      <c r="K36" s="77"/>
      <c r="L36" s="77"/>
      <c r="M36" s="1232" t="str">
        <f>IF(企業入力シート!C48="","",企業入力シート!C48)</f>
        <v>△△建設</v>
      </c>
      <c r="N36" s="1232"/>
      <c r="O36" s="1232"/>
      <c r="P36" s="1232"/>
      <c r="Q36" s="1232"/>
      <c r="R36" s="1232"/>
      <c r="S36" s="1232"/>
      <c r="T36" s="77"/>
    </row>
    <row r="37" spans="1:20" ht="16" customHeight="1">
      <c r="A37" s="1166" t="s">
        <v>901</v>
      </c>
      <c r="B37" s="1248"/>
      <c r="C37" s="1248"/>
      <c r="D37" s="1248"/>
      <c r="E37" s="1167"/>
      <c r="F37" s="1166" t="s">
        <v>902</v>
      </c>
      <c r="G37" s="1248"/>
      <c r="H37" s="1248"/>
      <c r="I37" s="1248"/>
      <c r="J37" s="1248"/>
      <c r="K37" s="1248"/>
      <c r="L37" s="1248"/>
      <c r="M37" s="1170" t="s">
        <v>903</v>
      </c>
      <c r="N37" s="1170"/>
      <c r="O37" s="1170"/>
      <c r="P37" s="1170"/>
      <c r="Q37" s="1170"/>
      <c r="R37" s="1170"/>
      <c r="S37" s="1170"/>
      <c r="T37" s="77"/>
    </row>
    <row r="38" spans="1:20" ht="16" customHeight="1">
      <c r="A38" s="1099" t="s">
        <v>28</v>
      </c>
      <c r="B38" s="1159"/>
      <c r="C38" s="1159"/>
      <c r="D38" s="1159"/>
      <c r="E38" s="1100"/>
      <c r="F38" s="1113"/>
      <c r="G38" s="1114"/>
      <c r="H38" s="1114"/>
      <c r="I38" s="1114"/>
      <c r="J38" s="1114"/>
      <c r="K38" s="1114"/>
      <c r="L38" s="1115"/>
      <c r="M38" s="1113"/>
      <c r="N38" s="1114"/>
      <c r="O38" s="1114"/>
      <c r="P38" s="1114"/>
      <c r="Q38" s="1114"/>
      <c r="R38" s="1114"/>
      <c r="S38" s="1115"/>
      <c r="T38" s="77"/>
    </row>
    <row r="39" spans="1:20" ht="16" customHeight="1">
      <c r="A39" s="1160"/>
      <c r="B39" s="1092"/>
      <c r="C39" s="1092"/>
      <c r="D39" s="1092"/>
      <c r="E39" s="1161"/>
      <c r="F39" s="1116"/>
      <c r="G39" s="1117"/>
      <c r="H39" s="1117"/>
      <c r="I39" s="1117"/>
      <c r="J39" s="1117"/>
      <c r="K39" s="1117"/>
      <c r="L39" s="1118"/>
      <c r="M39" s="1116"/>
      <c r="N39" s="1117"/>
      <c r="O39" s="1117"/>
      <c r="P39" s="1117"/>
      <c r="Q39" s="1117"/>
      <c r="R39" s="1117"/>
      <c r="S39" s="1118"/>
      <c r="T39" s="77"/>
    </row>
    <row r="40" spans="1:20" ht="16" customHeight="1">
      <c r="A40" s="1160"/>
      <c r="B40" s="1092"/>
      <c r="C40" s="1092"/>
      <c r="D40" s="1092"/>
      <c r="E40" s="1161"/>
      <c r="F40" s="1116"/>
      <c r="G40" s="1117"/>
      <c r="H40" s="1117"/>
      <c r="I40" s="1117"/>
      <c r="J40" s="1117"/>
      <c r="K40" s="1117"/>
      <c r="L40" s="1118"/>
      <c r="M40" s="1116"/>
      <c r="N40" s="1117"/>
      <c r="O40" s="1117"/>
      <c r="P40" s="1117"/>
      <c r="Q40" s="1117"/>
      <c r="R40" s="1117"/>
      <c r="S40" s="1118"/>
      <c r="T40" s="77"/>
    </row>
    <row r="41" spans="1:20" ht="16" customHeight="1">
      <c r="A41" s="1176"/>
      <c r="B41" s="1177"/>
      <c r="C41" s="1177"/>
      <c r="D41" s="1177"/>
      <c r="E41" s="1178"/>
      <c r="F41" s="1125"/>
      <c r="G41" s="1126"/>
      <c r="H41" s="1126"/>
      <c r="I41" s="1126"/>
      <c r="J41" s="1126"/>
      <c r="K41" s="1126"/>
      <c r="L41" s="1127"/>
      <c r="M41" s="1125"/>
      <c r="N41" s="1126"/>
      <c r="O41" s="1126"/>
      <c r="P41" s="1126"/>
      <c r="Q41" s="1126"/>
      <c r="R41" s="1126"/>
      <c r="S41" s="1127"/>
      <c r="T41" s="77"/>
    </row>
    <row r="42" spans="1:20" ht="20.5" customHeight="1">
      <c r="A42" s="1176" t="s">
        <v>1440</v>
      </c>
      <c r="B42" s="1177"/>
      <c r="C42" s="1177"/>
      <c r="D42" s="1177"/>
      <c r="E42" s="1177"/>
      <c r="F42" s="1109"/>
      <c r="G42" s="1110"/>
      <c r="H42" s="1110"/>
      <c r="I42" s="1110"/>
      <c r="J42" s="1110"/>
      <c r="K42" s="1110"/>
      <c r="L42" s="1730"/>
      <c r="M42" s="1109"/>
      <c r="N42" s="1110"/>
      <c r="O42" s="1110"/>
      <c r="P42" s="1110"/>
      <c r="Q42" s="1110"/>
      <c r="R42" s="1110"/>
      <c r="S42" s="1730"/>
      <c r="T42" s="77"/>
    </row>
    <row r="43" spans="1:20" ht="20.5" customHeight="1">
      <c r="A43" s="1099" t="s">
        <v>22</v>
      </c>
      <c r="B43" s="1159"/>
      <c r="C43" s="1159"/>
      <c r="D43" s="1159"/>
      <c r="E43" s="1159"/>
      <c r="F43" s="1483"/>
      <c r="G43" s="1484"/>
      <c r="H43" s="1484"/>
      <c r="I43" s="1484"/>
      <c r="J43" s="1484"/>
      <c r="K43" s="1484"/>
      <c r="L43" s="1485"/>
      <c r="M43" s="1483"/>
      <c r="N43" s="1484"/>
      <c r="O43" s="1484"/>
      <c r="P43" s="1484"/>
      <c r="Q43" s="1484"/>
      <c r="R43" s="1484"/>
      <c r="S43" s="1485"/>
      <c r="T43" s="77"/>
    </row>
    <row r="44" spans="1:20" ht="20.5" customHeight="1">
      <c r="A44" s="1389" t="s">
        <v>154</v>
      </c>
      <c r="B44" s="1390"/>
      <c r="C44" s="1390"/>
      <c r="D44" s="1390"/>
      <c r="E44" s="1390"/>
      <c r="F44" s="1409"/>
      <c r="G44" s="1410"/>
      <c r="H44" s="1410"/>
      <c r="I44" s="1410"/>
      <c r="J44" s="1410"/>
      <c r="K44" s="1410"/>
      <c r="L44" s="1411"/>
      <c r="M44" s="1409"/>
      <c r="N44" s="1410"/>
      <c r="O44" s="1410"/>
      <c r="P44" s="1410"/>
      <c r="Q44" s="1410"/>
      <c r="R44" s="1410"/>
      <c r="S44" s="1411"/>
      <c r="T44" s="77"/>
    </row>
    <row r="45" spans="1:20" ht="20.5" customHeight="1">
      <c r="A45" s="1389" t="s">
        <v>208</v>
      </c>
      <c r="B45" s="1390"/>
      <c r="C45" s="1390"/>
      <c r="D45" s="1390"/>
      <c r="E45" s="1390"/>
      <c r="F45" s="1409"/>
      <c r="G45" s="1410"/>
      <c r="H45" s="1410"/>
      <c r="I45" s="1410"/>
      <c r="J45" s="1410"/>
      <c r="K45" s="1410"/>
      <c r="L45" s="1411"/>
      <c r="M45" s="1409"/>
      <c r="N45" s="1410"/>
      <c r="O45" s="1410"/>
      <c r="P45" s="1410"/>
      <c r="Q45" s="1410"/>
      <c r="R45" s="1410"/>
      <c r="S45" s="1411"/>
      <c r="T45" s="77"/>
    </row>
    <row r="46" spans="1:20" ht="13.5" customHeight="1">
      <c r="A46" s="1170" t="s">
        <v>30</v>
      </c>
      <c r="B46" s="1170"/>
      <c r="C46" s="1170"/>
      <c r="D46" s="1170"/>
      <c r="E46" s="1170"/>
      <c r="F46" s="1761"/>
      <c r="G46" s="1761"/>
      <c r="H46" s="1761"/>
      <c r="I46" s="1761"/>
      <c r="J46" s="1761"/>
      <c r="K46" s="1761"/>
      <c r="L46" s="1761"/>
      <c r="M46" s="1761"/>
      <c r="N46" s="1761"/>
      <c r="O46" s="1761"/>
      <c r="P46" s="1761"/>
      <c r="Q46" s="1761"/>
      <c r="R46" s="1761"/>
      <c r="S46" s="1761"/>
      <c r="T46" s="77"/>
    </row>
    <row r="47" spans="1:20" ht="13.5" customHeight="1">
      <c r="A47" s="1170"/>
      <c r="B47" s="1170"/>
      <c r="C47" s="1170"/>
      <c r="D47" s="1170"/>
      <c r="E47" s="1170"/>
      <c r="F47" s="1761"/>
      <c r="G47" s="1761"/>
      <c r="H47" s="1761"/>
      <c r="I47" s="1761"/>
      <c r="J47" s="1761"/>
      <c r="K47" s="1761"/>
      <c r="L47" s="1761"/>
      <c r="M47" s="1761"/>
      <c r="N47" s="1761"/>
      <c r="O47" s="1761"/>
      <c r="P47" s="1761"/>
      <c r="Q47" s="1761"/>
      <c r="R47" s="1761"/>
      <c r="S47" s="1761"/>
      <c r="T47" s="77"/>
    </row>
    <row r="48" spans="1:20" ht="20.5" customHeight="1">
      <c r="A48" s="1209" t="s">
        <v>925</v>
      </c>
      <c r="B48" s="1210"/>
      <c r="C48" s="1210"/>
      <c r="D48" s="1210"/>
      <c r="E48" s="1211"/>
      <c r="F48" s="1534"/>
      <c r="G48" s="1535"/>
      <c r="H48" s="1535"/>
      <c r="I48" s="1535"/>
      <c r="J48" s="1535"/>
      <c r="K48" s="1535"/>
      <c r="L48" s="403" t="s">
        <v>164</v>
      </c>
      <c r="M48" s="1534"/>
      <c r="N48" s="1535"/>
      <c r="O48" s="1535"/>
      <c r="P48" s="1535"/>
      <c r="Q48" s="1535"/>
      <c r="R48" s="1535"/>
      <c r="S48" s="403" t="s">
        <v>164</v>
      </c>
      <c r="T48" s="77"/>
    </row>
    <row r="49" spans="1:20" ht="20.5" customHeight="1">
      <c r="A49" s="1099" t="s">
        <v>1192</v>
      </c>
      <c r="B49" s="1159"/>
      <c r="C49" s="1159"/>
      <c r="D49" s="1159"/>
      <c r="E49" s="132" t="s">
        <v>239</v>
      </c>
      <c r="F49" s="842"/>
      <c r="G49" s="843"/>
      <c r="H49" s="844" t="s">
        <v>510</v>
      </c>
      <c r="I49" s="843"/>
      <c r="J49" s="844" t="s">
        <v>513</v>
      </c>
      <c r="K49" s="843"/>
      <c r="L49" s="845" t="s">
        <v>511</v>
      </c>
      <c r="M49" s="842"/>
      <c r="N49" s="843"/>
      <c r="O49" s="844" t="s">
        <v>510</v>
      </c>
      <c r="P49" s="843"/>
      <c r="Q49" s="844" t="s">
        <v>513</v>
      </c>
      <c r="R49" s="843"/>
      <c r="S49" s="845" t="s">
        <v>511</v>
      </c>
      <c r="T49" s="77"/>
    </row>
    <row r="50" spans="1:20" ht="20.5" customHeight="1">
      <c r="A50" s="1176"/>
      <c r="B50" s="1177"/>
      <c r="C50" s="1177"/>
      <c r="D50" s="1177"/>
      <c r="E50" s="133" t="s">
        <v>240</v>
      </c>
      <c r="F50" s="846"/>
      <c r="G50" s="847"/>
      <c r="H50" s="848" t="s">
        <v>510</v>
      </c>
      <c r="I50" s="847"/>
      <c r="J50" s="848" t="s">
        <v>514</v>
      </c>
      <c r="K50" s="847"/>
      <c r="L50" s="849" t="s">
        <v>511</v>
      </c>
      <c r="M50" s="846"/>
      <c r="N50" s="847"/>
      <c r="O50" s="848" t="s">
        <v>510</v>
      </c>
      <c r="P50" s="847"/>
      <c r="Q50" s="848" t="s">
        <v>514</v>
      </c>
      <c r="R50" s="847"/>
      <c r="S50" s="849" t="s">
        <v>511</v>
      </c>
      <c r="T50" s="77"/>
    </row>
    <row r="51" spans="1:20" ht="20.5" customHeight="1">
      <c r="A51" s="1099" t="s">
        <v>31</v>
      </c>
      <c r="B51" s="1159"/>
      <c r="C51" s="1159"/>
      <c r="D51" s="1159"/>
      <c r="E51" s="1100"/>
      <c r="F51" s="1316"/>
      <c r="G51" s="1317"/>
      <c r="H51" s="1317"/>
      <c r="I51" s="1317"/>
      <c r="J51" s="1317"/>
      <c r="K51" s="1317"/>
      <c r="L51" s="1318"/>
      <c r="M51" s="1316"/>
      <c r="N51" s="1317"/>
      <c r="O51" s="1317"/>
      <c r="P51" s="1317"/>
      <c r="Q51" s="1317"/>
      <c r="R51" s="1317"/>
      <c r="S51" s="1318"/>
      <c r="T51" s="77"/>
    </row>
    <row r="52" spans="1:20" ht="20.5" customHeight="1">
      <c r="A52" s="1272" t="s">
        <v>1441</v>
      </c>
      <c r="B52" s="1273"/>
      <c r="C52" s="1273"/>
      <c r="D52" s="1273"/>
      <c r="E52" s="1274"/>
      <c r="F52" s="1313"/>
      <c r="G52" s="1314"/>
      <c r="H52" s="1314"/>
      <c r="I52" s="1314"/>
      <c r="J52" s="1314"/>
      <c r="K52" s="1314"/>
      <c r="L52" s="1315"/>
      <c r="M52" s="1319"/>
      <c r="N52" s="1314"/>
      <c r="O52" s="1314"/>
      <c r="P52" s="1314"/>
      <c r="Q52" s="1314"/>
      <c r="R52" s="1314"/>
      <c r="S52" s="1315"/>
      <c r="T52" s="77"/>
    </row>
    <row r="53" spans="1:20" ht="31.5" customHeight="1">
      <c r="A53" s="1166" t="s">
        <v>25</v>
      </c>
      <c r="B53" s="1248"/>
      <c r="C53" s="1248"/>
      <c r="D53" s="1248"/>
      <c r="E53" s="1248"/>
      <c r="F53" s="1491"/>
      <c r="G53" s="1515"/>
      <c r="H53" s="1515"/>
      <c r="I53" s="1515"/>
      <c r="J53" s="1515"/>
      <c r="K53" s="1515"/>
      <c r="L53" s="416" t="s">
        <v>163</v>
      </c>
      <c r="M53" s="1491"/>
      <c r="N53" s="1515"/>
      <c r="O53" s="1515"/>
      <c r="P53" s="1515"/>
      <c r="Q53" s="1515"/>
      <c r="R53" s="1515"/>
      <c r="S53" s="416" t="s">
        <v>163</v>
      </c>
      <c r="T53" s="77"/>
    </row>
    <row r="54" spans="1:20" ht="16" customHeight="1">
      <c r="A54" s="77"/>
      <c r="B54" s="77"/>
      <c r="C54" s="77"/>
      <c r="D54" s="77"/>
      <c r="E54" s="77"/>
      <c r="F54" s="77"/>
      <c r="G54" s="77"/>
      <c r="H54" s="77"/>
      <c r="I54" s="77"/>
      <c r="J54" s="77"/>
      <c r="K54" s="77"/>
      <c r="L54" s="77"/>
      <c r="M54" s="77"/>
      <c r="N54" s="77"/>
      <c r="O54" s="77"/>
      <c r="P54" s="77"/>
      <c r="Q54" s="77"/>
      <c r="R54" s="77"/>
      <c r="S54" s="77"/>
      <c r="T54" s="77"/>
    </row>
    <row r="55" spans="1:20" ht="16" customHeight="1">
      <c r="A55" s="1208" t="s">
        <v>754</v>
      </c>
      <c r="B55" s="1208"/>
      <c r="C55" s="1208"/>
      <c r="D55" s="1208"/>
      <c r="E55" s="1208"/>
      <c r="F55" s="1208"/>
      <c r="G55" s="1208"/>
      <c r="H55" s="1208"/>
      <c r="I55" s="1208"/>
      <c r="J55" s="1208"/>
      <c r="K55" s="77"/>
      <c r="L55" s="77"/>
      <c r="M55" s="1232" t="str">
        <f>IF(企業入力シート!C77="","",企業入力シート!C77)</f>
        <v>□□建設</v>
      </c>
      <c r="N55" s="1232"/>
      <c r="O55" s="1232"/>
      <c r="P55" s="1232"/>
      <c r="Q55" s="1232"/>
      <c r="R55" s="1232"/>
      <c r="S55" s="1232"/>
      <c r="T55" s="77"/>
    </row>
    <row r="56" spans="1:20" ht="16" customHeight="1">
      <c r="A56" s="1166" t="s">
        <v>901</v>
      </c>
      <c r="B56" s="1248"/>
      <c r="C56" s="1248"/>
      <c r="D56" s="1248"/>
      <c r="E56" s="1167"/>
      <c r="F56" s="1166" t="s">
        <v>902</v>
      </c>
      <c r="G56" s="1248"/>
      <c r="H56" s="1248"/>
      <c r="I56" s="1248"/>
      <c r="J56" s="1248"/>
      <c r="K56" s="1248"/>
      <c r="L56" s="1248"/>
      <c r="M56" s="1170" t="s">
        <v>903</v>
      </c>
      <c r="N56" s="1170"/>
      <c r="O56" s="1170"/>
      <c r="P56" s="1170"/>
      <c r="Q56" s="1170"/>
      <c r="R56" s="1170"/>
      <c r="S56" s="1170"/>
      <c r="T56" s="77"/>
    </row>
    <row r="57" spans="1:20" ht="16" customHeight="1">
      <c r="A57" s="1099" t="s">
        <v>28</v>
      </c>
      <c r="B57" s="1159"/>
      <c r="C57" s="1159"/>
      <c r="D57" s="1159"/>
      <c r="E57" s="1100"/>
      <c r="F57" s="1113"/>
      <c r="G57" s="1114"/>
      <c r="H57" s="1114"/>
      <c r="I57" s="1114"/>
      <c r="J57" s="1114"/>
      <c r="K57" s="1114"/>
      <c r="L57" s="1115"/>
      <c r="M57" s="1113"/>
      <c r="N57" s="1114"/>
      <c r="O57" s="1114"/>
      <c r="P57" s="1114"/>
      <c r="Q57" s="1114"/>
      <c r="R57" s="1114"/>
      <c r="S57" s="1115"/>
      <c r="T57" s="77"/>
    </row>
    <row r="58" spans="1:20" ht="16" customHeight="1">
      <c r="A58" s="1160"/>
      <c r="B58" s="1092"/>
      <c r="C58" s="1092"/>
      <c r="D58" s="1092"/>
      <c r="E58" s="1161"/>
      <c r="F58" s="1116"/>
      <c r="G58" s="1117"/>
      <c r="H58" s="1117"/>
      <c r="I58" s="1117"/>
      <c r="J58" s="1117"/>
      <c r="K58" s="1117"/>
      <c r="L58" s="1118"/>
      <c r="M58" s="1116"/>
      <c r="N58" s="1117"/>
      <c r="O58" s="1117"/>
      <c r="P58" s="1117"/>
      <c r="Q58" s="1117"/>
      <c r="R58" s="1117"/>
      <c r="S58" s="1118"/>
      <c r="T58" s="77"/>
    </row>
    <row r="59" spans="1:20" ht="16" customHeight="1">
      <c r="A59" s="1160"/>
      <c r="B59" s="1092"/>
      <c r="C59" s="1092"/>
      <c r="D59" s="1092"/>
      <c r="E59" s="1161"/>
      <c r="F59" s="1116"/>
      <c r="G59" s="1117"/>
      <c r="H59" s="1117"/>
      <c r="I59" s="1117"/>
      <c r="J59" s="1117"/>
      <c r="K59" s="1117"/>
      <c r="L59" s="1118"/>
      <c r="M59" s="1116"/>
      <c r="N59" s="1117"/>
      <c r="O59" s="1117"/>
      <c r="P59" s="1117"/>
      <c r="Q59" s="1117"/>
      <c r="R59" s="1117"/>
      <c r="S59" s="1118"/>
      <c r="T59" s="77"/>
    </row>
    <row r="60" spans="1:20" ht="16" customHeight="1">
      <c r="A60" s="1176"/>
      <c r="B60" s="1177"/>
      <c r="C60" s="1177"/>
      <c r="D60" s="1177"/>
      <c r="E60" s="1178"/>
      <c r="F60" s="1125"/>
      <c r="G60" s="1126"/>
      <c r="H60" s="1126"/>
      <c r="I60" s="1126"/>
      <c r="J60" s="1126"/>
      <c r="K60" s="1126"/>
      <c r="L60" s="1127"/>
      <c r="M60" s="1125"/>
      <c r="N60" s="1126"/>
      <c r="O60" s="1126"/>
      <c r="P60" s="1126"/>
      <c r="Q60" s="1126"/>
      <c r="R60" s="1126"/>
      <c r="S60" s="1127"/>
      <c r="T60" s="77"/>
    </row>
    <row r="61" spans="1:20" ht="20.5" customHeight="1">
      <c r="A61" s="1176" t="s">
        <v>1440</v>
      </c>
      <c r="B61" s="1177"/>
      <c r="C61" s="1177"/>
      <c r="D61" s="1177"/>
      <c r="E61" s="1177"/>
      <c r="F61" s="1109"/>
      <c r="G61" s="1110"/>
      <c r="H61" s="1110"/>
      <c r="I61" s="1110"/>
      <c r="J61" s="1110"/>
      <c r="K61" s="1110"/>
      <c r="L61" s="1730"/>
      <c r="M61" s="1109"/>
      <c r="N61" s="1110"/>
      <c r="O61" s="1110"/>
      <c r="P61" s="1110"/>
      <c r="Q61" s="1110"/>
      <c r="R61" s="1110"/>
      <c r="S61" s="1730"/>
      <c r="T61" s="77"/>
    </row>
    <row r="62" spans="1:20" ht="20.5" customHeight="1">
      <c r="A62" s="1099" t="s">
        <v>22</v>
      </c>
      <c r="B62" s="1159"/>
      <c r="C62" s="1159"/>
      <c r="D62" s="1159"/>
      <c r="E62" s="1159"/>
      <c r="F62" s="1483"/>
      <c r="G62" s="1484"/>
      <c r="H62" s="1484"/>
      <c r="I62" s="1484"/>
      <c r="J62" s="1484"/>
      <c r="K62" s="1484"/>
      <c r="L62" s="1485"/>
      <c r="M62" s="1483"/>
      <c r="N62" s="1484"/>
      <c r="O62" s="1484"/>
      <c r="P62" s="1484"/>
      <c r="Q62" s="1484"/>
      <c r="R62" s="1484"/>
      <c r="S62" s="1485"/>
      <c r="T62" s="77"/>
    </row>
    <row r="63" spans="1:20" ht="20.5" customHeight="1">
      <c r="A63" s="1389" t="s">
        <v>154</v>
      </c>
      <c r="B63" s="1390"/>
      <c r="C63" s="1390"/>
      <c r="D63" s="1390"/>
      <c r="E63" s="1390"/>
      <c r="F63" s="1409"/>
      <c r="G63" s="1410"/>
      <c r="H63" s="1410"/>
      <c r="I63" s="1410"/>
      <c r="J63" s="1410"/>
      <c r="K63" s="1410"/>
      <c r="L63" s="1411"/>
      <c r="M63" s="1409"/>
      <c r="N63" s="1410"/>
      <c r="O63" s="1410"/>
      <c r="P63" s="1410"/>
      <c r="Q63" s="1410"/>
      <c r="R63" s="1410"/>
      <c r="S63" s="1411"/>
      <c r="T63" s="77"/>
    </row>
    <row r="64" spans="1:20" ht="20.5" customHeight="1">
      <c r="A64" s="1389" t="s">
        <v>208</v>
      </c>
      <c r="B64" s="1390"/>
      <c r="C64" s="1390"/>
      <c r="D64" s="1390"/>
      <c r="E64" s="1390"/>
      <c r="F64" s="1409"/>
      <c r="G64" s="1410"/>
      <c r="H64" s="1410"/>
      <c r="I64" s="1410"/>
      <c r="J64" s="1410"/>
      <c r="K64" s="1410"/>
      <c r="L64" s="1411"/>
      <c r="M64" s="1409"/>
      <c r="N64" s="1410"/>
      <c r="O64" s="1410"/>
      <c r="P64" s="1410"/>
      <c r="Q64" s="1410"/>
      <c r="R64" s="1410"/>
      <c r="S64" s="1411"/>
      <c r="T64" s="77"/>
    </row>
    <row r="65" spans="1:20" ht="20.5" customHeight="1">
      <c r="A65" s="1170" t="s">
        <v>30</v>
      </c>
      <c r="B65" s="1170"/>
      <c r="C65" s="1170"/>
      <c r="D65" s="1170"/>
      <c r="E65" s="1170"/>
      <c r="F65" s="1761"/>
      <c r="G65" s="1761"/>
      <c r="H65" s="1761"/>
      <c r="I65" s="1761"/>
      <c r="J65" s="1761"/>
      <c r="K65" s="1761"/>
      <c r="L65" s="1761"/>
      <c r="M65" s="1761"/>
      <c r="N65" s="1761"/>
      <c r="O65" s="1761"/>
      <c r="P65" s="1761"/>
      <c r="Q65" s="1761"/>
      <c r="R65" s="1761"/>
      <c r="S65" s="1761"/>
      <c r="T65" s="77"/>
    </row>
    <row r="66" spans="1:20" ht="20.5" customHeight="1">
      <c r="A66" s="1170"/>
      <c r="B66" s="1170"/>
      <c r="C66" s="1170"/>
      <c r="D66" s="1170"/>
      <c r="E66" s="1170"/>
      <c r="F66" s="1761"/>
      <c r="G66" s="1761"/>
      <c r="H66" s="1761"/>
      <c r="I66" s="1761"/>
      <c r="J66" s="1761"/>
      <c r="K66" s="1761"/>
      <c r="L66" s="1761"/>
      <c r="M66" s="1761"/>
      <c r="N66" s="1761"/>
      <c r="O66" s="1761"/>
      <c r="P66" s="1761"/>
      <c r="Q66" s="1761"/>
      <c r="R66" s="1761"/>
      <c r="S66" s="1761"/>
      <c r="T66" s="77"/>
    </row>
    <row r="67" spans="1:20" ht="20.5" customHeight="1">
      <c r="A67" s="1209" t="s">
        <v>925</v>
      </c>
      <c r="B67" s="1210"/>
      <c r="C67" s="1210"/>
      <c r="D67" s="1210"/>
      <c r="E67" s="1211"/>
      <c r="F67" s="1534"/>
      <c r="G67" s="1535"/>
      <c r="H67" s="1535"/>
      <c r="I67" s="1535"/>
      <c r="J67" s="1535"/>
      <c r="K67" s="1535"/>
      <c r="L67" s="403" t="s">
        <v>164</v>
      </c>
      <c r="M67" s="1534"/>
      <c r="N67" s="1535"/>
      <c r="O67" s="1535"/>
      <c r="P67" s="1535"/>
      <c r="Q67" s="1535"/>
      <c r="R67" s="1535"/>
      <c r="S67" s="403" t="s">
        <v>164</v>
      </c>
      <c r="T67" s="77"/>
    </row>
    <row r="68" spans="1:20" ht="20.5" customHeight="1">
      <c r="A68" s="1099" t="s">
        <v>1192</v>
      </c>
      <c r="B68" s="1159"/>
      <c r="C68" s="1159"/>
      <c r="D68" s="1159"/>
      <c r="E68" s="132" t="s">
        <v>239</v>
      </c>
      <c r="F68" s="842"/>
      <c r="G68" s="843"/>
      <c r="H68" s="844" t="s">
        <v>510</v>
      </c>
      <c r="I68" s="843"/>
      <c r="J68" s="844" t="s">
        <v>513</v>
      </c>
      <c r="K68" s="843"/>
      <c r="L68" s="845" t="s">
        <v>511</v>
      </c>
      <c r="M68" s="842"/>
      <c r="N68" s="843"/>
      <c r="O68" s="844" t="s">
        <v>510</v>
      </c>
      <c r="P68" s="843"/>
      <c r="Q68" s="844" t="s">
        <v>513</v>
      </c>
      <c r="R68" s="843"/>
      <c r="S68" s="845" t="s">
        <v>511</v>
      </c>
      <c r="T68" s="77"/>
    </row>
    <row r="69" spans="1:20" ht="20.5" customHeight="1">
      <c r="A69" s="1176"/>
      <c r="B69" s="1177"/>
      <c r="C69" s="1177"/>
      <c r="D69" s="1177"/>
      <c r="E69" s="133" t="s">
        <v>240</v>
      </c>
      <c r="F69" s="846"/>
      <c r="G69" s="847"/>
      <c r="H69" s="848" t="s">
        <v>510</v>
      </c>
      <c r="I69" s="847"/>
      <c r="J69" s="848" t="s">
        <v>514</v>
      </c>
      <c r="K69" s="847"/>
      <c r="L69" s="849" t="s">
        <v>511</v>
      </c>
      <c r="M69" s="846"/>
      <c r="N69" s="847"/>
      <c r="O69" s="848" t="s">
        <v>510</v>
      </c>
      <c r="P69" s="847"/>
      <c r="Q69" s="848" t="s">
        <v>514</v>
      </c>
      <c r="R69" s="847"/>
      <c r="S69" s="849" t="s">
        <v>511</v>
      </c>
      <c r="T69" s="77"/>
    </row>
    <row r="70" spans="1:20" ht="20.5" customHeight="1">
      <c r="A70" s="1099" t="s">
        <v>31</v>
      </c>
      <c r="B70" s="1159"/>
      <c r="C70" s="1159"/>
      <c r="D70" s="1159"/>
      <c r="E70" s="1100"/>
      <c r="F70" s="1316"/>
      <c r="G70" s="1317"/>
      <c r="H70" s="1317"/>
      <c r="I70" s="1317"/>
      <c r="J70" s="1317"/>
      <c r="K70" s="1317"/>
      <c r="L70" s="1318"/>
      <c r="M70" s="1316"/>
      <c r="N70" s="1317"/>
      <c r="O70" s="1317"/>
      <c r="P70" s="1317"/>
      <c r="Q70" s="1317"/>
      <c r="R70" s="1317"/>
      <c r="S70" s="1318"/>
      <c r="T70" s="77"/>
    </row>
    <row r="71" spans="1:20" ht="20.5" customHeight="1">
      <c r="A71" s="1272" t="s">
        <v>1441</v>
      </c>
      <c r="B71" s="1273"/>
      <c r="C71" s="1273"/>
      <c r="D71" s="1273"/>
      <c r="E71" s="1274"/>
      <c r="F71" s="1313"/>
      <c r="G71" s="1314"/>
      <c r="H71" s="1314"/>
      <c r="I71" s="1314"/>
      <c r="J71" s="1314"/>
      <c r="K71" s="1314"/>
      <c r="L71" s="1315"/>
      <c r="M71" s="1319"/>
      <c r="N71" s="1314"/>
      <c r="O71" s="1314"/>
      <c r="P71" s="1314"/>
      <c r="Q71" s="1314"/>
      <c r="R71" s="1314"/>
      <c r="S71" s="1315"/>
      <c r="T71" s="77"/>
    </row>
    <row r="72" spans="1:20" ht="31.5" customHeight="1">
      <c r="A72" s="1166" t="s">
        <v>25</v>
      </c>
      <c r="B72" s="1248"/>
      <c r="C72" s="1248"/>
      <c r="D72" s="1248"/>
      <c r="E72" s="1248"/>
      <c r="F72" s="1491"/>
      <c r="G72" s="1515"/>
      <c r="H72" s="1515"/>
      <c r="I72" s="1515"/>
      <c r="J72" s="1515"/>
      <c r="K72" s="1515"/>
      <c r="L72" s="416" t="s">
        <v>163</v>
      </c>
      <c r="M72" s="1491"/>
      <c r="N72" s="1515"/>
      <c r="O72" s="1515"/>
      <c r="P72" s="1515"/>
      <c r="Q72" s="1515"/>
      <c r="R72" s="1515"/>
      <c r="S72" s="416" t="s">
        <v>163</v>
      </c>
      <c r="T72" s="77"/>
    </row>
    <row r="73" spans="1:20" ht="13.5" customHeight="1">
      <c r="A73" s="850"/>
      <c r="B73" s="828"/>
      <c r="C73" s="828"/>
      <c r="D73" s="828"/>
      <c r="E73" s="828"/>
      <c r="F73" s="828"/>
      <c r="G73" s="828"/>
      <c r="H73" s="828"/>
      <c r="I73" s="828"/>
      <c r="J73" s="828"/>
      <c r="K73" s="828"/>
      <c r="L73" s="828"/>
      <c r="M73" s="828"/>
      <c r="N73" s="828"/>
      <c r="O73" s="828"/>
      <c r="P73" s="828"/>
      <c r="Q73" s="828"/>
      <c r="R73" s="828"/>
      <c r="S73" s="828"/>
      <c r="T73" s="77"/>
    </row>
    <row r="74" spans="1:20" s="135" customFormat="1" ht="13.5" customHeight="1">
      <c r="A74" s="703" t="s">
        <v>113</v>
      </c>
      <c r="B74" s="1326" t="s">
        <v>1160</v>
      </c>
      <c r="C74" s="1326"/>
      <c r="D74" s="1326"/>
      <c r="E74" s="1326"/>
      <c r="F74" s="1326"/>
      <c r="G74" s="1326"/>
      <c r="H74" s="1326"/>
      <c r="I74" s="1326"/>
      <c r="J74" s="1326"/>
      <c r="K74" s="1326"/>
      <c r="L74" s="1326"/>
      <c r="M74" s="1326"/>
      <c r="N74" s="1326"/>
      <c r="O74" s="1326"/>
      <c r="P74" s="1326"/>
      <c r="Q74" s="1326"/>
      <c r="R74" s="1326"/>
      <c r="S74" s="1326"/>
      <c r="T74" s="826"/>
    </row>
    <row r="75" spans="1:20" s="135" customFormat="1" ht="13.5" customHeight="1">
      <c r="A75" s="703"/>
      <c r="B75" s="705" t="s">
        <v>132</v>
      </c>
      <c r="C75" s="1762" t="s">
        <v>1442</v>
      </c>
      <c r="D75" s="1762"/>
      <c r="E75" s="1762"/>
      <c r="F75" s="1762"/>
      <c r="G75" s="1762"/>
      <c r="H75" s="1762"/>
      <c r="I75" s="1762"/>
      <c r="J75" s="1762"/>
      <c r="K75" s="1762"/>
      <c r="L75" s="1762"/>
      <c r="M75" s="1762"/>
      <c r="N75" s="1762"/>
      <c r="O75" s="1762"/>
      <c r="P75" s="1762"/>
      <c r="Q75" s="1762"/>
      <c r="R75" s="1762"/>
      <c r="S75" s="1762"/>
      <c r="T75" s="743"/>
    </row>
    <row r="76" spans="1:20" s="135" customFormat="1" ht="13.5" customHeight="1">
      <c r="B76" s="274" t="s">
        <v>133</v>
      </c>
      <c r="C76" s="1157" t="s">
        <v>1443</v>
      </c>
      <c r="D76" s="1157"/>
      <c r="E76" s="1157"/>
      <c r="F76" s="1157"/>
      <c r="G76" s="1157"/>
      <c r="H76" s="1157"/>
      <c r="I76" s="1157"/>
      <c r="J76" s="1157"/>
      <c r="K76" s="1157"/>
      <c r="L76" s="1157"/>
      <c r="M76" s="1157"/>
      <c r="N76" s="1157"/>
      <c r="O76" s="1157"/>
      <c r="P76" s="1157"/>
      <c r="Q76" s="1157"/>
      <c r="R76" s="1157"/>
      <c r="S76" s="1157"/>
      <c r="T76" s="420"/>
    </row>
    <row r="77" spans="1:20" s="135" customFormat="1">
      <c r="B77" s="274"/>
      <c r="C77" s="1157"/>
      <c r="D77" s="1157"/>
      <c r="E77" s="1157"/>
      <c r="F77" s="1157"/>
      <c r="G77" s="1157"/>
      <c r="H77" s="1157"/>
      <c r="I77" s="1157"/>
      <c r="J77" s="1157"/>
      <c r="K77" s="1157"/>
      <c r="L77" s="1157"/>
      <c r="M77" s="1157"/>
      <c r="N77" s="1157"/>
      <c r="O77" s="1157"/>
      <c r="P77" s="1157"/>
      <c r="Q77" s="1157"/>
      <c r="R77" s="1157"/>
      <c r="S77" s="1157"/>
      <c r="T77" s="420"/>
    </row>
    <row r="78" spans="1:20" s="135" customFormat="1" ht="13.5" customHeight="1">
      <c r="B78" s="274"/>
      <c r="C78" s="1157"/>
      <c r="D78" s="1157"/>
      <c r="E78" s="1157"/>
      <c r="F78" s="1157"/>
      <c r="G78" s="1157"/>
      <c r="H78" s="1157"/>
      <c r="I78" s="1157"/>
      <c r="J78" s="1157"/>
      <c r="K78" s="1157"/>
      <c r="L78" s="1157"/>
      <c r="M78" s="1157"/>
      <c r="N78" s="1157"/>
      <c r="O78" s="1157"/>
      <c r="P78" s="1157"/>
      <c r="Q78" s="1157"/>
      <c r="R78" s="1157"/>
      <c r="S78" s="1157"/>
      <c r="T78" s="420"/>
    </row>
    <row r="79" spans="1:20" s="135" customFormat="1" ht="13.5" customHeight="1">
      <c r="B79" s="274" t="s">
        <v>134</v>
      </c>
      <c r="C79" s="1157" t="s">
        <v>1444</v>
      </c>
      <c r="D79" s="1157"/>
      <c r="E79" s="1157"/>
      <c r="F79" s="1157"/>
      <c r="G79" s="1157"/>
      <c r="H79" s="1157"/>
      <c r="I79" s="1157"/>
      <c r="J79" s="1157"/>
      <c r="K79" s="1157"/>
      <c r="L79" s="1157"/>
      <c r="M79" s="1157"/>
      <c r="N79" s="1157"/>
      <c r="O79" s="1157"/>
      <c r="P79" s="1157"/>
      <c r="Q79" s="1157"/>
      <c r="R79" s="1157"/>
      <c r="S79" s="1157"/>
      <c r="T79" s="420"/>
    </row>
    <row r="80" spans="1:20" s="135" customFormat="1" ht="13.5" customHeight="1">
      <c r="B80" s="274" t="s">
        <v>374</v>
      </c>
      <c r="C80" s="1325" t="s">
        <v>1445</v>
      </c>
      <c r="D80" s="1325"/>
      <c r="E80" s="1325"/>
      <c r="F80" s="1325"/>
      <c r="G80" s="1325"/>
      <c r="H80" s="1325"/>
      <c r="I80" s="1325"/>
      <c r="J80" s="1325"/>
      <c r="K80" s="1325"/>
      <c r="L80" s="1325"/>
      <c r="M80" s="1325"/>
      <c r="N80" s="1325"/>
      <c r="O80" s="1325"/>
      <c r="P80" s="1325"/>
      <c r="Q80" s="1325"/>
      <c r="R80" s="1325"/>
      <c r="S80" s="1325"/>
    </row>
    <row r="81" spans="1:20" s="135" customFormat="1">
      <c r="B81" s="274" t="s">
        <v>375</v>
      </c>
      <c r="C81" s="1325" t="s">
        <v>1446</v>
      </c>
      <c r="D81" s="1325"/>
      <c r="E81" s="1325"/>
      <c r="F81" s="1325"/>
      <c r="G81" s="1325"/>
      <c r="H81" s="1325"/>
      <c r="I81" s="1325"/>
      <c r="J81" s="1325"/>
      <c r="K81" s="1325"/>
      <c r="L81" s="1325"/>
      <c r="M81" s="1325"/>
      <c r="N81" s="1325"/>
      <c r="O81" s="1325"/>
      <c r="P81" s="1325"/>
      <c r="Q81" s="1325"/>
      <c r="R81" s="1325"/>
      <c r="S81" s="1325"/>
      <c r="T81" s="138"/>
    </row>
    <row r="82" spans="1:20" s="135" customFormat="1">
      <c r="B82" s="274" t="s">
        <v>376</v>
      </c>
      <c r="C82" s="1157" t="s">
        <v>1447</v>
      </c>
      <c r="D82" s="1157"/>
      <c r="E82" s="1157"/>
      <c r="F82" s="1157"/>
      <c r="G82" s="1157"/>
      <c r="H82" s="1157"/>
      <c r="I82" s="1157"/>
      <c r="J82" s="1157"/>
      <c r="K82" s="1157"/>
      <c r="L82" s="1157"/>
      <c r="M82" s="1157"/>
      <c r="N82" s="1157"/>
      <c r="O82" s="1157"/>
      <c r="P82" s="1157"/>
      <c r="Q82" s="1157"/>
      <c r="R82" s="1157"/>
      <c r="S82" s="1157"/>
      <c r="T82" s="158"/>
    </row>
    <row r="83" spans="1:20" s="135" customFormat="1">
      <c r="B83" s="274"/>
      <c r="C83" s="1157"/>
      <c r="D83" s="1157"/>
      <c r="E83" s="1157"/>
      <c r="F83" s="1157"/>
      <c r="G83" s="1157"/>
      <c r="H83" s="1157"/>
      <c r="I83" s="1157"/>
      <c r="J83" s="1157"/>
      <c r="K83" s="1157"/>
      <c r="L83" s="1157"/>
      <c r="M83" s="1157"/>
      <c r="N83" s="1157"/>
      <c r="O83" s="1157"/>
      <c r="P83" s="1157"/>
      <c r="Q83" s="1157"/>
      <c r="R83" s="1157"/>
      <c r="S83" s="1157"/>
      <c r="T83" s="158"/>
    </row>
    <row r="84" spans="1:20">
      <c r="A84" s="135"/>
      <c r="B84" s="274"/>
      <c r="C84" s="1157"/>
      <c r="D84" s="1157"/>
      <c r="E84" s="1157"/>
      <c r="F84" s="1157"/>
      <c r="G84" s="1157"/>
      <c r="H84" s="1157"/>
      <c r="I84" s="1157"/>
      <c r="J84" s="1157"/>
      <c r="K84" s="1157"/>
      <c r="L84" s="1157"/>
      <c r="M84" s="1157"/>
      <c r="N84" s="1157"/>
      <c r="O84" s="1157"/>
      <c r="P84" s="1157"/>
      <c r="Q84" s="1157"/>
      <c r="R84" s="1157"/>
      <c r="S84" s="1157"/>
      <c r="T84" s="158"/>
    </row>
    <row r="85" spans="1:20">
      <c r="A85" s="135"/>
      <c r="B85" s="274" t="s">
        <v>377</v>
      </c>
      <c r="C85" s="1157" t="s">
        <v>1448</v>
      </c>
      <c r="D85" s="1157"/>
      <c r="E85" s="1157"/>
      <c r="F85" s="1157"/>
      <c r="G85" s="1157"/>
      <c r="H85" s="1157"/>
      <c r="I85" s="1157"/>
      <c r="J85" s="1157"/>
      <c r="K85" s="1157"/>
      <c r="L85" s="1157"/>
      <c r="M85" s="1157"/>
      <c r="N85" s="1157"/>
      <c r="O85" s="1157"/>
      <c r="P85" s="1157"/>
      <c r="Q85" s="1157"/>
      <c r="R85" s="1157"/>
      <c r="S85" s="1157"/>
      <c r="T85" s="158"/>
    </row>
    <row r="86" spans="1:20">
      <c r="A86" s="135"/>
      <c r="B86" s="274"/>
      <c r="C86" s="1157"/>
      <c r="D86" s="1157"/>
      <c r="E86" s="1157"/>
      <c r="F86" s="1157"/>
      <c r="G86" s="1157"/>
      <c r="H86" s="1157"/>
      <c r="I86" s="1157"/>
      <c r="J86" s="1157"/>
      <c r="K86" s="1157"/>
      <c r="L86" s="1157"/>
      <c r="M86" s="1157"/>
      <c r="N86" s="1157"/>
      <c r="O86" s="1157"/>
      <c r="P86" s="1157"/>
      <c r="Q86" s="1157"/>
      <c r="R86" s="1157"/>
      <c r="S86" s="1157"/>
      <c r="T86" s="158"/>
    </row>
    <row r="87" spans="1:20">
      <c r="A87" s="135"/>
      <c r="B87" s="274"/>
      <c r="C87" s="1157"/>
      <c r="D87" s="1157"/>
      <c r="E87" s="1157"/>
      <c r="F87" s="1157"/>
      <c r="G87" s="1157"/>
      <c r="H87" s="1157"/>
      <c r="I87" s="1157"/>
      <c r="J87" s="1157"/>
      <c r="K87" s="1157"/>
      <c r="L87" s="1157"/>
      <c r="M87" s="1157"/>
      <c r="N87" s="1157"/>
      <c r="O87" s="1157"/>
      <c r="P87" s="1157"/>
      <c r="Q87" s="1157"/>
      <c r="R87" s="1157"/>
      <c r="S87" s="1157"/>
      <c r="T87" s="158"/>
    </row>
    <row r="88" spans="1:20">
      <c r="A88" s="135"/>
      <c r="B88" s="274"/>
      <c r="C88" s="1157"/>
      <c r="D88" s="1157"/>
      <c r="E88" s="1157"/>
      <c r="F88" s="1157"/>
      <c r="G88" s="1157"/>
      <c r="H88" s="1157"/>
      <c r="I88" s="1157"/>
      <c r="J88" s="1157"/>
      <c r="K88" s="1157"/>
      <c r="L88" s="1157"/>
      <c r="M88" s="1157"/>
      <c r="N88" s="1157"/>
      <c r="O88" s="1157"/>
      <c r="P88" s="1157"/>
      <c r="Q88" s="1157"/>
      <c r="R88" s="1157"/>
      <c r="S88" s="1157"/>
      <c r="T88" s="158"/>
    </row>
    <row r="89" spans="1:20">
      <c r="A89" s="135"/>
      <c r="B89" s="274" t="s">
        <v>378</v>
      </c>
      <c r="C89" s="1325" t="s">
        <v>1449</v>
      </c>
      <c r="D89" s="1325"/>
      <c r="E89" s="1325"/>
      <c r="F89" s="1325"/>
      <c r="G89" s="1325"/>
      <c r="H89" s="1325"/>
      <c r="I89" s="1325"/>
      <c r="J89" s="1325"/>
      <c r="K89" s="1325"/>
      <c r="L89" s="1325"/>
      <c r="M89" s="1325"/>
      <c r="N89" s="1325"/>
      <c r="O89" s="1325"/>
      <c r="P89" s="1325"/>
      <c r="Q89" s="1325"/>
      <c r="R89" s="1325"/>
      <c r="S89" s="1325"/>
      <c r="T89" s="135"/>
    </row>
    <row r="90" spans="1:20">
      <c r="A90" s="135"/>
      <c r="B90" s="705" t="s">
        <v>379</v>
      </c>
      <c r="C90" s="698" t="s">
        <v>1404</v>
      </c>
      <c r="D90" s="698"/>
      <c r="E90" s="698"/>
      <c r="F90" s="698"/>
      <c r="G90" s="698"/>
      <c r="H90" s="698"/>
      <c r="I90" s="698"/>
      <c r="J90" s="698"/>
      <c r="K90" s="698"/>
      <c r="L90" s="698"/>
      <c r="M90" s="698"/>
      <c r="N90" s="698"/>
      <c r="O90" s="698"/>
      <c r="P90" s="698"/>
      <c r="Q90" s="698"/>
      <c r="R90" s="138"/>
      <c r="S90" s="138"/>
      <c r="T90" s="138"/>
    </row>
    <row r="91" spans="1:20">
      <c r="A91" s="135"/>
      <c r="B91" s="705"/>
      <c r="C91" s="698"/>
      <c r="D91" s="698"/>
      <c r="E91" s="698"/>
      <c r="F91" s="698"/>
      <c r="G91" s="698"/>
      <c r="H91" s="698"/>
      <c r="I91" s="698"/>
      <c r="J91" s="698"/>
      <c r="K91" s="698"/>
      <c r="L91" s="698"/>
      <c r="M91" s="698"/>
      <c r="N91" s="698"/>
      <c r="O91" s="698"/>
      <c r="P91" s="698"/>
      <c r="Q91" s="698"/>
      <c r="R91" s="138"/>
      <c r="S91" s="138"/>
      <c r="T91" s="138"/>
    </row>
    <row r="92" spans="1:20" ht="15.75" customHeight="1">
      <c r="A92" s="138" t="s">
        <v>1450</v>
      </c>
      <c r="C92" s="138"/>
      <c r="D92" s="138"/>
      <c r="E92" s="138"/>
      <c r="F92" s="138"/>
      <c r="G92" s="138"/>
      <c r="H92" s="138"/>
      <c r="I92" s="138"/>
      <c r="J92" s="138"/>
      <c r="K92" s="138"/>
      <c r="L92" s="138"/>
      <c r="M92" s="138"/>
      <c r="N92" s="138"/>
      <c r="O92" s="138"/>
      <c r="P92" s="138"/>
      <c r="Q92" s="138"/>
      <c r="R92" s="138"/>
      <c r="S92" s="138"/>
      <c r="T92" s="138"/>
    </row>
    <row r="93" spans="1:20" ht="15.75" customHeight="1">
      <c r="A93" s="1389" t="s">
        <v>231</v>
      </c>
      <c r="B93" s="1390"/>
      <c r="C93" s="1390"/>
      <c r="D93" s="1390"/>
      <c r="E93" s="1390"/>
      <c r="F93" s="1391"/>
      <c r="G93" s="1324" t="s">
        <v>943</v>
      </c>
      <c r="H93" s="1324"/>
      <c r="I93" s="1324"/>
      <c r="J93" s="1324"/>
      <c r="K93" s="1324"/>
      <c r="L93" s="1324"/>
      <c r="M93" s="1324"/>
      <c r="N93" s="1324"/>
      <c r="O93" s="1324"/>
      <c r="P93" s="1099" t="s">
        <v>1451</v>
      </c>
      <c r="Q93" s="1159"/>
      <c r="R93" s="1159"/>
      <c r="S93" s="1100"/>
    </row>
    <row r="94" spans="1:20" ht="15.75" customHeight="1">
      <c r="A94" s="1395"/>
      <c r="B94" s="1396"/>
      <c r="C94" s="1396"/>
      <c r="D94" s="1396"/>
      <c r="E94" s="1396"/>
      <c r="F94" s="1397"/>
      <c r="G94" s="713" t="s">
        <v>132</v>
      </c>
      <c r="H94" s="713" t="s">
        <v>133</v>
      </c>
      <c r="I94" s="713" t="s">
        <v>134</v>
      </c>
      <c r="J94" s="713" t="s">
        <v>374</v>
      </c>
      <c r="K94" s="713" t="s">
        <v>375</v>
      </c>
      <c r="L94" s="713" t="s">
        <v>376</v>
      </c>
      <c r="M94" s="713" t="s">
        <v>377</v>
      </c>
      <c r="N94" s="713" t="s">
        <v>378</v>
      </c>
      <c r="O94" s="713" t="s">
        <v>379</v>
      </c>
      <c r="P94" s="1176"/>
      <c r="Q94" s="1177"/>
      <c r="R94" s="1177"/>
      <c r="S94" s="1178"/>
    </row>
    <row r="95" spans="1:20" ht="13.5" customHeight="1">
      <c r="A95" s="1342" t="s">
        <v>945</v>
      </c>
      <c r="B95" s="1527" t="s">
        <v>144</v>
      </c>
      <c r="C95" s="1763"/>
      <c r="D95" s="1763"/>
      <c r="E95" s="1763"/>
      <c r="F95" s="1528"/>
      <c r="G95" s="713" t="s">
        <v>946</v>
      </c>
      <c r="H95" s="713" t="s">
        <v>946</v>
      </c>
      <c r="I95" s="713" t="s">
        <v>946</v>
      </c>
      <c r="J95" s="713" t="s">
        <v>946</v>
      </c>
      <c r="K95" s="713" t="s">
        <v>946</v>
      </c>
      <c r="L95" s="713" t="s">
        <v>946</v>
      </c>
      <c r="M95" s="713" t="s">
        <v>946</v>
      </c>
      <c r="N95" s="713" t="s">
        <v>946</v>
      </c>
      <c r="O95" s="713" t="s">
        <v>946</v>
      </c>
      <c r="P95" s="1166"/>
      <c r="Q95" s="1248"/>
      <c r="R95" s="1248"/>
      <c r="S95" s="1167"/>
    </row>
    <row r="96" spans="1:20" ht="13.5" customHeight="1">
      <c r="A96" s="1343"/>
      <c r="B96" s="1527" t="s">
        <v>1452</v>
      </c>
      <c r="C96" s="1763"/>
      <c r="D96" s="1763"/>
      <c r="E96" s="1763"/>
      <c r="F96" s="1528"/>
      <c r="G96" s="713" t="s">
        <v>946</v>
      </c>
      <c r="H96" s="713"/>
      <c r="I96" s="713"/>
      <c r="J96" s="713"/>
      <c r="K96" s="713"/>
      <c r="L96" s="713"/>
      <c r="M96" s="713"/>
      <c r="N96" s="713"/>
      <c r="O96" s="851"/>
      <c r="P96" s="1616" t="s">
        <v>1453</v>
      </c>
      <c r="Q96" s="1617"/>
      <c r="R96" s="1617"/>
      <c r="S96" s="1618"/>
    </row>
    <row r="97" spans="1:19" ht="13.5" customHeight="1">
      <c r="A97" s="1343"/>
      <c r="B97" s="1527" t="s">
        <v>948</v>
      </c>
      <c r="C97" s="1763"/>
      <c r="D97" s="1763"/>
      <c r="E97" s="1763"/>
      <c r="F97" s="1528"/>
      <c r="G97" s="713" t="s">
        <v>946</v>
      </c>
      <c r="H97" s="713" t="s">
        <v>946</v>
      </c>
      <c r="I97" s="713" t="s">
        <v>946</v>
      </c>
      <c r="J97" s="713" t="s">
        <v>946</v>
      </c>
      <c r="K97" s="713" t="s">
        <v>946</v>
      </c>
      <c r="L97" s="713" t="s">
        <v>946</v>
      </c>
      <c r="M97" s="713"/>
      <c r="N97" s="713" t="s">
        <v>946</v>
      </c>
      <c r="O97" s="713" t="s">
        <v>946</v>
      </c>
      <c r="P97" s="1616"/>
      <c r="Q97" s="1617"/>
      <c r="R97" s="1617"/>
      <c r="S97" s="1618"/>
    </row>
    <row r="98" spans="1:19" ht="13.5" customHeight="1">
      <c r="A98" s="1343"/>
      <c r="B98" s="1526" t="s">
        <v>1189</v>
      </c>
      <c r="C98" s="1322"/>
      <c r="D98" s="1322"/>
      <c r="E98" s="1322"/>
      <c r="F98" s="1322"/>
      <c r="G98" s="718" t="s">
        <v>946</v>
      </c>
      <c r="H98" s="718"/>
      <c r="I98" s="718"/>
      <c r="J98" s="718"/>
      <c r="K98" s="718"/>
      <c r="L98" s="718"/>
      <c r="M98" s="718"/>
      <c r="N98" s="713" t="s">
        <v>946</v>
      </c>
      <c r="O98" s="718" t="s">
        <v>946</v>
      </c>
      <c r="P98" s="1150"/>
      <c r="Q98" s="1151"/>
      <c r="R98" s="1151"/>
      <c r="S98" s="1152"/>
    </row>
    <row r="99" spans="1:19" ht="13.5" customHeight="1">
      <c r="A99" s="1343"/>
      <c r="B99" s="1527" t="s">
        <v>156</v>
      </c>
      <c r="C99" s="1763"/>
      <c r="D99" s="1763"/>
      <c r="E99" s="1763"/>
      <c r="F99" s="1528"/>
      <c r="G99" s="713" t="s">
        <v>946</v>
      </c>
      <c r="H99" s="713"/>
      <c r="I99" s="713" t="s">
        <v>946</v>
      </c>
      <c r="J99" s="713"/>
      <c r="K99" s="713" t="s">
        <v>946</v>
      </c>
      <c r="L99" s="713"/>
      <c r="M99" s="713"/>
      <c r="N99" s="713" t="s">
        <v>946</v>
      </c>
      <c r="O99" s="713" t="s">
        <v>946</v>
      </c>
      <c r="P99" s="1150"/>
      <c r="Q99" s="1151"/>
      <c r="R99" s="1151"/>
      <c r="S99" s="1152"/>
    </row>
    <row r="100" spans="1:19">
      <c r="A100" s="1343"/>
      <c r="B100" s="1527" t="s">
        <v>949</v>
      </c>
      <c r="C100" s="1763"/>
      <c r="D100" s="1763"/>
      <c r="E100" s="1763"/>
      <c r="F100" s="1528"/>
      <c r="G100" s="713" t="s">
        <v>946</v>
      </c>
      <c r="H100" s="713"/>
      <c r="I100" s="713" t="s">
        <v>946</v>
      </c>
      <c r="J100" s="713" t="s">
        <v>946</v>
      </c>
      <c r="K100" s="713" t="s">
        <v>946</v>
      </c>
      <c r="L100" s="713"/>
      <c r="M100" s="713"/>
      <c r="N100" s="713" t="s">
        <v>946</v>
      </c>
      <c r="O100" s="851"/>
      <c r="P100" s="1150"/>
      <c r="Q100" s="1151"/>
      <c r="R100" s="1151"/>
      <c r="S100" s="1152"/>
    </row>
    <row r="101" spans="1:19">
      <c r="A101" s="1343"/>
      <c r="B101" s="1527" t="s">
        <v>1192</v>
      </c>
      <c r="C101" s="1763"/>
      <c r="D101" s="1763"/>
      <c r="E101" s="1763"/>
      <c r="F101" s="1528"/>
      <c r="G101" s="713" t="s">
        <v>946</v>
      </c>
      <c r="H101" s="713"/>
      <c r="I101" s="713" t="s">
        <v>946</v>
      </c>
      <c r="J101" s="713" t="s">
        <v>946</v>
      </c>
      <c r="K101" s="713" t="s">
        <v>946</v>
      </c>
      <c r="L101" s="713" t="s">
        <v>946</v>
      </c>
      <c r="M101" s="713"/>
      <c r="N101" s="713" t="s">
        <v>946</v>
      </c>
      <c r="O101" s="851"/>
      <c r="P101" s="1150"/>
      <c r="Q101" s="1151"/>
      <c r="R101" s="1151"/>
      <c r="S101" s="1152"/>
    </row>
    <row r="102" spans="1:19">
      <c r="A102" s="1343"/>
      <c r="B102" s="1527" t="s">
        <v>950</v>
      </c>
      <c r="C102" s="1763"/>
      <c r="D102" s="1763"/>
      <c r="E102" s="1763"/>
      <c r="F102" s="1528"/>
      <c r="G102" s="713" t="s">
        <v>946</v>
      </c>
      <c r="H102" s="713"/>
      <c r="I102" s="713" t="s">
        <v>946</v>
      </c>
      <c r="J102" s="713" t="s">
        <v>946</v>
      </c>
      <c r="K102" s="713" t="s">
        <v>946</v>
      </c>
      <c r="L102" s="713" t="s">
        <v>946</v>
      </c>
      <c r="M102" s="713"/>
      <c r="N102" s="713" t="s">
        <v>946</v>
      </c>
      <c r="O102" s="851"/>
      <c r="P102" s="1150"/>
      <c r="Q102" s="1151"/>
      <c r="R102" s="1151"/>
      <c r="S102" s="1152"/>
    </row>
    <row r="103" spans="1:19">
      <c r="A103" s="1344"/>
      <c r="B103" s="1526" t="s">
        <v>951</v>
      </c>
      <c r="C103" s="1322"/>
      <c r="D103" s="1322"/>
      <c r="E103" s="1322"/>
      <c r="F103" s="1323"/>
      <c r="G103" s="713" t="s">
        <v>946</v>
      </c>
      <c r="H103" s="713"/>
      <c r="I103" s="713"/>
      <c r="J103" s="713"/>
      <c r="K103" s="713"/>
      <c r="L103" s="713"/>
      <c r="M103" s="713"/>
      <c r="N103" s="713" t="s">
        <v>946</v>
      </c>
      <c r="O103" s="851"/>
      <c r="P103" s="1150" t="s">
        <v>1454</v>
      </c>
      <c r="Q103" s="1151"/>
      <c r="R103" s="1151"/>
      <c r="S103" s="1152"/>
    </row>
    <row r="104" spans="1:19" ht="13.5" customHeight="1">
      <c r="A104" s="1099" t="s">
        <v>25</v>
      </c>
      <c r="B104" s="1159"/>
      <c r="C104" s="1159"/>
      <c r="D104" s="1159"/>
      <c r="E104" s="1159"/>
      <c r="F104" s="1100"/>
      <c r="G104" s="1170"/>
      <c r="H104" s="1170"/>
      <c r="I104" s="1170"/>
      <c r="J104" s="1170" t="s">
        <v>946</v>
      </c>
      <c r="K104" s="1170"/>
      <c r="L104" s="1170" t="s">
        <v>946</v>
      </c>
      <c r="M104" s="1170"/>
      <c r="N104" s="1170" t="s">
        <v>946</v>
      </c>
      <c r="O104" s="1170"/>
      <c r="P104" s="1642" t="s">
        <v>1455</v>
      </c>
      <c r="Q104" s="1643"/>
      <c r="R104" s="1643"/>
      <c r="S104" s="1644"/>
    </row>
    <row r="105" spans="1:19">
      <c r="A105" s="1160"/>
      <c r="B105" s="1092"/>
      <c r="C105" s="1092"/>
      <c r="D105" s="1092"/>
      <c r="E105" s="1092"/>
      <c r="F105" s="1161"/>
      <c r="G105" s="1170"/>
      <c r="H105" s="1170"/>
      <c r="I105" s="1170"/>
      <c r="J105" s="1170"/>
      <c r="K105" s="1170"/>
      <c r="L105" s="1170"/>
      <c r="M105" s="1170"/>
      <c r="N105" s="1170"/>
      <c r="O105" s="1170"/>
      <c r="P105" s="1645"/>
      <c r="Q105" s="1646"/>
      <c r="R105" s="1646"/>
      <c r="S105" s="1647"/>
    </row>
    <row r="106" spans="1:19">
      <c r="A106" s="1160"/>
      <c r="B106" s="1092"/>
      <c r="C106" s="1092"/>
      <c r="D106" s="1092"/>
      <c r="E106" s="1092"/>
      <c r="F106" s="1161"/>
      <c r="G106" s="1170"/>
      <c r="H106" s="1170"/>
      <c r="I106" s="1170"/>
      <c r="J106" s="1170"/>
      <c r="K106" s="1170"/>
      <c r="L106" s="1170"/>
      <c r="M106" s="1170"/>
      <c r="N106" s="1170"/>
      <c r="O106" s="1170"/>
      <c r="P106" s="1645"/>
      <c r="Q106" s="1646"/>
      <c r="R106" s="1646"/>
      <c r="S106" s="1647"/>
    </row>
    <row r="107" spans="1:19">
      <c r="A107" s="1176"/>
      <c r="B107" s="1177"/>
      <c r="C107" s="1177"/>
      <c r="D107" s="1177"/>
      <c r="E107" s="1177"/>
      <c r="F107" s="1178"/>
      <c r="G107" s="1170"/>
      <c r="H107" s="1170"/>
      <c r="I107" s="1170"/>
      <c r="J107" s="1170"/>
      <c r="K107" s="1170"/>
      <c r="L107" s="1170"/>
      <c r="M107" s="1170"/>
      <c r="N107" s="1170"/>
      <c r="O107" s="1170"/>
      <c r="P107" s="1648"/>
      <c r="Q107" s="1649"/>
      <c r="R107" s="1649"/>
      <c r="S107" s="1650"/>
    </row>
    <row r="108" spans="1:19">
      <c r="A108" s="3" t="s">
        <v>1456</v>
      </c>
    </row>
    <row r="109" spans="1:19">
      <c r="A109" s="3" t="s">
        <v>1457</v>
      </c>
    </row>
    <row r="111" spans="1:19">
      <c r="A111" s="3" t="s">
        <v>1002</v>
      </c>
    </row>
    <row r="112" spans="1:19">
      <c r="A112" s="1333" t="s">
        <v>956</v>
      </c>
      <c r="B112" s="1334"/>
      <c r="C112" s="1170" t="s">
        <v>957</v>
      </c>
      <c r="D112" s="1170"/>
      <c r="E112" s="1170"/>
      <c r="F112" s="1170"/>
      <c r="G112" s="1170"/>
      <c r="H112" s="1170" t="s">
        <v>958</v>
      </c>
      <c r="I112" s="1170"/>
      <c r="J112" s="1170"/>
      <c r="K112" s="1170"/>
      <c r="L112" s="1170"/>
      <c r="M112" s="1170"/>
      <c r="N112" s="1170"/>
      <c r="O112" s="1170" t="s">
        <v>959</v>
      </c>
      <c r="P112" s="1170"/>
      <c r="Q112" s="1170"/>
      <c r="R112" s="1170"/>
      <c r="S112" s="1170"/>
    </row>
    <row r="113" spans="1:19" ht="13.5" customHeight="1">
      <c r="A113" s="1389" t="s">
        <v>960</v>
      </c>
      <c r="B113" s="1391"/>
      <c r="C113" s="1357" t="s">
        <v>1458</v>
      </c>
      <c r="D113" s="1767"/>
      <c r="E113" s="1767"/>
      <c r="F113" s="1767"/>
      <c r="G113" s="1768"/>
      <c r="H113" s="1103" t="s">
        <v>1459</v>
      </c>
      <c r="I113" s="1104"/>
      <c r="J113" s="1104"/>
      <c r="K113" s="1104"/>
      <c r="L113" s="1104"/>
      <c r="M113" s="1104"/>
      <c r="N113" s="1105"/>
      <c r="O113" s="1775" t="s">
        <v>1460</v>
      </c>
      <c r="P113" s="1776"/>
      <c r="Q113" s="1776"/>
      <c r="R113" s="1776"/>
      <c r="S113" s="1777"/>
    </row>
    <row r="114" spans="1:19">
      <c r="A114" s="1395"/>
      <c r="B114" s="1397"/>
      <c r="C114" s="1772"/>
      <c r="D114" s="1773"/>
      <c r="E114" s="1773"/>
      <c r="F114" s="1773"/>
      <c r="G114" s="1774"/>
      <c r="H114" s="1106"/>
      <c r="I114" s="1107"/>
      <c r="J114" s="1107"/>
      <c r="K114" s="1107"/>
      <c r="L114" s="1107"/>
      <c r="M114" s="1107"/>
      <c r="N114" s="1108"/>
      <c r="O114" s="1764" t="s">
        <v>1461</v>
      </c>
      <c r="P114" s="1765"/>
      <c r="Q114" s="1765"/>
      <c r="R114" s="1765"/>
      <c r="S114" s="1766"/>
    </row>
    <row r="115" spans="1:19" ht="13.5" customHeight="1">
      <c r="A115" s="1389" t="s">
        <v>988</v>
      </c>
      <c r="B115" s="1391"/>
      <c r="C115" s="1772"/>
      <c r="D115" s="1773"/>
      <c r="E115" s="1773"/>
      <c r="F115" s="1773"/>
      <c r="G115" s="1774"/>
      <c r="H115" s="1103" t="s">
        <v>1462</v>
      </c>
      <c r="I115" s="1104"/>
      <c r="J115" s="1104"/>
      <c r="K115" s="1104"/>
      <c r="L115" s="1104"/>
      <c r="M115" s="1104"/>
      <c r="N115" s="1105"/>
      <c r="O115" s="1775" t="s">
        <v>1463</v>
      </c>
      <c r="P115" s="1776"/>
      <c r="Q115" s="1776"/>
      <c r="R115" s="1776"/>
      <c r="S115" s="1777"/>
    </row>
    <row r="116" spans="1:19">
      <c r="A116" s="1392"/>
      <c r="B116" s="1394"/>
      <c r="C116" s="1772"/>
      <c r="D116" s="1773"/>
      <c r="E116" s="1773"/>
      <c r="F116" s="1773"/>
      <c r="G116" s="1774"/>
      <c r="H116" s="1778"/>
      <c r="I116" s="1745"/>
      <c r="J116" s="1745"/>
      <c r="K116" s="1745"/>
      <c r="L116" s="1745"/>
      <c r="M116" s="1745"/>
      <c r="N116" s="1779"/>
      <c r="O116" s="1780" t="s">
        <v>1464</v>
      </c>
      <c r="P116" s="1781"/>
      <c r="Q116" s="1781"/>
      <c r="R116" s="1781"/>
      <c r="S116" s="1782"/>
    </row>
    <row r="117" spans="1:19">
      <c r="A117" s="1395"/>
      <c r="B117" s="1397"/>
      <c r="C117" s="1772"/>
      <c r="D117" s="1773"/>
      <c r="E117" s="1773"/>
      <c r="F117" s="1773"/>
      <c r="G117" s="1774"/>
      <c r="H117" s="1106"/>
      <c r="I117" s="1107"/>
      <c r="J117" s="1107"/>
      <c r="K117" s="1107"/>
      <c r="L117" s="1107"/>
      <c r="M117" s="1107"/>
      <c r="N117" s="1108"/>
      <c r="O117" s="1764"/>
      <c r="P117" s="1765"/>
      <c r="Q117" s="1765"/>
      <c r="R117" s="1765"/>
      <c r="S117" s="1766"/>
    </row>
    <row r="118" spans="1:19" ht="13.5" customHeight="1">
      <c r="A118" s="1389" t="s">
        <v>969</v>
      </c>
      <c r="B118" s="1391"/>
      <c r="C118" s="1772"/>
      <c r="D118" s="1773"/>
      <c r="E118" s="1773"/>
      <c r="F118" s="1773"/>
      <c r="G118" s="1774"/>
      <c r="H118" s="1103" t="s">
        <v>966</v>
      </c>
      <c r="I118" s="1104"/>
      <c r="J118" s="1104"/>
      <c r="K118" s="1104"/>
      <c r="L118" s="1104"/>
      <c r="M118" s="1104"/>
      <c r="N118" s="1105"/>
      <c r="O118" s="1775" t="s">
        <v>1465</v>
      </c>
      <c r="P118" s="1776"/>
      <c r="Q118" s="1776"/>
      <c r="R118" s="1776"/>
      <c r="S118" s="1777"/>
    </row>
    <row r="119" spans="1:19">
      <c r="A119" s="1392"/>
      <c r="B119" s="1394"/>
      <c r="C119" s="1772"/>
      <c r="D119" s="1773"/>
      <c r="E119" s="1773"/>
      <c r="F119" s="1773"/>
      <c r="G119" s="1774"/>
      <c r="H119" s="1778"/>
      <c r="I119" s="1745"/>
      <c r="J119" s="1745"/>
      <c r="K119" s="1745"/>
      <c r="L119" s="1745"/>
      <c r="M119" s="1745"/>
      <c r="N119" s="1779"/>
      <c r="O119" s="1780" t="s">
        <v>1466</v>
      </c>
      <c r="P119" s="1781"/>
      <c r="Q119" s="1781"/>
      <c r="R119" s="1781"/>
      <c r="S119" s="1782"/>
    </row>
    <row r="120" spans="1:19">
      <c r="A120" s="1395"/>
      <c r="B120" s="1397"/>
      <c r="C120" s="1772"/>
      <c r="D120" s="1773"/>
      <c r="E120" s="1773"/>
      <c r="F120" s="1773"/>
      <c r="G120" s="1774"/>
      <c r="H120" s="1106"/>
      <c r="I120" s="1107"/>
      <c r="J120" s="1107"/>
      <c r="K120" s="1107"/>
      <c r="L120" s="1107"/>
      <c r="M120" s="1107"/>
      <c r="N120" s="1108"/>
      <c r="O120" s="1764"/>
      <c r="P120" s="1765"/>
      <c r="Q120" s="1765"/>
      <c r="R120" s="1765"/>
      <c r="S120" s="1766"/>
    </row>
    <row r="121" spans="1:19" ht="13.5" customHeight="1">
      <c r="A121" s="1389" t="s">
        <v>974</v>
      </c>
      <c r="B121" s="1391"/>
      <c r="C121" s="1772"/>
      <c r="D121" s="1773"/>
      <c r="E121" s="1773"/>
      <c r="F121" s="1773"/>
      <c r="G121" s="1774"/>
      <c r="H121" s="1357" t="s">
        <v>1467</v>
      </c>
      <c r="I121" s="1767"/>
      <c r="J121" s="1767"/>
      <c r="K121" s="1767"/>
      <c r="L121" s="1767"/>
      <c r="M121" s="1767"/>
      <c r="N121" s="1768"/>
      <c r="O121" s="1537" t="s">
        <v>1468</v>
      </c>
      <c r="P121" s="1345"/>
      <c r="Q121" s="1345"/>
      <c r="R121" s="1345"/>
      <c r="S121" s="1346"/>
    </row>
    <row r="122" spans="1:19">
      <c r="A122" s="1395"/>
      <c r="B122" s="1397"/>
      <c r="C122" s="1769"/>
      <c r="D122" s="1770"/>
      <c r="E122" s="1770"/>
      <c r="F122" s="1770"/>
      <c r="G122" s="1771"/>
      <c r="H122" s="1769"/>
      <c r="I122" s="1770"/>
      <c r="J122" s="1770"/>
      <c r="K122" s="1770"/>
      <c r="L122" s="1770"/>
      <c r="M122" s="1770"/>
      <c r="N122" s="1771"/>
      <c r="O122" s="1132"/>
      <c r="P122" s="1229"/>
      <c r="Q122" s="1229"/>
      <c r="R122" s="1229"/>
      <c r="S122" s="1230"/>
    </row>
    <row r="123" spans="1:19" ht="13.5" customHeight="1">
      <c r="A123" s="1293" t="s">
        <v>1469</v>
      </c>
      <c r="B123" s="1295"/>
      <c r="C123" s="1357" t="s">
        <v>1470</v>
      </c>
      <c r="D123" s="1767"/>
      <c r="E123" s="1767"/>
      <c r="F123" s="1767"/>
      <c r="G123" s="1768"/>
      <c r="H123" s="1357" t="s">
        <v>1471</v>
      </c>
      <c r="I123" s="1767"/>
      <c r="J123" s="1767"/>
      <c r="K123" s="1767"/>
      <c r="L123" s="1767"/>
      <c r="M123" s="1767"/>
      <c r="N123" s="1768"/>
      <c r="O123" s="1783" t="s">
        <v>1472</v>
      </c>
      <c r="P123" s="1784"/>
      <c r="Q123" s="1784"/>
      <c r="R123" s="1784"/>
      <c r="S123" s="1785"/>
    </row>
    <row r="124" spans="1:19">
      <c r="A124" s="1293"/>
      <c r="B124" s="1295"/>
      <c r="C124" s="1772"/>
      <c r="D124" s="1773"/>
      <c r="E124" s="1773"/>
      <c r="F124" s="1773"/>
      <c r="G124" s="1774"/>
      <c r="H124" s="1769"/>
      <c r="I124" s="1770"/>
      <c r="J124" s="1770"/>
      <c r="K124" s="1770"/>
      <c r="L124" s="1770"/>
      <c r="M124" s="1770"/>
      <c r="N124" s="1771"/>
      <c r="O124" s="1786" t="s">
        <v>1473</v>
      </c>
      <c r="P124" s="1787"/>
      <c r="Q124" s="1787"/>
      <c r="R124" s="1787"/>
      <c r="S124" s="1788"/>
    </row>
    <row r="125" spans="1:19" ht="13.5" customHeight="1">
      <c r="A125" s="1293" t="s">
        <v>1474</v>
      </c>
      <c r="B125" s="1295"/>
      <c r="C125" s="1772"/>
      <c r="D125" s="1773"/>
      <c r="E125" s="1773"/>
      <c r="F125" s="1773"/>
      <c r="G125" s="1774"/>
      <c r="H125" s="1357" t="s">
        <v>1475</v>
      </c>
      <c r="I125" s="1767"/>
      <c r="J125" s="1767"/>
      <c r="K125" s="1767"/>
      <c r="L125" s="1767"/>
      <c r="M125" s="1767"/>
      <c r="N125" s="1768"/>
      <c r="O125" s="1783" t="s">
        <v>1476</v>
      </c>
      <c r="P125" s="1784"/>
      <c r="Q125" s="1784"/>
      <c r="R125" s="1784"/>
      <c r="S125" s="1785"/>
    </row>
    <row r="126" spans="1:19" ht="13.5" customHeight="1">
      <c r="A126" s="1293"/>
      <c r="B126" s="1295"/>
      <c r="C126" s="1772"/>
      <c r="D126" s="1773"/>
      <c r="E126" s="1773"/>
      <c r="F126" s="1773"/>
      <c r="G126" s="1774"/>
      <c r="H126" s="1772"/>
      <c r="I126" s="1773"/>
      <c r="J126" s="1773"/>
      <c r="K126" s="1773"/>
      <c r="L126" s="1773"/>
      <c r="M126" s="1773"/>
      <c r="N126" s="1774"/>
      <c r="O126" s="1789" t="s">
        <v>1477</v>
      </c>
      <c r="P126" s="1790"/>
      <c r="Q126" s="1790"/>
      <c r="R126" s="1790"/>
      <c r="S126" s="1791"/>
    </row>
    <row r="127" spans="1:19">
      <c r="A127" s="1293"/>
      <c r="B127" s="1295"/>
      <c r="C127" s="1772"/>
      <c r="D127" s="1773"/>
      <c r="E127" s="1773"/>
      <c r="F127" s="1773"/>
      <c r="G127" s="1774"/>
      <c r="H127" s="1769"/>
      <c r="I127" s="1770"/>
      <c r="J127" s="1770"/>
      <c r="K127" s="1770"/>
      <c r="L127" s="1770"/>
      <c r="M127" s="1770"/>
      <c r="N127" s="1771"/>
      <c r="O127" s="1786"/>
      <c r="P127" s="1787"/>
      <c r="Q127" s="1787"/>
      <c r="R127" s="1787"/>
      <c r="S127" s="1788"/>
    </row>
    <row r="128" spans="1:19" ht="13.5" customHeight="1">
      <c r="A128" s="1389" t="s">
        <v>1478</v>
      </c>
      <c r="B128" s="1391"/>
      <c r="C128" s="1772"/>
      <c r="D128" s="1773"/>
      <c r="E128" s="1773"/>
      <c r="F128" s="1773"/>
      <c r="G128" s="1774"/>
      <c r="H128" s="1357" t="s">
        <v>1479</v>
      </c>
      <c r="I128" s="1767"/>
      <c r="J128" s="1767"/>
      <c r="K128" s="1767"/>
      <c r="L128" s="1767"/>
      <c r="M128" s="1767"/>
      <c r="N128" s="1768"/>
      <c r="O128" s="1783" t="s">
        <v>378</v>
      </c>
      <c r="P128" s="1784"/>
      <c r="Q128" s="1784"/>
      <c r="R128" s="1784"/>
      <c r="S128" s="1785"/>
    </row>
    <row r="129" spans="1:20">
      <c r="A129" s="1395"/>
      <c r="B129" s="1397"/>
      <c r="C129" s="1769"/>
      <c r="D129" s="1770"/>
      <c r="E129" s="1770"/>
      <c r="F129" s="1770"/>
      <c r="G129" s="1771"/>
      <c r="H129" s="1769"/>
      <c r="I129" s="1770"/>
      <c r="J129" s="1770"/>
      <c r="K129" s="1770"/>
      <c r="L129" s="1770"/>
      <c r="M129" s="1770"/>
      <c r="N129" s="1771"/>
      <c r="O129" s="1786" t="s">
        <v>1117</v>
      </c>
      <c r="P129" s="1787"/>
      <c r="Q129" s="1787"/>
      <c r="R129" s="1787"/>
      <c r="S129" s="1788"/>
    </row>
    <row r="131" spans="1:20">
      <c r="A131" s="134" t="s">
        <v>114</v>
      </c>
      <c r="B131" s="135" t="s">
        <v>995</v>
      </c>
      <c r="C131" s="135"/>
      <c r="D131" s="135"/>
      <c r="E131" s="135"/>
      <c r="F131" s="135"/>
      <c r="G131" s="135"/>
      <c r="H131" s="135"/>
      <c r="I131" s="135"/>
      <c r="J131" s="135"/>
      <c r="K131" s="135"/>
      <c r="L131" s="135"/>
      <c r="M131" s="135"/>
      <c r="N131" s="135"/>
      <c r="O131" s="135"/>
      <c r="P131" s="135"/>
      <c r="Q131" s="135"/>
      <c r="R131" s="135"/>
      <c r="S131" s="135"/>
      <c r="T131" s="135"/>
    </row>
    <row r="132" spans="1:20" ht="13.5" customHeight="1">
      <c r="A132" s="134" t="s">
        <v>115</v>
      </c>
      <c r="B132" s="135" t="s">
        <v>740</v>
      </c>
      <c r="C132" s="135"/>
      <c r="D132" s="135"/>
      <c r="E132" s="135"/>
      <c r="F132" s="135"/>
      <c r="G132" s="135"/>
      <c r="H132" s="135"/>
      <c r="I132" s="135"/>
      <c r="J132" s="135"/>
      <c r="K132" s="135"/>
      <c r="L132" s="135"/>
      <c r="M132" s="135"/>
      <c r="N132" s="135"/>
      <c r="O132" s="135"/>
      <c r="P132" s="135"/>
      <c r="Q132" s="135"/>
      <c r="R132" s="135"/>
      <c r="S132" s="135"/>
      <c r="T132" s="158"/>
    </row>
    <row r="133" spans="1:20">
      <c r="A133" s="134" t="s">
        <v>119</v>
      </c>
      <c r="B133" s="135" t="s">
        <v>121</v>
      </c>
      <c r="C133" s="135"/>
      <c r="D133" s="135"/>
      <c r="E133" s="135"/>
      <c r="F133" s="135"/>
      <c r="G133" s="135"/>
      <c r="H133" s="135"/>
      <c r="I133" s="135"/>
      <c r="J133" s="135"/>
      <c r="K133" s="135"/>
      <c r="L133" s="135"/>
      <c r="M133" s="135"/>
      <c r="N133" s="135"/>
      <c r="O133" s="135"/>
      <c r="P133" s="135"/>
      <c r="Q133" s="135"/>
      <c r="R133" s="135"/>
      <c r="S133" s="135"/>
      <c r="T133" s="135"/>
    </row>
    <row r="134" spans="1:20">
      <c r="A134" s="134"/>
      <c r="B134" s="135"/>
      <c r="C134" s="135"/>
      <c r="D134" s="135"/>
      <c r="E134" s="135"/>
      <c r="F134" s="135"/>
      <c r="G134" s="135"/>
      <c r="H134" s="135"/>
      <c r="I134" s="135"/>
      <c r="J134" s="135"/>
      <c r="K134" s="135"/>
      <c r="L134" s="135"/>
      <c r="M134" s="135"/>
      <c r="N134" s="135"/>
      <c r="O134" s="135"/>
      <c r="P134" s="135"/>
      <c r="Q134" s="135"/>
      <c r="R134" s="135"/>
      <c r="S134" s="135"/>
      <c r="T134" s="135"/>
    </row>
    <row r="140" spans="1:20" hidden="1"/>
    <row r="141" spans="1:20" hidden="1"/>
  </sheetData>
  <mergeCells count="199">
    <mergeCell ref="A36:J36"/>
    <mergeCell ref="A55:J55"/>
    <mergeCell ref="M17:S17"/>
    <mergeCell ref="M36:S36"/>
    <mergeCell ref="M55:S55"/>
    <mergeCell ref="A71:E71"/>
    <mergeCell ref="F71:L71"/>
    <mergeCell ref="M71:S71"/>
    <mergeCell ref="A64:E64"/>
    <mergeCell ref="F64:L64"/>
    <mergeCell ref="M64:S64"/>
    <mergeCell ref="A65:E66"/>
    <mergeCell ref="F65:L66"/>
    <mergeCell ref="M65:S66"/>
    <mergeCell ref="A62:E62"/>
    <mergeCell ref="F62:L62"/>
    <mergeCell ref="M62:S62"/>
    <mergeCell ref="A63:E63"/>
    <mergeCell ref="F63:L63"/>
    <mergeCell ref="M63:S63"/>
    <mergeCell ref="A57:E60"/>
    <mergeCell ref="A44:E44"/>
    <mergeCell ref="F44:L44"/>
    <mergeCell ref="M44:S44"/>
    <mergeCell ref="A72:E72"/>
    <mergeCell ref="F72:K72"/>
    <mergeCell ref="M72:R72"/>
    <mergeCell ref="A67:E67"/>
    <mergeCell ref="F67:K67"/>
    <mergeCell ref="M67:R67"/>
    <mergeCell ref="A68:D69"/>
    <mergeCell ref="A70:E70"/>
    <mergeCell ref="F70:L70"/>
    <mergeCell ref="M70:S70"/>
    <mergeCell ref="A45:E45"/>
    <mergeCell ref="F45:L45"/>
    <mergeCell ref="M45:S45"/>
    <mergeCell ref="F57:L60"/>
    <mergeCell ref="M57:S60"/>
    <mergeCell ref="A61:E61"/>
    <mergeCell ref="F61:L61"/>
    <mergeCell ref="M61:S61"/>
    <mergeCell ref="A53:E53"/>
    <mergeCell ref="F53:K53"/>
    <mergeCell ref="M53:R53"/>
    <mergeCell ref="A49:D50"/>
    <mergeCell ref="A51:E51"/>
    <mergeCell ref="F51:L51"/>
    <mergeCell ref="M51:S51"/>
    <mergeCell ref="A52:E52"/>
    <mergeCell ref="F52:L52"/>
    <mergeCell ref="M52:S52"/>
    <mergeCell ref="A56:E56"/>
    <mergeCell ref="F56:L56"/>
    <mergeCell ref="M56:S56"/>
    <mergeCell ref="A128:B129"/>
    <mergeCell ref="H128:N129"/>
    <mergeCell ref="O128:S128"/>
    <mergeCell ref="O129:S129"/>
    <mergeCell ref="A37:E37"/>
    <mergeCell ref="F37:L37"/>
    <mergeCell ref="M37:S37"/>
    <mergeCell ref="A38:E41"/>
    <mergeCell ref="F38:L41"/>
    <mergeCell ref="M38:S41"/>
    <mergeCell ref="A123:B124"/>
    <mergeCell ref="C123:G129"/>
    <mergeCell ref="H123:N124"/>
    <mergeCell ref="O123:S123"/>
    <mergeCell ref="O124:S124"/>
    <mergeCell ref="A125:B127"/>
    <mergeCell ref="H125:N127"/>
    <mergeCell ref="O125:S125"/>
    <mergeCell ref="O126:S126"/>
    <mergeCell ref="O127:S127"/>
    <mergeCell ref="A118:B120"/>
    <mergeCell ref="H118:N120"/>
    <mergeCell ref="O118:S118"/>
    <mergeCell ref="O119:S119"/>
    <mergeCell ref="O120:S120"/>
    <mergeCell ref="A121:B122"/>
    <mergeCell ref="H121:N122"/>
    <mergeCell ref="O121:S121"/>
    <mergeCell ref="O122:S122"/>
    <mergeCell ref="A113:B114"/>
    <mergeCell ref="C113:G122"/>
    <mergeCell ref="H113:N114"/>
    <mergeCell ref="O113:S113"/>
    <mergeCell ref="O114:S114"/>
    <mergeCell ref="A115:B117"/>
    <mergeCell ref="H115:N117"/>
    <mergeCell ref="O115:S115"/>
    <mergeCell ref="O116:S116"/>
    <mergeCell ref="O117:S117"/>
    <mergeCell ref="L104:L107"/>
    <mergeCell ref="M104:M107"/>
    <mergeCell ref="N104:N107"/>
    <mergeCell ref="O104:O107"/>
    <mergeCell ref="P104:S107"/>
    <mergeCell ref="A112:B112"/>
    <mergeCell ref="C112:G112"/>
    <mergeCell ref="H112:N112"/>
    <mergeCell ref="O112:S112"/>
    <mergeCell ref="A104:F107"/>
    <mergeCell ref="G104:G107"/>
    <mergeCell ref="H104:H107"/>
    <mergeCell ref="I104:I107"/>
    <mergeCell ref="J104:J107"/>
    <mergeCell ref="K104:K107"/>
    <mergeCell ref="A93:F94"/>
    <mergeCell ref="G93:O93"/>
    <mergeCell ref="P93:S94"/>
    <mergeCell ref="A95:A103"/>
    <mergeCell ref="B95:F95"/>
    <mergeCell ref="P95:S95"/>
    <mergeCell ref="B96:F96"/>
    <mergeCell ref="P96:S96"/>
    <mergeCell ref="B97:F97"/>
    <mergeCell ref="P97:S97"/>
    <mergeCell ref="B101:F101"/>
    <mergeCell ref="P101:S101"/>
    <mergeCell ref="B102:F102"/>
    <mergeCell ref="P102:S102"/>
    <mergeCell ref="B103:F103"/>
    <mergeCell ref="P103:S103"/>
    <mergeCell ref="B98:F98"/>
    <mergeCell ref="P98:S98"/>
    <mergeCell ref="B99:F99"/>
    <mergeCell ref="P99:S99"/>
    <mergeCell ref="B100:F100"/>
    <mergeCell ref="P100:S100"/>
    <mergeCell ref="C79:S79"/>
    <mergeCell ref="C80:S80"/>
    <mergeCell ref="C81:S81"/>
    <mergeCell ref="C82:S84"/>
    <mergeCell ref="C85:S88"/>
    <mergeCell ref="C89:S89"/>
    <mergeCell ref="A34:E34"/>
    <mergeCell ref="F34:K34"/>
    <mergeCell ref="M34:R34"/>
    <mergeCell ref="B74:S74"/>
    <mergeCell ref="C75:S75"/>
    <mergeCell ref="C76:S78"/>
    <mergeCell ref="A42:E42"/>
    <mergeCell ref="F42:L42"/>
    <mergeCell ref="M42:S42"/>
    <mergeCell ref="A43:E43"/>
    <mergeCell ref="A46:E47"/>
    <mergeCell ref="F46:L47"/>
    <mergeCell ref="M46:S47"/>
    <mergeCell ref="A48:E48"/>
    <mergeCell ref="F48:K48"/>
    <mergeCell ref="M48:R48"/>
    <mergeCell ref="F43:L43"/>
    <mergeCell ref="M43:S43"/>
    <mergeCell ref="A30:D31"/>
    <mergeCell ref="A32:E32"/>
    <mergeCell ref="F32:L32"/>
    <mergeCell ref="M32:S32"/>
    <mergeCell ref="A33:E33"/>
    <mergeCell ref="F33:L33"/>
    <mergeCell ref="M33:S33"/>
    <mergeCell ref="A27:E28"/>
    <mergeCell ref="F27:L28"/>
    <mergeCell ref="M27:S28"/>
    <mergeCell ref="A29:E29"/>
    <mergeCell ref="F29:K29"/>
    <mergeCell ref="M29:R29"/>
    <mergeCell ref="A25:E25"/>
    <mergeCell ref="F25:L25"/>
    <mergeCell ref="M25:S25"/>
    <mergeCell ref="A26:E26"/>
    <mergeCell ref="F26:L26"/>
    <mergeCell ref="M26:S26"/>
    <mergeCell ref="A23:E23"/>
    <mergeCell ref="F23:L23"/>
    <mergeCell ref="M23:S23"/>
    <mergeCell ref="A24:E24"/>
    <mergeCell ref="F24:L24"/>
    <mergeCell ref="M24:S24"/>
    <mergeCell ref="A19:E22"/>
    <mergeCell ref="F19:L22"/>
    <mergeCell ref="M19:S22"/>
    <mergeCell ref="B10:S11"/>
    <mergeCell ref="A12:E13"/>
    <mergeCell ref="F12:S13"/>
    <mergeCell ref="A14:E14"/>
    <mergeCell ref="F14:S14"/>
    <mergeCell ref="A15:E15"/>
    <mergeCell ref="F15:S15"/>
    <mergeCell ref="A1:F1"/>
    <mergeCell ref="A2:E2"/>
    <mergeCell ref="A4:S4"/>
    <mergeCell ref="A5:S5"/>
    <mergeCell ref="F7:G7"/>
    <mergeCell ref="H7:S7"/>
    <mergeCell ref="A18:E18"/>
    <mergeCell ref="F18:L18"/>
    <mergeCell ref="M18:S18"/>
  </mergeCells>
  <phoneticPr fontId="2"/>
  <dataValidations count="3">
    <dataValidation type="list" allowBlank="1" showInputMessage="1" showErrorMessage="1" sqref="F25:S25 F44:S44 F63:S63" xr:uid="{5F2A9A77-E469-40FF-BD3E-A88911B8224F}">
      <formula1>工事種別</formula1>
    </dataValidation>
    <dataValidation type="list" allowBlank="1" showInputMessage="1" showErrorMessage="1" sqref="F26:S26 F45:S45 F64:S64" xr:uid="{C9E4EBF9-5D30-4121-BA81-60F5644A2A6B}">
      <formula1>建設工事の種類</formula1>
    </dataValidation>
    <dataValidation type="list" allowBlank="1" showInputMessage="1" showErrorMessage="1" sqref="F30:F31 M68:M69 F68:F69 M49:M50 F49:F50 M30:M31" xr:uid="{2C151821-70F3-417E-89CE-643826695ABB}">
      <formula1>$AA$30:$AA$32</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rowBreaks count="2" manualBreakCount="2">
    <brk id="35" max="18" man="1"/>
    <brk id="72" max="18" man="1"/>
  </rowBreaks>
  <drawing r:id="rId2"/>
  <legacyDrawing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3"/>
    <pageSetUpPr fitToPage="1"/>
  </sheetPr>
  <dimension ref="A1:T34"/>
  <sheetViews>
    <sheetView view="pageBreakPreview" zoomScaleNormal="100" zoomScaleSheetLayoutView="100" workbookViewId="0">
      <selection activeCell="D5" sqref="D5"/>
    </sheetView>
  </sheetViews>
  <sheetFormatPr defaultColWidth="9" defaultRowHeight="13"/>
  <cols>
    <col min="1" max="18" width="5.08984375" style="3" customWidth="1"/>
    <col min="19" max="16384" width="9" style="3"/>
  </cols>
  <sheetData>
    <row r="1" spans="1:20" ht="15.75" customHeight="1">
      <c r="A1" s="1097" t="str">
        <f>CONCATENATE("（様式－",発注者入力シート!E49,"）")</f>
        <v>（様式－）</v>
      </c>
      <c r="B1" s="1097"/>
      <c r="C1" s="1097"/>
      <c r="D1" s="1097"/>
      <c r="S1" s="3" t="s">
        <v>400</v>
      </c>
    </row>
    <row r="2" spans="1:20" ht="15.75" customHeight="1">
      <c r="A2" s="1457" t="s">
        <v>1163</v>
      </c>
      <c r="B2" s="1457"/>
      <c r="C2" s="1457"/>
      <c r="D2" s="1457"/>
      <c r="E2" s="1457"/>
      <c r="F2" s="1457"/>
      <c r="G2" s="1457"/>
      <c r="H2" s="1457"/>
      <c r="I2" s="1457"/>
      <c r="J2" s="1457"/>
      <c r="K2" s="1457"/>
      <c r="L2" s="1457"/>
      <c r="M2" s="1457"/>
      <c r="N2" s="1457"/>
      <c r="O2" s="1457"/>
      <c r="P2" s="1457"/>
      <c r="Q2" s="1457"/>
      <c r="R2" s="6"/>
      <c r="S2" s="3" t="s">
        <v>401</v>
      </c>
    </row>
    <row r="3" spans="1:20" ht="15.75" customHeight="1">
      <c r="A3" s="6"/>
      <c r="B3" s="6"/>
      <c r="C3" s="6"/>
      <c r="D3" s="6"/>
      <c r="E3" s="6"/>
      <c r="F3" s="6"/>
      <c r="G3" s="6"/>
      <c r="H3" s="6"/>
      <c r="I3" s="6"/>
      <c r="J3" s="6"/>
      <c r="K3" s="6"/>
      <c r="L3" s="6"/>
      <c r="M3" s="6"/>
      <c r="N3" s="6"/>
      <c r="O3" s="6"/>
      <c r="P3" s="6"/>
      <c r="Q3" s="6"/>
      <c r="R3" s="6"/>
      <c r="S3" s="103"/>
      <c r="T3" s="3" t="s">
        <v>412</v>
      </c>
    </row>
    <row r="4" spans="1:20" ht="15.75" customHeight="1">
      <c r="A4" s="1149" t="s">
        <v>538</v>
      </c>
      <c r="B4" s="1149"/>
      <c r="C4" s="1149"/>
      <c r="D4" s="1149"/>
      <c r="E4" s="1149"/>
      <c r="F4" s="1149"/>
      <c r="G4" s="1149"/>
      <c r="H4" s="1149"/>
      <c r="I4" s="1149"/>
      <c r="J4" s="1149"/>
      <c r="K4" s="1149"/>
      <c r="L4" s="1149"/>
      <c r="M4" s="1149"/>
      <c r="N4" s="1149"/>
      <c r="O4" s="1149"/>
      <c r="P4" s="1149"/>
      <c r="Q4" s="1149"/>
      <c r="R4" s="128"/>
      <c r="S4" s="98"/>
      <c r="T4" s="3" t="s">
        <v>403</v>
      </c>
    </row>
    <row r="5" spans="1:20" ht="15.75" customHeight="1"/>
    <row r="6" spans="1:20" ht="15.75" customHeight="1">
      <c r="S6" s="3" t="s">
        <v>404</v>
      </c>
    </row>
    <row r="7" spans="1:20" ht="15.75" customHeight="1">
      <c r="A7" s="3" t="s">
        <v>93</v>
      </c>
      <c r="S7" s="100"/>
      <c r="T7" s="3" t="s">
        <v>405</v>
      </c>
    </row>
    <row r="8" spans="1:20" ht="15.75" customHeight="1">
      <c r="A8" s="1455" t="s">
        <v>1164</v>
      </c>
      <c r="B8" s="1455"/>
      <c r="C8" s="1455"/>
      <c r="D8" s="1455"/>
      <c r="E8" s="1455"/>
      <c r="F8" s="1455"/>
      <c r="G8" s="1455"/>
      <c r="H8" s="1455"/>
      <c r="I8" s="1455"/>
      <c r="J8" s="1455"/>
      <c r="K8" s="1455"/>
      <c r="L8" s="1455"/>
      <c r="M8" s="1455"/>
      <c r="N8" s="1455"/>
      <c r="O8" s="1455"/>
      <c r="P8" s="1455"/>
      <c r="Q8" s="1455"/>
      <c r="R8" s="2"/>
      <c r="S8" s="101"/>
      <c r="T8" s="3" t="s">
        <v>403</v>
      </c>
    </row>
    <row r="9" spans="1:20" ht="15.75" customHeight="1">
      <c r="A9" s="1092" t="s">
        <v>64</v>
      </c>
      <c r="B9" s="1092"/>
      <c r="C9" s="1092"/>
      <c r="D9" s="1092"/>
      <c r="E9" s="1092"/>
      <c r="F9" s="1092"/>
      <c r="G9" s="1092"/>
      <c r="H9" s="1092"/>
      <c r="I9" s="1092"/>
      <c r="J9" s="1092"/>
      <c r="K9" s="1092"/>
      <c r="L9" s="1092"/>
      <c r="M9" s="1092"/>
      <c r="N9" s="1092"/>
      <c r="O9" s="1092"/>
      <c r="P9" s="1092"/>
      <c r="Q9" s="1092"/>
      <c r="R9" s="77"/>
    </row>
    <row r="10" spans="1:20" ht="15.75" customHeight="1">
      <c r="A10" s="1099" t="s">
        <v>65</v>
      </c>
      <c r="B10" s="1159"/>
      <c r="C10" s="1159"/>
      <c r="D10" s="1159"/>
      <c r="E10" s="1800">
        <f>IF(発注者入力シート!C7="","",発注者入力シート!C7)</f>
        <v>46310</v>
      </c>
      <c r="F10" s="1801"/>
      <c r="G10" s="1801"/>
      <c r="H10" s="1801"/>
      <c r="I10" s="1801"/>
      <c r="J10" s="1801"/>
      <c r="K10" s="1801"/>
      <c r="L10" s="1801"/>
      <c r="M10" s="1801"/>
      <c r="N10" s="1801"/>
      <c r="O10" s="1801"/>
      <c r="P10" s="1801"/>
      <c r="Q10" s="1802"/>
      <c r="S10" s="105" t="s">
        <v>406</v>
      </c>
    </row>
    <row r="11" spans="1:20" ht="15.75" customHeight="1">
      <c r="A11" s="1099" t="s">
        <v>24</v>
      </c>
      <c r="B11" s="1159"/>
      <c r="C11" s="1159"/>
      <c r="D11" s="1159"/>
      <c r="E11" s="1803" t="str">
        <f>IF(発注者入力シート!C10="","",発注者入力シート!C10)</f>
        <v>浜山公園陸上競技場メインスタンド増築外（電気設備）工事</v>
      </c>
      <c r="F11" s="1804"/>
      <c r="G11" s="1804"/>
      <c r="H11" s="1804"/>
      <c r="I11" s="1804"/>
      <c r="J11" s="1804"/>
      <c r="K11" s="1804"/>
      <c r="L11" s="1804"/>
      <c r="M11" s="1804"/>
      <c r="N11" s="1804"/>
      <c r="O11" s="1804"/>
      <c r="P11" s="1804"/>
      <c r="Q11" s="1805"/>
      <c r="R11" s="2"/>
      <c r="S11" s="105" t="s">
        <v>407</v>
      </c>
    </row>
    <row r="12" spans="1:20" ht="15.75" customHeight="1">
      <c r="A12" s="1176"/>
      <c r="B12" s="1177"/>
      <c r="C12" s="1177"/>
      <c r="D12" s="1177"/>
      <c r="E12" s="1806"/>
      <c r="F12" s="1732"/>
      <c r="G12" s="1732"/>
      <c r="H12" s="1732"/>
      <c r="I12" s="1732"/>
      <c r="J12" s="1732"/>
      <c r="K12" s="1732"/>
      <c r="L12" s="1732"/>
      <c r="M12" s="1732"/>
      <c r="N12" s="1732"/>
      <c r="O12" s="1732"/>
      <c r="P12" s="1732"/>
      <c r="Q12" s="1807"/>
      <c r="R12" s="2"/>
    </row>
    <row r="13" spans="1:20" ht="15.75" customHeight="1">
      <c r="A13" s="1166" t="s">
        <v>94</v>
      </c>
      <c r="B13" s="1248"/>
      <c r="C13" s="1248"/>
      <c r="D13" s="1248"/>
      <c r="E13" s="1166" t="s">
        <v>95</v>
      </c>
      <c r="F13" s="1248"/>
      <c r="G13" s="1248"/>
      <c r="H13" s="1248"/>
      <c r="I13" s="1248"/>
      <c r="J13" s="1248"/>
      <c r="K13" s="1248"/>
      <c r="L13" s="1248"/>
      <c r="M13" s="1248"/>
      <c r="N13" s="1248"/>
      <c r="O13" s="1248"/>
      <c r="P13" s="1248"/>
      <c r="Q13" s="1167"/>
      <c r="R13" s="77"/>
    </row>
    <row r="14" spans="1:20" ht="15.75" customHeight="1">
      <c r="A14" s="1792"/>
      <c r="B14" s="1793"/>
      <c r="C14" s="1793"/>
      <c r="D14" s="1794"/>
      <c r="E14" s="1792"/>
      <c r="F14" s="1793"/>
      <c r="G14" s="1793"/>
      <c r="H14" s="1793"/>
      <c r="I14" s="1793"/>
      <c r="J14" s="1793"/>
      <c r="K14" s="1793"/>
      <c r="L14" s="1793"/>
      <c r="M14" s="1793"/>
      <c r="N14" s="1793"/>
      <c r="O14" s="1793"/>
      <c r="P14" s="1793"/>
      <c r="Q14" s="1794"/>
      <c r="R14" s="138"/>
    </row>
    <row r="15" spans="1:20" ht="15.75" customHeight="1">
      <c r="A15" s="1795"/>
      <c r="B15" s="1458"/>
      <c r="C15" s="1458"/>
      <c r="D15" s="1796"/>
      <c r="E15" s="1795"/>
      <c r="F15" s="1458"/>
      <c r="G15" s="1458"/>
      <c r="H15" s="1458"/>
      <c r="I15" s="1458"/>
      <c r="J15" s="1458"/>
      <c r="K15" s="1458"/>
      <c r="L15" s="1458"/>
      <c r="M15" s="1458"/>
      <c r="N15" s="1458"/>
      <c r="O15" s="1458"/>
      <c r="P15" s="1458"/>
      <c r="Q15" s="1796"/>
      <c r="R15" s="138"/>
    </row>
    <row r="16" spans="1:20" ht="15.75" customHeight="1">
      <c r="A16" s="1795"/>
      <c r="B16" s="1458"/>
      <c r="C16" s="1458"/>
      <c r="D16" s="1796"/>
      <c r="E16" s="1795"/>
      <c r="F16" s="1458"/>
      <c r="G16" s="1458"/>
      <c r="H16" s="1458"/>
      <c r="I16" s="1458"/>
      <c r="J16" s="1458"/>
      <c r="K16" s="1458"/>
      <c r="L16" s="1458"/>
      <c r="M16" s="1458"/>
      <c r="N16" s="1458"/>
      <c r="O16" s="1458"/>
      <c r="P16" s="1458"/>
      <c r="Q16" s="1796"/>
      <c r="R16" s="138"/>
    </row>
    <row r="17" spans="1:18" ht="15.75" customHeight="1">
      <c r="A17" s="1795"/>
      <c r="B17" s="1458"/>
      <c r="C17" s="1458"/>
      <c r="D17" s="1796"/>
      <c r="E17" s="1795"/>
      <c r="F17" s="1458"/>
      <c r="G17" s="1458"/>
      <c r="H17" s="1458"/>
      <c r="I17" s="1458"/>
      <c r="J17" s="1458"/>
      <c r="K17" s="1458"/>
      <c r="L17" s="1458"/>
      <c r="M17" s="1458"/>
      <c r="N17" s="1458"/>
      <c r="O17" s="1458"/>
      <c r="P17" s="1458"/>
      <c r="Q17" s="1796"/>
      <c r="R17" s="138"/>
    </row>
    <row r="18" spans="1:18" ht="15.75" customHeight="1">
      <c r="A18" s="1795"/>
      <c r="B18" s="1458"/>
      <c r="C18" s="1458"/>
      <c r="D18" s="1796"/>
      <c r="E18" s="1795"/>
      <c r="F18" s="1458"/>
      <c r="G18" s="1458"/>
      <c r="H18" s="1458"/>
      <c r="I18" s="1458"/>
      <c r="J18" s="1458"/>
      <c r="K18" s="1458"/>
      <c r="L18" s="1458"/>
      <c r="M18" s="1458"/>
      <c r="N18" s="1458"/>
      <c r="O18" s="1458"/>
      <c r="P18" s="1458"/>
      <c r="Q18" s="1796"/>
      <c r="R18" s="138"/>
    </row>
    <row r="19" spans="1:18" ht="15.75" customHeight="1">
      <c r="A19" s="1795"/>
      <c r="B19" s="1458"/>
      <c r="C19" s="1458"/>
      <c r="D19" s="1796"/>
      <c r="E19" s="1795"/>
      <c r="F19" s="1458"/>
      <c r="G19" s="1458"/>
      <c r="H19" s="1458"/>
      <c r="I19" s="1458"/>
      <c r="J19" s="1458"/>
      <c r="K19" s="1458"/>
      <c r="L19" s="1458"/>
      <c r="M19" s="1458"/>
      <c r="N19" s="1458"/>
      <c r="O19" s="1458"/>
      <c r="P19" s="1458"/>
      <c r="Q19" s="1796"/>
      <c r="R19" s="138"/>
    </row>
    <row r="20" spans="1:18" ht="15.75" customHeight="1">
      <c r="A20" s="1795"/>
      <c r="B20" s="1458"/>
      <c r="C20" s="1458"/>
      <c r="D20" s="1796"/>
      <c r="E20" s="1795"/>
      <c r="F20" s="1458"/>
      <c r="G20" s="1458"/>
      <c r="H20" s="1458"/>
      <c r="I20" s="1458"/>
      <c r="J20" s="1458"/>
      <c r="K20" s="1458"/>
      <c r="L20" s="1458"/>
      <c r="M20" s="1458"/>
      <c r="N20" s="1458"/>
      <c r="O20" s="1458"/>
      <c r="P20" s="1458"/>
      <c r="Q20" s="1796"/>
      <c r="R20" s="138"/>
    </row>
    <row r="21" spans="1:18" ht="15.75" customHeight="1">
      <c r="A21" s="1797"/>
      <c r="B21" s="1798"/>
      <c r="C21" s="1798"/>
      <c r="D21" s="1799"/>
      <c r="E21" s="1797"/>
      <c r="F21" s="1798"/>
      <c r="G21" s="1798"/>
      <c r="H21" s="1798"/>
      <c r="I21" s="1798"/>
      <c r="J21" s="1798"/>
      <c r="K21" s="1798"/>
      <c r="L21" s="1798"/>
      <c r="M21" s="1798"/>
      <c r="N21" s="1798"/>
      <c r="O21" s="1798"/>
      <c r="P21" s="1798"/>
      <c r="Q21" s="1799"/>
      <c r="R21" s="138"/>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pageSetUpPr fitToPage="1"/>
  </sheetPr>
  <dimension ref="A1:T39"/>
  <sheetViews>
    <sheetView view="pageBreakPreview" zoomScaleNormal="100" zoomScaleSheetLayoutView="100" workbookViewId="0">
      <selection activeCell="C6" sqref="C6"/>
    </sheetView>
  </sheetViews>
  <sheetFormatPr defaultColWidth="9" defaultRowHeight="13"/>
  <cols>
    <col min="1" max="18" width="5.08984375" style="3" customWidth="1"/>
    <col min="19" max="16384" width="9" style="3"/>
  </cols>
  <sheetData>
    <row r="1" spans="1:20" ht="15.75" customHeight="1">
      <c r="A1" s="1097" t="str">
        <f>CONCATENATE("（様式－",発注者入力シート!E50,"）")</f>
        <v>（様式－）</v>
      </c>
      <c r="B1" s="1097"/>
      <c r="C1" s="1097"/>
      <c r="D1" s="1097"/>
      <c r="S1" s="3" t="s">
        <v>400</v>
      </c>
    </row>
    <row r="2" spans="1:20" ht="15.75" customHeight="1">
      <c r="A2" s="1816" t="s">
        <v>1163</v>
      </c>
      <c r="B2" s="1816"/>
      <c r="C2" s="1816"/>
      <c r="D2" s="1816"/>
      <c r="E2" s="1816"/>
      <c r="F2" s="1816"/>
      <c r="G2" s="1816"/>
      <c r="H2" s="1816"/>
      <c r="I2" s="1816"/>
      <c r="J2" s="1816"/>
      <c r="K2" s="1816"/>
      <c r="L2" s="1816"/>
      <c r="M2" s="1816"/>
      <c r="N2" s="1816"/>
      <c r="O2" s="1816"/>
      <c r="P2" s="1816"/>
      <c r="Q2" s="1816"/>
      <c r="R2" s="6"/>
      <c r="S2" s="3" t="s">
        <v>404</v>
      </c>
    </row>
    <row r="3" spans="1:20" ht="15.75" customHeight="1">
      <c r="A3" s="6"/>
      <c r="B3" s="6"/>
      <c r="C3" s="6"/>
      <c r="D3" s="6"/>
      <c r="E3" s="6"/>
      <c r="F3" s="6"/>
      <c r="G3" s="6"/>
      <c r="H3" s="6"/>
      <c r="I3" s="6"/>
      <c r="J3" s="6"/>
      <c r="K3" s="6"/>
      <c r="L3" s="6"/>
      <c r="M3" s="6"/>
      <c r="N3" s="6"/>
      <c r="O3" s="6"/>
      <c r="P3" s="6"/>
      <c r="Q3" s="6"/>
      <c r="R3" s="6"/>
      <c r="S3" s="100"/>
      <c r="T3" s="3" t="s">
        <v>405</v>
      </c>
    </row>
    <row r="4" spans="1:20" ht="15.75" customHeight="1">
      <c r="A4" s="1149" t="s">
        <v>96</v>
      </c>
      <c r="B4" s="1149"/>
      <c r="C4" s="1149"/>
      <c r="D4" s="1149"/>
      <c r="E4" s="1149"/>
      <c r="F4" s="1149"/>
      <c r="G4" s="1149"/>
      <c r="H4" s="1149"/>
      <c r="I4" s="1149"/>
      <c r="J4" s="1149"/>
      <c r="K4" s="1149"/>
      <c r="L4" s="1149"/>
      <c r="M4" s="1149"/>
      <c r="N4" s="1149"/>
      <c r="O4" s="1149"/>
      <c r="P4" s="1149"/>
      <c r="Q4" s="1149"/>
      <c r="R4" s="128"/>
      <c r="S4" s="101"/>
      <c r="T4" s="3" t="s">
        <v>403</v>
      </c>
    </row>
    <row r="5" spans="1:20" ht="15.75" customHeight="1">
      <c r="A5" s="3" t="s">
        <v>97</v>
      </c>
    </row>
    <row r="6" spans="1:20" ht="15.75" customHeight="1"/>
    <row r="7" spans="1:20" ht="15.75" customHeight="1">
      <c r="A7" s="3" t="s">
        <v>93</v>
      </c>
    </row>
    <row r="8" spans="1:20" ht="15.75" customHeight="1">
      <c r="A8" s="1185" t="s">
        <v>1165</v>
      </c>
      <c r="B8" s="1185"/>
      <c r="C8" s="1185"/>
      <c r="D8" s="1185"/>
      <c r="E8" s="1185"/>
      <c r="F8" s="1185"/>
      <c r="G8" s="1185"/>
      <c r="H8" s="1185"/>
      <c r="I8" s="1185"/>
      <c r="J8" s="1185"/>
      <c r="K8" s="1185"/>
      <c r="L8" s="1185"/>
      <c r="M8" s="1185"/>
      <c r="N8" s="1185"/>
      <c r="O8" s="1185"/>
      <c r="P8" s="1185"/>
      <c r="Q8" s="1185"/>
      <c r="R8" s="2"/>
    </row>
    <row r="9" spans="1:20" ht="15.75" customHeight="1">
      <c r="A9" s="1092" t="s">
        <v>64</v>
      </c>
      <c r="B9" s="1092"/>
      <c r="C9" s="1092"/>
      <c r="D9" s="1092"/>
      <c r="E9" s="1092"/>
      <c r="F9" s="1092"/>
      <c r="G9" s="1092"/>
      <c r="H9" s="1092"/>
      <c r="I9" s="1092"/>
      <c r="J9" s="1092"/>
      <c r="K9" s="1092"/>
      <c r="L9" s="1092"/>
      <c r="M9" s="1092"/>
      <c r="N9" s="1092"/>
      <c r="O9" s="1092"/>
      <c r="P9" s="1092"/>
      <c r="Q9" s="1092"/>
      <c r="R9" s="77"/>
    </row>
    <row r="10" spans="1:20" ht="15.75" customHeight="1">
      <c r="A10" s="1099" t="s">
        <v>65</v>
      </c>
      <c r="B10" s="1159"/>
      <c r="C10" s="1159"/>
      <c r="D10" s="1159"/>
      <c r="E10" s="1800">
        <f>IF(発注者入力シート!C7="","",発注者入力シート!C7)</f>
        <v>46310</v>
      </c>
      <c r="F10" s="1801"/>
      <c r="G10" s="1801"/>
      <c r="H10" s="1801"/>
      <c r="I10" s="1801"/>
      <c r="J10" s="1801"/>
      <c r="K10" s="1801"/>
      <c r="L10" s="1801"/>
      <c r="M10" s="1801"/>
      <c r="N10" s="1801"/>
      <c r="O10" s="1801"/>
      <c r="P10" s="1801"/>
      <c r="Q10" s="1802"/>
      <c r="S10" s="105" t="s">
        <v>406</v>
      </c>
    </row>
    <row r="11" spans="1:20" ht="15.75" customHeight="1">
      <c r="A11" s="1099" t="s">
        <v>24</v>
      </c>
      <c r="B11" s="1159"/>
      <c r="C11" s="1159"/>
      <c r="D11" s="1159"/>
      <c r="E11" s="1803" t="str">
        <f>IF(発注者入力シート!C10="","",発注者入力シート!C10)</f>
        <v>浜山公園陸上競技場メインスタンド増築外（電気設備）工事</v>
      </c>
      <c r="F11" s="1804"/>
      <c r="G11" s="1804"/>
      <c r="H11" s="1804"/>
      <c r="I11" s="1804"/>
      <c r="J11" s="1804"/>
      <c r="K11" s="1804"/>
      <c r="L11" s="1804"/>
      <c r="M11" s="1804"/>
      <c r="N11" s="1804"/>
      <c r="O11" s="1804"/>
      <c r="P11" s="1804"/>
      <c r="Q11" s="1805"/>
      <c r="R11" s="2"/>
      <c r="S11" s="105" t="s">
        <v>407</v>
      </c>
    </row>
    <row r="12" spans="1:20" ht="15.75" customHeight="1">
      <c r="A12" s="1176"/>
      <c r="B12" s="1177"/>
      <c r="C12" s="1177"/>
      <c r="D12" s="1177"/>
      <c r="E12" s="1806"/>
      <c r="F12" s="1732"/>
      <c r="G12" s="1732"/>
      <c r="H12" s="1732"/>
      <c r="I12" s="1732"/>
      <c r="J12" s="1732"/>
      <c r="K12" s="1732"/>
      <c r="L12" s="1732"/>
      <c r="M12" s="1732"/>
      <c r="N12" s="1732"/>
      <c r="O12" s="1732"/>
      <c r="P12" s="1732"/>
      <c r="Q12" s="1807"/>
      <c r="R12" s="2"/>
    </row>
    <row r="13" spans="1:20" ht="15.75" customHeight="1">
      <c r="A13" s="1166" t="s">
        <v>94</v>
      </c>
      <c r="B13" s="1248"/>
      <c r="C13" s="1248"/>
      <c r="D13" s="1248"/>
      <c r="E13" s="1166" t="s">
        <v>91</v>
      </c>
      <c r="F13" s="1248"/>
      <c r="G13" s="1248"/>
      <c r="H13" s="1248"/>
      <c r="I13" s="1248"/>
      <c r="J13" s="1248"/>
      <c r="K13" s="1248"/>
      <c r="L13" s="1248"/>
      <c r="M13" s="1248"/>
      <c r="N13" s="1248"/>
      <c r="O13" s="1248"/>
      <c r="P13" s="1248"/>
      <c r="Q13" s="1167"/>
      <c r="R13" s="77"/>
    </row>
    <row r="14" spans="1:20" ht="15.75" customHeight="1">
      <c r="A14" s="1808"/>
      <c r="B14" s="1809"/>
      <c r="C14" s="1809"/>
      <c r="D14" s="1810"/>
      <c r="E14" s="1808"/>
      <c r="F14" s="1809"/>
      <c r="G14" s="1809"/>
      <c r="H14" s="1809"/>
      <c r="I14" s="1809"/>
      <c r="J14" s="1809"/>
      <c r="K14" s="1809"/>
      <c r="L14" s="1809"/>
      <c r="M14" s="1809"/>
      <c r="N14" s="1809"/>
      <c r="O14" s="1809"/>
      <c r="P14" s="1809"/>
      <c r="Q14" s="1810"/>
      <c r="R14" s="138"/>
    </row>
    <row r="15" spans="1:20" ht="15.75" customHeight="1">
      <c r="A15" s="1811"/>
      <c r="B15" s="1555"/>
      <c r="C15" s="1555"/>
      <c r="D15" s="1812"/>
      <c r="E15" s="1811"/>
      <c r="F15" s="1555"/>
      <c r="G15" s="1555"/>
      <c r="H15" s="1555"/>
      <c r="I15" s="1555"/>
      <c r="J15" s="1555"/>
      <c r="K15" s="1555"/>
      <c r="L15" s="1555"/>
      <c r="M15" s="1555"/>
      <c r="N15" s="1555"/>
      <c r="O15" s="1555"/>
      <c r="P15" s="1555"/>
      <c r="Q15" s="1812"/>
      <c r="R15" s="138"/>
    </row>
    <row r="16" spans="1:20" ht="15.75" customHeight="1">
      <c r="A16" s="1811"/>
      <c r="B16" s="1555"/>
      <c r="C16" s="1555"/>
      <c r="D16" s="1812"/>
      <c r="E16" s="1811"/>
      <c r="F16" s="1555"/>
      <c r="G16" s="1555"/>
      <c r="H16" s="1555"/>
      <c r="I16" s="1555"/>
      <c r="J16" s="1555"/>
      <c r="K16" s="1555"/>
      <c r="L16" s="1555"/>
      <c r="M16" s="1555"/>
      <c r="N16" s="1555"/>
      <c r="O16" s="1555"/>
      <c r="P16" s="1555"/>
      <c r="Q16" s="1812"/>
      <c r="R16" s="138"/>
    </row>
    <row r="17" spans="1:18" ht="15.75" customHeight="1">
      <c r="A17" s="1811"/>
      <c r="B17" s="1555"/>
      <c r="C17" s="1555"/>
      <c r="D17" s="1812"/>
      <c r="E17" s="1811"/>
      <c r="F17" s="1555"/>
      <c r="G17" s="1555"/>
      <c r="H17" s="1555"/>
      <c r="I17" s="1555"/>
      <c r="J17" s="1555"/>
      <c r="K17" s="1555"/>
      <c r="L17" s="1555"/>
      <c r="M17" s="1555"/>
      <c r="N17" s="1555"/>
      <c r="O17" s="1555"/>
      <c r="P17" s="1555"/>
      <c r="Q17" s="1812"/>
      <c r="R17" s="138"/>
    </row>
    <row r="18" spans="1:18" ht="15.75" customHeight="1">
      <c r="A18" s="1811"/>
      <c r="B18" s="1555"/>
      <c r="C18" s="1555"/>
      <c r="D18" s="1812"/>
      <c r="E18" s="1811"/>
      <c r="F18" s="1555"/>
      <c r="G18" s="1555"/>
      <c r="H18" s="1555"/>
      <c r="I18" s="1555"/>
      <c r="J18" s="1555"/>
      <c r="K18" s="1555"/>
      <c r="L18" s="1555"/>
      <c r="M18" s="1555"/>
      <c r="N18" s="1555"/>
      <c r="O18" s="1555"/>
      <c r="P18" s="1555"/>
      <c r="Q18" s="1812"/>
      <c r="R18" s="138"/>
    </row>
    <row r="19" spans="1:18" ht="15.75" customHeight="1">
      <c r="A19" s="1811"/>
      <c r="B19" s="1555"/>
      <c r="C19" s="1555"/>
      <c r="D19" s="1812"/>
      <c r="E19" s="1811"/>
      <c r="F19" s="1555"/>
      <c r="G19" s="1555"/>
      <c r="H19" s="1555"/>
      <c r="I19" s="1555"/>
      <c r="J19" s="1555"/>
      <c r="K19" s="1555"/>
      <c r="L19" s="1555"/>
      <c r="M19" s="1555"/>
      <c r="N19" s="1555"/>
      <c r="O19" s="1555"/>
      <c r="P19" s="1555"/>
      <c r="Q19" s="1812"/>
      <c r="R19" s="138"/>
    </row>
    <row r="20" spans="1:18" ht="15.75" customHeight="1">
      <c r="A20" s="1811"/>
      <c r="B20" s="1555"/>
      <c r="C20" s="1555"/>
      <c r="D20" s="1812"/>
      <c r="E20" s="1811"/>
      <c r="F20" s="1555"/>
      <c r="G20" s="1555"/>
      <c r="H20" s="1555"/>
      <c r="I20" s="1555"/>
      <c r="J20" s="1555"/>
      <c r="K20" s="1555"/>
      <c r="L20" s="1555"/>
      <c r="M20" s="1555"/>
      <c r="N20" s="1555"/>
      <c r="O20" s="1555"/>
      <c r="P20" s="1555"/>
      <c r="Q20" s="1812"/>
      <c r="R20" s="138"/>
    </row>
    <row r="21" spans="1:18" ht="15.75" customHeight="1">
      <c r="A21" s="1813"/>
      <c r="B21" s="1814"/>
      <c r="C21" s="1814"/>
      <c r="D21" s="1815"/>
      <c r="E21" s="1813"/>
      <c r="F21" s="1814"/>
      <c r="G21" s="1814"/>
      <c r="H21" s="1814"/>
      <c r="I21" s="1814"/>
      <c r="J21" s="1814"/>
      <c r="K21" s="1814"/>
      <c r="L21" s="1814"/>
      <c r="M21" s="1814"/>
      <c r="N21" s="1814"/>
      <c r="O21" s="1814"/>
      <c r="P21" s="1814"/>
      <c r="Q21" s="1815"/>
      <c r="R21" s="138"/>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3"/>
    <pageSetUpPr fitToPage="1"/>
  </sheetPr>
  <dimension ref="A1:T73"/>
  <sheetViews>
    <sheetView view="pageBreakPreview" zoomScaleNormal="100" zoomScaleSheetLayoutView="100" workbookViewId="0">
      <selection activeCell="T11" sqref="T11"/>
    </sheetView>
  </sheetViews>
  <sheetFormatPr defaultColWidth="9" defaultRowHeight="13"/>
  <cols>
    <col min="1" max="18" width="5.08984375" style="3" customWidth="1"/>
    <col min="19" max="16384" width="9" style="3"/>
  </cols>
  <sheetData>
    <row r="1" spans="1:20" ht="15.75" customHeight="1">
      <c r="A1" s="1097" t="str">
        <f>CONCATENATE("（様式－",発注者入力シート!E52,"）")</f>
        <v>（様式－）</v>
      </c>
      <c r="B1" s="1097"/>
      <c r="C1" s="1097"/>
      <c r="D1" s="1097"/>
      <c r="E1" s="1097"/>
      <c r="F1" s="1097"/>
      <c r="S1" s="3" t="s">
        <v>400</v>
      </c>
    </row>
    <row r="2" spans="1:20" ht="15.75" customHeight="1">
      <c r="A2" s="1457" t="s">
        <v>1163</v>
      </c>
      <c r="B2" s="1457"/>
      <c r="C2" s="1457"/>
      <c r="D2" s="1457"/>
      <c r="E2" s="1457"/>
      <c r="F2" s="1457"/>
      <c r="G2" s="1457"/>
      <c r="H2" s="1457"/>
      <c r="I2" s="1457"/>
      <c r="J2" s="1457"/>
      <c r="K2" s="1457"/>
      <c r="L2" s="1457"/>
      <c r="M2" s="1457"/>
      <c r="N2" s="1457"/>
      <c r="O2" s="1457"/>
      <c r="P2" s="1457"/>
      <c r="Q2" s="1457"/>
      <c r="R2" s="6"/>
      <c r="S2" s="3" t="s">
        <v>401</v>
      </c>
    </row>
    <row r="3" spans="1:20" ht="15.75" customHeight="1">
      <c r="A3" s="1149" t="s">
        <v>543</v>
      </c>
      <c r="B3" s="1149"/>
      <c r="C3" s="1149"/>
      <c r="D3" s="1149"/>
      <c r="E3" s="1149"/>
      <c r="F3" s="1149"/>
      <c r="G3" s="1149"/>
      <c r="H3" s="1149"/>
      <c r="I3" s="1149"/>
      <c r="J3" s="1149"/>
      <c r="K3" s="1149"/>
      <c r="L3" s="1149"/>
      <c r="M3" s="1149"/>
      <c r="N3" s="1149"/>
      <c r="O3" s="1149"/>
      <c r="P3" s="1149"/>
      <c r="Q3" s="1149"/>
      <c r="R3" s="128"/>
      <c r="S3" s="103"/>
      <c r="T3" s="3" t="s">
        <v>412</v>
      </c>
    </row>
    <row r="4" spans="1:20" ht="15.75" customHeight="1">
      <c r="A4" s="128"/>
      <c r="B4" s="128"/>
      <c r="C4" s="128"/>
      <c r="D4" s="128"/>
      <c r="E4" s="128"/>
      <c r="F4" s="128"/>
      <c r="G4" s="128"/>
      <c r="H4" s="128"/>
      <c r="I4" s="128"/>
      <c r="J4" s="128"/>
      <c r="K4" s="128"/>
      <c r="L4" s="128"/>
      <c r="M4" s="128"/>
      <c r="N4" s="128"/>
      <c r="O4" s="128"/>
      <c r="P4" s="128"/>
      <c r="Q4" s="128"/>
      <c r="R4" s="128"/>
      <c r="S4" s="98"/>
      <c r="T4" s="3" t="s">
        <v>403</v>
      </c>
    </row>
    <row r="5" spans="1:20" ht="15.75" customHeight="1">
      <c r="A5" s="3" t="s">
        <v>62</v>
      </c>
    </row>
    <row r="6" spans="1:20" ht="15.75" customHeight="1">
      <c r="A6" s="1163"/>
      <c r="B6" s="1163"/>
      <c r="C6" s="1163"/>
      <c r="D6" s="1163"/>
      <c r="E6" s="1163"/>
      <c r="F6" s="3" t="s">
        <v>131</v>
      </c>
      <c r="S6" s="3" t="s">
        <v>404</v>
      </c>
    </row>
    <row r="7" spans="1:20" ht="15.75" customHeight="1">
      <c r="S7" s="100"/>
      <c r="T7" s="3" t="s">
        <v>405</v>
      </c>
    </row>
    <row r="8" spans="1:20" ht="15.75" customHeight="1">
      <c r="K8" s="3" t="s">
        <v>86</v>
      </c>
      <c r="S8" s="101"/>
      <c r="T8" s="3" t="s">
        <v>403</v>
      </c>
    </row>
    <row r="9" spans="1:20" ht="15.75" customHeight="1">
      <c r="K9" s="1455"/>
      <c r="L9" s="1455"/>
      <c r="M9" s="1455"/>
      <c r="N9" s="1455"/>
      <c r="O9" s="1455"/>
      <c r="P9" s="1455"/>
    </row>
    <row r="10" spans="1:20" ht="15.75" customHeight="1">
      <c r="K10" s="1455"/>
      <c r="L10" s="1455"/>
      <c r="M10" s="1455"/>
      <c r="N10" s="1455"/>
      <c r="O10" s="1455"/>
      <c r="P10" s="1455"/>
      <c r="S10" s="105" t="s">
        <v>406</v>
      </c>
    </row>
    <row r="11" spans="1:20" ht="15.75" customHeight="1">
      <c r="S11" s="105" t="s">
        <v>407</v>
      </c>
    </row>
    <row r="12" spans="1:20" ht="15.75" customHeight="1">
      <c r="A12" s="1289" t="s">
        <v>1167</v>
      </c>
      <c r="B12" s="1289"/>
      <c r="C12" s="1289"/>
      <c r="D12" s="1289"/>
      <c r="E12" s="1289"/>
      <c r="F12" s="1289"/>
      <c r="G12" s="1289"/>
      <c r="H12" s="1289"/>
      <c r="I12" s="1289"/>
      <c r="J12" s="1289"/>
      <c r="K12" s="1289"/>
      <c r="L12" s="1289"/>
      <c r="M12" s="1289"/>
      <c r="N12" s="1289"/>
      <c r="O12" s="1289"/>
      <c r="P12" s="1289"/>
      <c r="Q12" s="1289"/>
      <c r="R12" s="142"/>
    </row>
    <row r="13" spans="1:20" ht="15.75" customHeight="1">
      <c r="A13" s="1289"/>
      <c r="B13" s="1289"/>
      <c r="C13" s="1289"/>
      <c r="D13" s="1289"/>
      <c r="E13" s="1289"/>
      <c r="F13" s="1289"/>
      <c r="G13" s="1289"/>
      <c r="H13" s="1289"/>
      <c r="I13" s="1289"/>
      <c r="J13" s="1289"/>
      <c r="K13" s="1289"/>
      <c r="L13" s="1289"/>
      <c r="M13" s="1289"/>
      <c r="N13" s="1289"/>
      <c r="O13" s="1289"/>
      <c r="P13" s="1289"/>
      <c r="Q13" s="1289"/>
      <c r="R13" s="142"/>
    </row>
    <row r="14" spans="1:20" ht="15.75" customHeight="1"/>
    <row r="15" spans="1:20" ht="15.75" customHeight="1"/>
    <row r="16" spans="1:20" ht="15.75" customHeight="1">
      <c r="A16" s="1092" t="s">
        <v>64</v>
      </c>
      <c r="B16" s="1092"/>
      <c r="C16" s="1092"/>
      <c r="D16" s="1092"/>
      <c r="E16" s="1092"/>
      <c r="F16" s="1092"/>
      <c r="G16" s="1092"/>
      <c r="H16" s="1092"/>
      <c r="I16" s="1092"/>
      <c r="J16" s="1092"/>
      <c r="K16" s="1092"/>
      <c r="L16" s="1092"/>
      <c r="M16" s="1092"/>
      <c r="N16" s="1092"/>
      <c r="O16" s="1092"/>
      <c r="P16" s="1092"/>
      <c r="Q16" s="1092"/>
      <c r="R16" s="77"/>
    </row>
    <row r="17" spans="1:18" ht="15.75" customHeight="1"/>
    <row r="18" spans="1:18" ht="15.75" customHeight="1">
      <c r="A18" s="1099" t="s">
        <v>65</v>
      </c>
      <c r="B18" s="1159"/>
      <c r="C18" s="1159"/>
      <c r="D18" s="1100"/>
      <c r="E18" s="1800">
        <f>IF(発注者入力シート!C7="","",発注者入力シート!C7)</f>
        <v>46310</v>
      </c>
      <c r="F18" s="1801"/>
      <c r="G18" s="1801"/>
      <c r="H18" s="1801"/>
      <c r="I18" s="1801"/>
      <c r="J18" s="1801"/>
      <c r="K18" s="1801"/>
      <c r="L18" s="1801"/>
      <c r="M18" s="1801"/>
      <c r="N18" s="1801"/>
      <c r="O18" s="1801"/>
      <c r="P18" s="1801"/>
      <c r="Q18" s="1802"/>
      <c r="R18" s="2"/>
    </row>
    <row r="19" spans="1:18" ht="15.75" customHeight="1">
      <c r="A19" s="1099" t="s">
        <v>24</v>
      </c>
      <c r="B19" s="1159"/>
      <c r="C19" s="1159"/>
      <c r="D19" s="1100"/>
      <c r="E19" s="1803" t="str">
        <f>IF(発注者入力シート!C10="","",発注者入力シート!C10)</f>
        <v>浜山公園陸上競技場メインスタンド増築外（電気設備）工事</v>
      </c>
      <c r="F19" s="1804"/>
      <c r="G19" s="1804"/>
      <c r="H19" s="1804"/>
      <c r="I19" s="1804"/>
      <c r="J19" s="1804"/>
      <c r="K19" s="1804"/>
      <c r="L19" s="1804"/>
      <c r="M19" s="1804"/>
      <c r="N19" s="1804"/>
      <c r="O19" s="1804"/>
      <c r="P19" s="1804"/>
      <c r="Q19" s="1805"/>
      <c r="R19" s="2"/>
    </row>
    <row r="20" spans="1:18" ht="15.75" customHeight="1">
      <c r="A20" s="1176"/>
      <c r="B20" s="1177"/>
      <c r="C20" s="1177"/>
      <c r="D20" s="1178"/>
      <c r="E20" s="1806"/>
      <c r="F20" s="1732"/>
      <c r="G20" s="1732"/>
      <c r="H20" s="1732"/>
      <c r="I20" s="1732"/>
      <c r="J20" s="1732"/>
      <c r="K20" s="1732"/>
      <c r="L20" s="1732"/>
      <c r="M20" s="1732"/>
      <c r="N20" s="1732"/>
      <c r="O20" s="1732"/>
      <c r="P20" s="1732"/>
      <c r="Q20" s="1807"/>
      <c r="R20" s="2"/>
    </row>
    <row r="21" spans="1:18" ht="15.75" customHeight="1">
      <c r="A21" s="1166" t="s">
        <v>87</v>
      </c>
      <c r="B21" s="1248"/>
      <c r="C21" s="1248"/>
      <c r="D21" s="1248"/>
      <c r="E21" s="1248"/>
      <c r="F21" s="1248"/>
      <c r="G21" s="1248"/>
      <c r="H21" s="1248"/>
      <c r="I21" s="1248"/>
      <c r="J21" s="1248"/>
      <c r="K21" s="1248"/>
      <c r="L21" s="1248"/>
      <c r="M21" s="1248"/>
      <c r="N21" s="1248"/>
      <c r="O21" s="1248"/>
      <c r="P21" s="1248"/>
      <c r="Q21" s="1167"/>
      <c r="R21" s="77"/>
    </row>
    <row r="22" spans="1:18" ht="15.75" customHeight="1">
      <c r="A22" s="1166" t="s">
        <v>88</v>
      </c>
      <c r="B22" s="1248"/>
      <c r="C22" s="1248"/>
      <c r="D22" s="1167"/>
      <c r="E22" s="102"/>
      <c r="F22" s="102"/>
      <c r="G22" s="102"/>
      <c r="H22" s="102"/>
      <c r="I22" s="102"/>
      <c r="J22" s="102" t="s">
        <v>89</v>
      </c>
      <c r="K22" s="102"/>
      <c r="L22" s="102"/>
      <c r="M22" s="102"/>
      <c r="N22" s="102"/>
      <c r="O22" s="102"/>
      <c r="P22" s="102"/>
      <c r="Q22" s="118"/>
    </row>
    <row r="23" spans="1:18" ht="15.75" customHeight="1">
      <c r="A23" s="131" t="s">
        <v>132</v>
      </c>
      <c r="B23" s="1114"/>
      <c r="C23" s="1114"/>
      <c r="D23" s="1115"/>
      <c r="E23" s="1113"/>
      <c r="F23" s="1114"/>
      <c r="G23" s="1114"/>
      <c r="H23" s="1114"/>
      <c r="I23" s="1114"/>
      <c r="J23" s="1114"/>
      <c r="K23" s="1114"/>
      <c r="L23" s="1114"/>
      <c r="M23" s="1114"/>
      <c r="N23" s="1114"/>
      <c r="O23" s="1114"/>
      <c r="P23" s="1114"/>
      <c r="Q23" s="1115"/>
      <c r="R23" s="185"/>
    </row>
    <row r="24" spans="1:18" ht="15.75" customHeight="1">
      <c r="A24" s="113"/>
      <c r="B24" s="1117"/>
      <c r="C24" s="1117"/>
      <c r="D24" s="1118"/>
      <c r="E24" s="1116"/>
      <c r="F24" s="1117"/>
      <c r="G24" s="1117"/>
      <c r="H24" s="1117"/>
      <c r="I24" s="1117"/>
      <c r="J24" s="1117"/>
      <c r="K24" s="1117"/>
      <c r="L24" s="1117"/>
      <c r="M24" s="1117"/>
      <c r="N24" s="1117"/>
      <c r="O24" s="1117"/>
      <c r="P24" s="1117"/>
      <c r="Q24" s="1118"/>
      <c r="R24" s="185"/>
    </row>
    <row r="25" spans="1:18" ht="15.75" customHeight="1">
      <c r="A25" s="113"/>
      <c r="B25" s="1117"/>
      <c r="C25" s="1117"/>
      <c r="D25" s="1118"/>
      <c r="E25" s="1116"/>
      <c r="F25" s="1117"/>
      <c r="G25" s="1117"/>
      <c r="H25" s="1117"/>
      <c r="I25" s="1117"/>
      <c r="J25" s="1117"/>
      <c r="K25" s="1117"/>
      <c r="L25" s="1117"/>
      <c r="M25" s="1117"/>
      <c r="N25" s="1117"/>
      <c r="O25" s="1117"/>
      <c r="P25" s="1117"/>
      <c r="Q25" s="1118"/>
      <c r="R25" s="185"/>
    </row>
    <row r="26" spans="1:18" ht="15.75" customHeight="1">
      <c r="A26" s="113"/>
      <c r="B26" s="1117"/>
      <c r="C26" s="1117"/>
      <c r="D26" s="1118"/>
      <c r="E26" s="1116"/>
      <c r="F26" s="1117"/>
      <c r="G26" s="1117"/>
      <c r="H26" s="1117"/>
      <c r="I26" s="1117"/>
      <c r="J26" s="1117"/>
      <c r="K26" s="1117"/>
      <c r="L26" s="1117"/>
      <c r="M26" s="1117"/>
      <c r="N26" s="1117"/>
      <c r="O26" s="1117"/>
      <c r="P26" s="1117"/>
      <c r="Q26" s="1118"/>
      <c r="R26" s="185"/>
    </row>
    <row r="27" spans="1:18" ht="15.75" customHeight="1">
      <c r="A27" s="113"/>
      <c r="B27" s="1117"/>
      <c r="C27" s="1117"/>
      <c r="D27" s="1118"/>
      <c r="E27" s="1116"/>
      <c r="F27" s="1117"/>
      <c r="G27" s="1117"/>
      <c r="H27" s="1117"/>
      <c r="I27" s="1117"/>
      <c r="J27" s="1117"/>
      <c r="K27" s="1117"/>
      <c r="L27" s="1117"/>
      <c r="M27" s="1117"/>
      <c r="N27" s="1117"/>
      <c r="O27" s="1117"/>
      <c r="P27" s="1117"/>
      <c r="Q27" s="1118"/>
      <c r="R27" s="185"/>
    </row>
    <row r="28" spans="1:18" ht="15.75" customHeight="1">
      <c r="A28" s="113"/>
      <c r="B28" s="1117"/>
      <c r="C28" s="1117"/>
      <c r="D28" s="1118"/>
      <c r="E28" s="1116"/>
      <c r="F28" s="1117"/>
      <c r="G28" s="1117"/>
      <c r="H28" s="1117"/>
      <c r="I28" s="1117"/>
      <c r="J28" s="1117"/>
      <c r="K28" s="1117"/>
      <c r="L28" s="1117"/>
      <c r="M28" s="1117"/>
      <c r="N28" s="1117"/>
      <c r="O28" s="1117"/>
      <c r="P28" s="1117"/>
      <c r="Q28" s="1118"/>
      <c r="R28" s="185"/>
    </row>
    <row r="29" spans="1:18" ht="15.75" customHeight="1">
      <c r="A29" s="113"/>
      <c r="B29" s="1117"/>
      <c r="C29" s="1117"/>
      <c r="D29" s="1118"/>
      <c r="E29" s="1116"/>
      <c r="F29" s="1117"/>
      <c r="G29" s="1117"/>
      <c r="H29" s="1117"/>
      <c r="I29" s="1117"/>
      <c r="J29" s="1117"/>
      <c r="K29" s="1117"/>
      <c r="L29" s="1117"/>
      <c r="M29" s="1117"/>
      <c r="N29" s="1117"/>
      <c r="O29" s="1117"/>
      <c r="P29" s="1117"/>
      <c r="Q29" s="1118"/>
      <c r="R29" s="185"/>
    </row>
    <row r="30" spans="1:18" ht="15.75" customHeight="1">
      <c r="A30" s="113"/>
      <c r="B30" s="1818"/>
      <c r="C30" s="1818"/>
      <c r="D30" s="1819"/>
      <c r="E30" s="1817"/>
      <c r="F30" s="1818"/>
      <c r="G30" s="1818"/>
      <c r="H30" s="1818"/>
      <c r="I30" s="1818"/>
      <c r="J30" s="1818"/>
      <c r="K30" s="1818"/>
      <c r="L30" s="1818"/>
      <c r="M30" s="1818"/>
      <c r="N30" s="1818"/>
      <c r="O30" s="1818"/>
      <c r="P30" s="1818"/>
      <c r="Q30" s="1819"/>
      <c r="R30" s="185"/>
    </row>
    <row r="31" spans="1:18" ht="15.75" customHeight="1">
      <c r="A31" s="162" t="s">
        <v>133</v>
      </c>
      <c r="B31" s="1820"/>
      <c r="C31" s="1820"/>
      <c r="D31" s="1821"/>
      <c r="E31" s="1822"/>
      <c r="F31" s="1820"/>
      <c r="G31" s="1820"/>
      <c r="H31" s="1820"/>
      <c r="I31" s="1820"/>
      <c r="J31" s="1820"/>
      <c r="K31" s="1820"/>
      <c r="L31" s="1820"/>
      <c r="M31" s="1820"/>
      <c r="N31" s="1820"/>
      <c r="O31" s="1820"/>
      <c r="P31" s="1820"/>
      <c r="Q31" s="1821"/>
      <c r="R31" s="185"/>
    </row>
    <row r="32" spans="1:18" ht="15.75" customHeight="1">
      <c r="A32" s="113"/>
      <c r="B32" s="1117"/>
      <c r="C32" s="1117"/>
      <c r="D32" s="1118"/>
      <c r="E32" s="1116"/>
      <c r="F32" s="1117"/>
      <c r="G32" s="1117"/>
      <c r="H32" s="1117"/>
      <c r="I32" s="1117"/>
      <c r="J32" s="1117"/>
      <c r="K32" s="1117"/>
      <c r="L32" s="1117"/>
      <c r="M32" s="1117"/>
      <c r="N32" s="1117"/>
      <c r="O32" s="1117"/>
      <c r="P32" s="1117"/>
      <c r="Q32" s="1118"/>
      <c r="R32" s="185"/>
    </row>
    <row r="33" spans="1:18" ht="15.75" customHeight="1">
      <c r="A33" s="113"/>
      <c r="B33" s="1117"/>
      <c r="C33" s="1117"/>
      <c r="D33" s="1118"/>
      <c r="E33" s="1116"/>
      <c r="F33" s="1117"/>
      <c r="G33" s="1117"/>
      <c r="H33" s="1117"/>
      <c r="I33" s="1117"/>
      <c r="J33" s="1117"/>
      <c r="K33" s="1117"/>
      <c r="L33" s="1117"/>
      <c r="M33" s="1117"/>
      <c r="N33" s="1117"/>
      <c r="O33" s="1117"/>
      <c r="P33" s="1117"/>
      <c r="Q33" s="1118"/>
      <c r="R33" s="185"/>
    </row>
    <row r="34" spans="1:18" ht="15.75" customHeight="1">
      <c r="A34" s="113"/>
      <c r="B34" s="1117"/>
      <c r="C34" s="1117"/>
      <c r="D34" s="1118"/>
      <c r="E34" s="1116"/>
      <c r="F34" s="1117"/>
      <c r="G34" s="1117"/>
      <c r="H34" s="1117"/>
      <c r="I34" s="1117"/>
      <c r="J34" s="1117"/>
      <c r="K34" s="1117"/>
      <c r="L34" s="1117"/>
      <c r="M34" s="1117"/>
      <c r="N34" s="1117"/>
      <c r="O34" s="1117"/>
      <c r="P34" s="1117"/>
      <c r="Q34" s="1118"/>
      <c r="R34" s="185"/>
    </row>
    <row r="35" spans="1:18" ht="15.75" customHeight="1">
      <c r="A35" s="113"/>
      <c r="B35" s="1117"/>
      <c r="C35" s="1117"/>
      <c r="D35" s="1118"/>
      <c r="E35" s="1116"/>
      <c r="F35" s="1117"/>
      <c r="G35" s="1117"/>
      <c r="H35" s="1117"/>
      <c r="I35" s="1117"/>
      <c r="J35" s="1117"/>
      <c r="K35" s="1117"/>
      <c r="L35" s="1117"/>
      <c r="M35" s="1117"/>
      <c r="N35" s="1117"/>
      <c r="O35" s="1117"/>
      <c r="P35" s="1117"/>
      <c r="Q35" s="1118"/>
      <c r="R35" s="185"/>
    </row>
    <row r="36" spans="1:18" ht="15.75" customHeight="1">
      <c r="A36" s="113"/>
      <c r="B36" s="1117"/>
      <c r="C36" s="1117"/>
      <c r="D36" s="1118"/>
      <c r="E36" s="1116"/>
      <c r="F36" s="1117"/>
      <c r="G36" s="1117"/>
      <c r="H36" s="1117"/>
      <c r="I36" s="1117"/>
      <c r="J36" s="1117"/>
      <c r="K36" s="1117"/>
      <c r="L36" s="1117"/>
      <c r="M36" s="1117"/>
      <c r="N36" s="1117"/>
      <c r="O36" s="1117"/>
      <c r="P36" s="1117"/>
      <c r="Q36" s="1118"/>
      <c r="R36" s="185"/>
    </row>
    <row r="37" spans="1:18" ht="15.75" customHeight="1">
      <c r="A37" s="113"/>
      <c r="B37" s="1117"/>
      <c r="C37" s="1117"/>
      <c r="D37" s="1118"/>
      <c r="E37" s="1116"/>
      <c r="F37" s="1117"/>
      <c r="G37" s="1117"/>
      <c r="H37" s="1117"/>
      <c r="I37" s="1117"/>
      <c r="J37" s="1117"/>
      <c r="K37" s="1117"/>
      <c r="L37" s="1117"/>
      <c r="M37" s="1117"/>
      <c r="N37" s="1117"/>
      <c r="O37" s="1117"/>
      <c r="P37" s="1117"/>
      <c r="Q37" s="1118"/>
      <c r="R37" s="185"/>
    </row>
    <row r="38" spans="1:18" ht="15.75" customHeight="1">
      <c r="A38" s="163"/>
      <c r="B38" s="1818"/>
      <c r="C38" s="1818"/>
      <c r="D38" s="1819"/>
      <c r="E38" s="1817"/>
      <c r="F38" s="1818"/>
      <c r="G38" s="1818"/>
      <c r="H38" s="1818"/>
      <c r="I38" s="1818"/>
      <c r="J38" s="1818"/>
      <c r="K38" s="1818"/>
      <c r="L38" s="1818"/>
      <c r="M38" s="1818"/>
      <c r="N38" s="1818"/>
      <c r="O38" s="1818"/>
      <c r="P38" s="1818"/>
      <c r="Q38" s="1819"/>
      <c r="R38" s="185"/>
    </row>
    <row r="39" spans="1:18" ht="15.75" customHeight="1">
      <c r="A39" s="131" t="s">
        <v>134</v>
      </c>
      <c r="B39" s="1820"/>
      <c r="C39" s="1820"/>
      <c r="D39" s="1821"/>
      <c r="E39" s="1823"/>
      <c r="F39" s="1824"/>
      <c r="G39" s="1824"/>
      <c r="H39" s="1824"/>
      <c r="I39" s="1824"/>
      <c r="J39" s="1824"/>
      <c r="K39" s="1824"/>
      <c r="L39" s="1824"/>
      <c r="M39" s="1824"/>
      <c r="N39" s="1824"/>
      <c r="O39" s="1824"/>
      <c r="P39" s="1824"/>
      <c r="Q39" s="1825"/>
      <c r="R39" s="192"/>
    </row>
    <row r="40" spans="1:18" ht="15.75" customHeight="1">
      <c r="A40" s="113"/>
      <c r="B40" s="1117"/>
      <c r="C40" s="1117"/>
      <c r="D40" s="1118"/>
      <c r="E40" s="1826"/>
      <c r="F40" s="1827"/>
      <c r="G40" s="1827"/>
      <c r="H40" s="1827"/>
      <c r="I40" s="1827"/>
      <c r="J40" s="1827"/>
      <c r="K40" s="1827"/>
      <c r="L40" s="1827"/>
      <c r="M40" s="1827"/>
      <c r="N40" s="1827"/>
      <c r="O40" s="1827"/>
      <c r="P40" s="1827"/>
      <c r="Q40" s="1828"/>
      <c r="R40" s="192"/>
    </row>
    <row r="41" spans="1:18" ht="15.75" customHeight="1">
      <c r="A41" s="113"/>
      <c r="B41" s="1117"/>
      <c r="C41" s="1117"/>
      <c r="D41" s="1118"/>
      <c r="E41" s="1826"/>
      <c r="F41" s="1827"/>
      <c r="G41" s="1827"/>
      <c r="H41" s="1827"/>
      <c r="I41" s="1827"/>
      <c r="J41" s="1827"/>
      <c r="K41" s="1827"/>
      <c r="L41" s="1827"/>
      <c r="M41" s="1827"/>
      <c r="N41" s="1827"/>
      <c r="O41" s="1827"/>
      <c r="P41" s="1827"/>
      <c r="Q41" s="1828"/>
      <c r="R41" s="192"/>
    </row>
    <row r="42" spans="1:18" ht="15.75" customHeight="1">
      <c r="A42" s="113"/>
      <c r="B42" s="1117"/>
      <c r="C42" s="1117"/>
      <c r="D42" s="1118"/>
      <c r="E42" s="1826"/>
      <c r="F42" s="1827"/>
      <c r="G42" s="1827"/>
      <c r="H42" s="1827"/>
      <c r="I42" s="1827"/>
      <c r="J42" s="1827"/>
      <c r="K42" s="1827"/>
      <c r="L42" s="1827"/>
      <c r="M42" s="1827"/>
      <c r="N42" s="1827"/>
      <c r="O42" s="1827"/>
      <c r="P42" s="1827"/>
      <c r="Q42" s="1828"/>
      <c r="R42" s="192"/>
    </row>
    <row r="43" spans="1:18" ht="15.75" customHeight="1">
      <c r="A43" s="113"/>
      <c r="B43" s="1117"/>
      <c r="C43" s="1117"/>
      <c r="D43" s="1118"/>
      <c r="E43" s="1826"/>
      <c r="F43" s="1827"/>
      <c r="G43" s="1827"/>
      <c r="H43" s="1827"/>
      <c r="I43" s="1827"/>
      <c r="J43" s="1827"/>
      <c r="K43" s="1827"/>
      <c r="L43" s="1827"/>
      <c r="M43" s="1827"/>
      <c r="N43" s="1827"/>
      <c r="O43" s="1827"/>
      <c r="P43" s="1827"/>
      <c r="Q43" s="1828"/>
      <c r="R43" s="192"/>
    </row>
    <row r="44" spans="1:18" ht="15.75" customHeight="1">
      <c r="A44" s="113"/>
      <c r="B44" s="1117"/>
      <c r="C44" s="1117"/>
      <c r="D44" s="1118"/>
      <c r="E44" s="1826"/>
      <c r="F44" s="1827"/>
      <c r="G44" s="1827"/>
      <c r="H44" s="1827"/>
      <c r="I44" s="1827"/>
      <c r="J44" s="1827"/>
      <c r="K44" s="1827"/>
      <c r="L44" s="1827"/>
      <c r="M44" s="1827"/>
      <c r="N44" s="1827"/>
      <c r="O44" s="1827"/>
      <c r="P44" s="1827"/>
      <c r="Q44" s="1828"/>
      <c r="R44" s="192"/>
    </row>
    <row r="45" spans="1:18" ht="15.75" customHeight="1">
      <c r="A45" s="113"/>
      <c r="B45" s="1117"/>
      <c r="C45" s="1117"/>
      <c r="D45" s="1118"/>
      <c r="E45" s="1826"/>
      <c r="F45" s="1827"/>
      <c r="G45" s="1827"/>
      <c r="H45" s="1827"/>
      <c r="I45" s="1827"/>
      <c r="J45" s="1827"/>
      <c r="K45" s="1827"/>
      <c r="L45" s="1827"/>
      <c r="M45" s="1827"/>
      <c r="N45" s="1827"/>
      <c r="O45" s="1827"/>
      <c r="P45" s="1827"/>
      <c r="Q45" s="1828"/>
      <c r="R45" s="192"/>
    </row>
    <row r="46" spans="1:18" ht="15.75" customHeight="1">
      <c r="A46" s="113"/>
      <c r="B46" s="1117"/>
      <c r="C46" s="1117"/>
      <c r="D46" s="1118"/>
      <c r="E46" s="1826"/>
      <c r="F46" s="1827"/>
      <c r="G46" s="1827"/>
      <c r="H46" s="1827"/>
      <c r="I46" s="1827"/>
      <c r="J46" s="1827"/>
      <c r="K46" s="1827"/>
      <c r="L46" s="1827"/>
      <c r="M46" s="1827"/>
      <c r="N46" s="1827"/>
      <c r="O46" s="1827"/>
      <c r="P46" s="1827"/>
      <c r="Q46" s="1828"/>
      <c r="R46" s="192"/>
    </row>
    <row r="47" spans="1:18" ht="15.75" customHeight="1">
      <c r="A47" s="113"/>
      <c r="B47" s="1117"/>
      <c r="C47" s="1117"/>
      <c r="D47" s="1118"/>
      <c r="E47" s="1826"/>
      <c r="F47" s="1827"/>
      <c r="G47" s="1827"/>
      <c r="H47" s="1827"/>
      <c r="I47" s="1827"/>
      <c r="J47" s="1827"/>
      <c r="K47" s="1827"/>
      <c r="L47" s="1827"/>
      <c r="M47" s="1827"/>
      <c r="N47" s="1827"/>
      <c r="O47" s="1827"/>
      <c r="P47" s="1827"/>
      <c r="Q47" s="1828"/>
      <c r="R47" s="192"/>
    </row>
    <row r="48" spans="1:18" ht="15.75" customHeight="1">
      <c r="A48" s="113"/>
      <c r="B48" s="1117"/>
      <c r="C48" s="1117"/>
      <c r="D48" s="1118"/>
      <c r="E48" s="1826"/>
      <c r="F48" s="1827"/>
      <c r="G48" s="1827"/>
      <c r="H48" s="1827"/>
      <c r="I48" s="1827"/>
      <c r="J48" s="1827"/>
      <c r="K48" s="1827"/>
      <c r="L48" s="1827"/>
      <c r="M48" s="1827"/>
      <c r="N48" s="1827"/>
      <c r="O48" s="1827"/>
      <c r="P48" s="1827"/>
      <c r="Q48" s="1828"/>
      <c r="R48" s="192"/>
    </row>
    <row r="49" spans="1:18" ht="15.75" customHeight="1">
      <c r="A49" s="121"/>
      <c r="B49" s="1126"/>
      <c r="C49" s="1126"/>
      <c r="D49" s="1127"/>
      <c r="E49" s="1829"/>
      <c r="F49" s="1830"/>
      <c r="G49" s="1830"/>
      <c r="H49" s="1830"/>
      <c r="I49" s="1830"/>
      <c r="J49" s="1830"/>
      <c r="K49" s="1830"/>
      <c r="L49" s="1830"/>
      <c r="M49" s="1830"/>
      <c r="N49" s="1830"/>
      <c r="O49" s="1830"/>
      <c r="P49" s="1830"/>
      <c r="Q49" s="1831"/>
      <c r="R49" s="192"/>
    </row>
    <row r="50" spans="1:18" ht="15.75" customHeight="1"/>
    <row r="51" spans="1:18" ht="15.75" customHeight="1"/>
    <row r="52" spans="1:18" ht="15.75" customHeight="1"/>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row r="61" spans="1:18" ht="15.75" customHeight="1"/>
    <row r="62" spans="1:18" ht="15.75" customHeight="1"/>
    <row r="63" spans="1:18" ht="15.75" customHeight="1"/>
    <row r="64" spans="1: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sheetData>
  <mergeCells count="19">
    <mergeCell ref="B39:D49"/>
    <mergeCell ref="E39:Q49"/>
    <mergeCell ref="A22:D22"/>
    <mergeCell ref="A2:Q2"/>
    <mergeCell ref="A3:Q3"/>
    <mergeCell ref="A16:Q16"/>
    <mergeCell ref="A21:Q21"/>
    <mergeCell ref="A18:D18"/>
    <mergeCell ref="A19:D20"/>
    <mergeCell ref="E18:Q18"/>
    <mergeCell ref="A12:Q13"/>
    <mergeCell ref="A6:E6"/>
    <mergeCell ref="K9:P10"/>
    <mergeCell ref="E19:Q20"/>
    <mergeCell ref="A1:F1"/>
    <mergeCell ref="E23:Q30"/>
    <mergeCell ref="B23:D30"/>
    <mergeCell ref="B31:D38"/>
    <mergeCell ref="E31:Q38"/>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0000"/>
    <pageSetUpPr fitToPage="1"/>
  </sheetPr>
  <dimension ref="A1:T56"/>
  <sheetViews>
    <sheetView view="pageBreakPreview" zoomScaleNormal="100" zoomScaleSheetLayoutView="100" workbookViewId="0">
      <selection activeCell="Q7" sqref="Q7"/>
    </sheetView>
  </sheetViews>
  <sheetFormatPr defaultColWidth="9" defaultRowHeight="13"/>
  <cols>
    <col min="1" max="18" width="5.08984375" style="3" customWidth="1"/>
    <col min="19" max="16384" width="9" style="3"/>
  </cols>
  <sheetData>
    <row r="1" spans="1:20" ht="15.75" customHeight="1">
      <c r="A1" s="1097" t="str">
        <f>CONCATENATE("（様式－",発注者入力シート!E51,"）")</f>
        <v>（様式－）</v>
      </c>
      <c r="B1" s="1097"/>
      <c r="C1" s="1097"/>
      <c r="D1" s="1097"/>
      <c r="E1" s="1097"/>
      <c r="F1" s="1097"/>
      <c r="G1" s="1097"/>
      <c r="H1" s="1097"/>
      <c r="I1" s="1097"/>
      <c r="S1" s="3" t="s">
        <v>400</v>
      </c>
    </row>
    <row r="2" spans="1:20" ht="15.75" customHeight="1">
      <c r="A2" s="1816" t="s">
        <v>1163</v>
      </c>
      <c r="B2" s="1816"/>
      <c r="C2" s="1816"/>
      <c r="D2" s="1816"/>
      <c r="E2" s="1816"/>
      <c r="F2" s="1816"/>
      <c r="G2" s="1816"/>
      <c r="H2" s="1816"/>
      <c r="I2" s="1816"/>
      <c r="J2" s="1816"/>
      <c r="K2" s="1816"/>
      <c r="L2" s="1816"/>
      <c r="M2" s="1816"/>
      <c r="N2" s="1816"/>
      <c r="O2" s="1816"/>
      <c r="P2" s="1816"/>
      <c r="Q2" s="1816"/>
      <c r="R2" s="6"/>
      <c r="S2" s="3" t="s">
        <v>401</v>
      </c>
    </row>
    <row r="3" spans="1:20" ht="15.75" customHeight="1">
      <c r="A3" s="1149" t="s">
        <v>541</v>
      </c>
      <c r="B3" s="1149"/>
      <c r="C3" s="1149"/>
      <c r="D3" s="1149"/>
      <c r="E3" s="1149"/>
      <c r="F3" s="1149"/>
      <c r="G3" s="1149"/>
      <c r="H3" s="1149"/>
      <c r="I3" s="1149"/>
      <c r="J3" s="1149"/>
      <c r="K3" s="1149"/>
      <c r="L3" s="1149"/>
      <c r="M3" s="1149"/>
      <c r="N3" s="1149"/>
      <c r="O3" s="1149"/>
      <c r="P3" s="1149"/>
      <c r="Q3" s="1149"/>
      <c r="R3" s="128"/>
      <c r="S3" s="103"/>
      <c r="T3" s="3" t="s">
        <v>412</v>
      </c>
    </row>
    <row r="4" spans="1:20" ht="15.75" customHeight="1">
      <c r="S4" s="98"/>
      <c r="T4" s="3" t="s">
        <v>403</v>
      </c>
    </row>
    <row r="5" spans="1:20" ht="15.75" customHeight="1">
      <c r="A5" s="1832"/>
      <c r="B5" s="1832"/>
      <c r="C5" s="1832"/>
      <c r="D5" s="1832"/>
      <c r="E5" s="1832"/>
      <c r="F5" s="2" t="s">
        <v>61</v>
      </c>
    </row>
    <row r="6" spans="1:20" ht="15.75" customHeight="1">
      <c r="H6" s="2"/>
      <c r="I6" s="2"/>
      <c r="K6" s="3" t="s">
        <v>62</v>
      </c>
      <c r="S6" s="3" t="s">
        <v>404</v>
      </c>
    </row>
    <row r="7" spans="1:20" ht="15.75" customHeight="1">
      <c r="K7" s="1832"/>
      <c r="L7" s="1832"/>
      <c r="M7" s="1832"/>
      <c r="N7" s="1832"/>
      <c r="O7" s="1832"/>
      <c r="P7" s="1832"/>
      <c r="S7" s="100"/>
      <c r="T7" s="3" t="s">
        <v>405</v>
      </c>
    </row>
    <row r="8" spans="1:20" ht="15.75" customHeight="1">
      <c r="S8" s="101"/>
      <c r="T8" s="3" t="s">
        <v>403</v>
      </c>
    </row>
    <row r="9" spans="1:20" ht="15.75" customHeight="1"/>
    <row r="10" spans="1:20" ht="15.75" customHeight="1">
      <c r="A10" s="3" t="s">
        <v>63</v>
      </c>
      <c r="S10" s="105" t="s">
        <v>406</v>
      </c>
    </row>
    <row r="11" spans="1:20" ht="15.75" customHeight="1">
      <c r="S11" s="105" t="s">
        <v>407</v>
      </c>
    </row>
    <row r="12" spans="1:20" ht="15.75" customHeight="1">
      <c r="A12" s="1092" t="s">
        <v>64</v>
      </c>
      <c r="B12" s="1092"/>
      <c r="C12" s="1092"/>
      <c r="D12" s="1092"/>
      <c r="E12" s="1092"/>
      <c r="F12" s="1092"/>
      <c r="G12" s="1092"/>
      <c r="H12" s="1092"/>
      <c r="I12" s="1092"/>
      <c r="J12" s="1092"/>
      <c r="K12" s="1092"/>
      <c r="L12" s="1092"/>
      <c r="M12" s="1092"/>
      <c r="N12" s="1092"/>
      <c r="O12" s="1092"/>
      <c r="P12" s="1092"/>
      <c r="Q12" s="1092"/>
      <c r="R12" s="77"/>
    </row>
    <row r="13" spans="1:20" ht="15.75" customHeight="1">
      <c r="A13" s="77"/>
      <c r="B13" s="1099" t="s">
        <v>65</v>
      </c>
      <c r="C13" s="1159"/>
      <c r="D13" s="1100"/>
      <c r="E13" s="1833">
        <f>IF(発注者入力シート!C7="","",発注者入力シート!C7)</f>
        <v>46310</v>
      </c>
      <c r="F13" s="1834"/>
      <c r="G13" s="1834"/>
      <c r="H13" s="1834"/>
      <c r="I13" s="1834"/>
      <c r="J13" s="1834"/>
      <c r="K13" s="1834"/>
      <c r="L13" s="1834"/>
      <c r="M13" s="1834"/>
      <c r="N13" s="1834"/>
      <c r="O13" s="1835"/>
      <c r="P13" s="77"/>
      <c r="Q13" s="77"/>
      <c r="R13" s="77"/>
    </row>
    <row r="14" spans="1:20" ht="15.75" customHeight="1">
      <c r="B14" s="1176"/>
      <c r="C14" s="1177"/>
      <c r="D14" s="1178"/>
      <c r="E14" s="1836"/>
      <c r="F14" s="1837"/>
      <c r="G14" s="1837"/>
      <c r="H14" s="1837"/>
      <c r="I14" s="1837"/>
      <c r="J14" s="1837"/>
      <c r="K14" s="1837"/>
      <c r="L14" s="1837"/>
      <c r="M14" s="1837"/>
      <c r="N14" s="1837"/>
      <c r="O14" s="1838"/>
    </row>
    <row r="15" spans="1:20" ht="15.75" customHeight="1">
      <c r="B15" s="1099" t="s">
        <v>24</v>
      </c>
      <c r="C15" s="1159"/>
      <c r="D15" s="1159"/>
      <c r="E15" s="1803" t="str">
        <f>IF(発注者入力シート!C10="","",発注者入力シート!C10)</f>
        <v>浜山公園陸上競技場メインスタンド増築外（電気設備）工事</v>
      </c>
      <c r="F15" s="1804"/>
      <c r="G15" s="1804"/>
      <c r="H15" s="1804"/>
      <c r="I15" s="1804"/>
      <c r="J15" s="1804"/>
      <c r="K15" s="1804"/>
      <c r="L15" s="1804"/>
      <c r="M15" s="1804"/>
      <c r="N15" s="1804"/>
      <c r="O15" s="1805"/>
    </row>
    <row r="16" spans="1:20" ht="15.75" customHeight="1">
      <c r="B16" s="1160"/>
      <c r="C16" s="1092"/>
      <c r="D16" s="1092"/>
      <c r="E16" s="1839"/>
      <c r="F16" s="1097"/>
      <c r="G16" s="1097"/>
      <c r="H16" s="1097"/>
      <c r="I16" s="1097"/>
      <c r="J16" s="1097"/>
      <c r="K16" s="1097"/>
      <c r="L16" s="1097"/>
      <c r="M16" s="1097"/>
      <c r="N16" s="1097"/>
      <c r="O16" s="1840"/>
    </row>
    <row r="17" spans="1:18" ht="15.75" customHeight="1">
      <c r="B17" s="1160"/>
      <c r="C17" s="1092"/>
      <c r="D17" s="1092"/>
      <c r="E17" s="1839"/>
      <c r="F17" s="1097"/>
      <c r="G17" s="1097"/>
      <c r="H17" s="1097"/>
      <c r="I17" s="1097"/>
      <c r="J17" s="1097"/>
      <c r="K17" s="1097"/>
      <c r="L17" s="1097"/>
      <c r="M17" s="1097"/>
      <c r="N17" s="1097"/>
      <c r="O17" s="1840"/>
    </row>
    <row r="18" spans="1:18" ht="15.75" customHeight="1">
      <c r="B18" s="1176"/>
      <c r="C18" s="1177"/>
      <c r="D18" s="1177"/>
      <c r="E18" s="1806"/>
      <c r="F18" s="1732"/>
      <c r="G18" s="1732"/>
      <c r="H18" s="1732"/>
      <c r="I18" s="1732"/>
      <c r="J18" s="1732"/>
      <c r="K18" s="1732"/>
      <c r="L18" s="1732"/>
      <c r="M18" s="1732"/>
      <c r="N18" s="1732"/>
      <c r="O18" s="1807"/>
    </row>
    <row r="19" spans="1:18" ht="15.75" customHeight="1">
      <c r="B19" s="77"/>
      <c r="C19" s="77"/>
      <c r="D19" s="77"/>
    </row>
    <row r="20" spans="1:18" ht="15.75" customHeight="1"/>
    <row r="21" spans="1:18" ht="15.75" customHeight="1">
      <c r="A21" s="3" t="s">
        <v>66</v>
      </c>
    </row>
    <row r="22" spans="1:18" ht="15.75" customHeight="1">
      <c r="A22" s="77" t="s">
        <v>123</v>
      </c>
      <c r="B22" s="3" t="s">
        <v>125</v>
      </c>
    </row>
    <row r="23" spans="1:18" ht="15.75" customHeight="1">
      <c r="B23" s="1099" t="s">
        <v>67</v>
      </c>
      <c r="C23" s="1159"/>
      <c r="D23" s="1159"/>
      <c r="E23" s="1166" t="s">
        <v>68</v>
      </c>
      <c r="F23" s="1248"/>
      <c r="G23" s="1167"/>
      <c r="H23" s="1159" t="s">
        <v>69</v>
      </c>
      <c r="I23" s="1159"/>
      <c r="J23" s="1159"/>
      <c r="K23" s="1159"/>
      <c r="L23" s="1159"/>
      <c r="M23" s="1159"/>
      <c r="N23" s="1159"/>
      <c r="O23" s="1159"/>
      <c r="P23" s="1159"/>
      <c r="Q23" s="1100"/>
      <c r="R23" s="77"/>
    </row>
    <row r="24" spans="1:18" ht="15.75" customHeight="1">
      <c r="B24" s="1099" t="s">
        <v>70</v>
      </c>
      <c r="C24" s="1159"/>
      <c r="D24" s="1159"/>
      <c r="E24" s="1099" t="s">
        <v>71</v>
      </c>
      <c r="F24" s="1159"/>
      <c r="G24" s="1100"/>
      <c r="H24" s="159" t="s">
        <v>72</v>
      </c>
      <c r="I24" s="109"/>
      <c r="J24" s="109"/>
      <c r="K24" s="109"/>
      <c r="L24" s="109"/>
      <c r="M24" s="109"/>
      <c r="N24" s="109"/>
      <c r="O24" s="109"/>
      <c r="P24" s="109"/>
      <c r="Q24" s="110"/>
    </row>
    <row r="25" spans="1:18" ht="15.75" customHeight="1">
      <c r="B25" s="1176"/>
      <c r="C25" s="1177"/>
      <c r="D25" s="1177"/>
      <c r="E25" s="1176"/>
      <c r="F25" s="1177"/>
      <c r="G25" s="1178"/>
      <c r="H25" s="160" t="s">
        <v>73</v>
      </c>
      <c r="I25" s="111"/>
      <c r="J25" s="111"/>
      <c r="K25" s="111"/>
      <c r="L25" s="111"/>
      <c r="M25" s="111"/>
      <c r="N25" s="111"/>
      <c r="O25" s="111"/>
      <c r="P25" s="111"/>
      <c r="Q25" s="112"/>
    </row>
    <row r="26" spans="1:18" ht="15.75" customHeight="1">
      <c r="B26" s="1160" t="s">
        <v>74</v>
      </c>
      <c r="C26" s="1092"/>
      <c r="D26" s="1092"/>
      <c r="E26" s="1160" t="s">
        <v>75</v>
      </c>
      <c r="F26" s="1092"/>
      <c r="G26" s="1161"/>
      <c r="H26" s="2" t="s">
        <v>76</v>
      </c>
      <c r="Q26" s="114"/>
    </row>
    <row r="27" spans="1:18" ht="15.75" customHeight="1">
      <c r="B27" s="1160"/>
      <c r="C27" s="1092"/>
      <c r="D27" s="1092"/>
      <c r="E27" s="1160"/>
      <c r="F27" s="1092"/>
      <c r="G27" s="1161"/>
      <c r="H27" s="1778" t="s">
        <v>140</v>
      </c>
      <c r="I27" s="1745"/>
      <c r="J27" s="1745"/>
      <c r="K27" s="1745"/>
      <c r="L27" s="1745"/>
      <c r="M27" s="1745"/>
      <c r="N27" s="1745"/>
      <c r="O27" s="1745"/>
      <c r="P27" s="1745"/>
      <c r="Q27" s="1779"/>
      <c r="R27" s="104"/>
    </row>
    <row r="28" spans="1:18" ht="15.75" customHeight="1">
      <c r="B28" s="1160"/>
      <c r="C28" s="1092"/>
      <c r="D28" s="1092"/>
      <c r="E28" s="1160"/>
      <c r="F28" s="1092"/>
      <c r="G28" s="1161"/>
      <c r="H28" s="1778"/>
      <c r="I28" s="1745"/>
      <c r="J28" s="1745"/>
      <c r="K28" s="1745"/>
      <c r="L28" s="1745"/>
      <c r="M28" s="1745"/>
      <c r="N28" s="1745"/>
      <c r="O28" s="1745"/>
      <c r="P28" s="1745"/>
      <c r="Q28" s="1779"/>
      <c r="R28" s="104"/>
    </row>
    <row r="29" spans="1:18" ht="15.75" customHeight="1">
      <c r="B29" s="1160"/>
      <c r="C29" s="1092"/>
      <c r="D29" s="1092"/>
      <c r="E29" s="1160"/>
      <c r="F29" s="1092"/>
      <c r="G29" s="1161"/>
      <c r="H29" s="2" t="s">
        <v>77</v>
      </c>
      <c r="I29" s="104"/>
      <c r="J29" s="104"/>
      <c r="K29" s="104"/>
      <c r="L29" s="104"/>
      <c r="M29" s="104"/>
      <c r="N29" s="104"/>
      <c r="O29" s="104"/>
      <c r="P29" s="104"/>
      <c r="Q29" s="161"/>
      <c r="R29" s="104"/>
    </row>
    <row r="30" spans="1:18" ht="15.75" customHeight="1">
      <c r="B30" s="1160"/>
      <c r="C30" s="1092"/>
      <c r="D30" s="1092"/>
      <c r="E30" s="1160"/>
      <c r="F30" s="1092"/>
      <c r="G30" s="1161"/>
      <c r="Q30" s="114"/>
    </row>
    <row r="31" spans="1:18" ht="15.75" customHeight="1">
      <c r="B31" s="1099" t="s">
        <v>78</v>
      </c>
      <c r="C31" s="1159"/>
      <c r="D31" s="1159"/>
      <c r="E31" s="1099" t="s">
        <v>79</v>
      </c>
      <c r="F31" s="1159"/>
      <c r="G31" s="1100"/>
      <c r="H31" s="159" t="s">
        <v>76</v>
      </c>
      <c r="I31" s="109"/>
      <c r="J31" s="109"/>
      <c r="K31" s="109"/>
      <c r="L31" s="109"/>
      <c r="M31" s="109"/>
      <c r="N31" s="109"/>
      <c r="O31" s="109"/>
      <c r="P31" s="109"/>
      <c r="Q31" s="110"/>
    </row>
    <row r="32" spans="1:18" ht="15.75" customHeight="1">
      <c r="B32" s="1160"/>
      <c r="C32" s="1092"/>
      <c r="D32" s="1092"/>
      <c r="E32" s="1160"/>
      <c r="F32" s="1092"/>
      <c r="G32" s="1161"/>
      <c r="H32" s="2" t="s">
        <v>80</v>
      </c>
      <c r="Q32" s="114"/>
    </row>
    <row r="33" spans="1:18" ht="15.75" customHeight="1">
      <c r="B33" s="1176"/>
      <c r="C33" s="1177"/>
      <c r="D33" s="1177"/>
      <c r="E33" s="1176"/>
      <c r="F33" s="1177"/>
      <c r="G33" s="1178"/>
      <c r="H33" s="160" t="s">
        <v>81</v>
      </c>
      <c r="I33" s="111"/>
      <c r="J33" s="111"/>
      <c r="K33" s="111"/>
      <c r="L33" s="111"/>
      <c r="M33" s="111"/>
      <c r="N33" s="111"/>
      <c r="O33" s="111"/>
      <c r="P33" s="111"/>
      <c r="Q33" s="112"/>
    </row>
    <row r="34" spans="1:18" ht="15.75" customHeight="1">
      <c r="B34" s="3" t="s">
        <v>128</v>
      </c>
      <c r="C34" s="3" t="s">
        <v>129</v>
      </c>
    </row>
    <row r="35" spans="1:18" ht="15.75" customHeight="1">
      <c r="B35" s="3" t="s">
        <v>130</v>
      </c>
      <c r="C35" s="1841" t="s">
        <v>139</v>
      </c>
      <c r="D35" s="1841"/>
      <c r="E35" s="1841"/>
      <c r="F35" s="1841"/>
      <c r="G35" s="1841"/>
      <c r="H35" s="1841"/>
      <c r="I35" s="1841"/>
      <c r="J35" s="1841"/>
      <c r="K35" s="1841"/>
      <c r="L35" s="1841"/>
      <c r="M35" s="1841"/>
      <c r="N35" s="1841"/>
      <c r="O35" s="1841"/>
      <c r="P35" s="1841"/>
      <c r="Q35" s="1841"/>
      <c r="R35" s="142"/>
    </row>
    <row r="36" spans="1:18" ht="15.75" customHeight="1">
      <c r="C36" s="1841"/>
      <c r="D36" s="1841"/>
      <c r="E36" s="1841"/>
      <c r="F36" s="1841"/>
      <c r="G36" s="1841"/>
      <c r="H36" s="1841"/>
      <c r="I36" s="1841"/>
      <c r="J36" s="1841"/>
      <c r="K36" s="1841"/>
      <c r="L36" s="1841"/>
      <c r="M36" s="1841"/>
      <c r="N36" s="1841"/>
      <c r="O36" s="1841"/>
      <c r="P36" s="1841"/>
      <c r="Q36" s="1841"/>
      <c r="R36" s="142"/>
    </row>
    <row r="37" spans="1:18" ht="15.75" customHeight="1"/>
    <row r="38" spans="1:18" ht="15.75" customHeight="1">
      <c r="A38" s="3" t="s">
        <v>82</v>
      </c>
    </row>
    <row r="39" spans="1:18" ht="15.75" customHeight="1">
      <c r="A39" s="77" t="s">
        <v>123</v>
      </c>
      <c r="B39" s="3" t="s">
        <v>124</v>
      </c>
    </row>
    <row r="40" spans="1:18" ht="15.75" customHeight="1"/>
    <row r="41" spans="1:18" ht="15.75" customHeight="1">
      <c r="B41" s="1099" t="s">
        <v>83</v>
      </c>
      <c r="C41" s="1159"/>
      <c r="D41" s="1159"/>
      <c r="E41" s="1159"/>
      <c r="F41" s="1159"/>
      <c r="G41" s="1159"/>
      <c r="H41" s="1159"/>
      <c r="I41" s="1159"/>
      <c r="J41" s="1100"/>
      <c r="K41" s="1138" t="s">
        <v>1166</v>
      </c>
      <c r="L41" s="1281"/>
      <c r="M41" s="1281"/>
      <c r="N41" s="1281"/>
      <c r="O41" s="1139"/>
    </row>
    <row r="42" spans="1:18" ht="15.75" customHeight="1">
      <c r="B42" s="1176"/>
      <c r="C42" s="1177"/>
      <c r="D42" s="1177"/>
      <c r="E42" s="1177"/>
      <c r="F42" s="1177"/>
      <c r="G42" s="1177"/>
      <c r="H42" s="1177"/>
      <c r="I42" s="1177"/>
      <c r="J42" s="1178"/>
      <c r="K42" s="1176" t="s">
        <v>84</v>
      </c>
      <c r="L42" s="1177"/>
      <c r="M42" s="1177"/>
      <c r="N42" s="1177"/>
      <c r="O42" s="1178"/>
    </row>
    <row r="43" spans="1:18" ht="15.75" customHeight="1"/>
    <row r="44" spans="1:18" ht="15.75" customHeight="1"/>
    <row r="45" spans="1:18" ht="15.75" customHeight="1">
      <c r="A45" s="77" t="s">
        <v>126</v>
      </c>
      <c r="B45" s="3" t="s">
        <v>127</v>
      </c>
    </row>
    <row r="46" spans="1:18" ht="15.75" customHeight="1"/>
    <row r="47" spans="1:18" ht="15.75" customHeight="1"/>
    <row r="48" spans="1:18" ht="15.75" customHeight="1"/>
    <row r="49" spans="1:1" ht="15.75" customHeight="1">
      <c r="A49" s="3" t="s">
        <v>85</v>
      </c>
    </row>
    <row r="50" spans="1:1" ht="15.75" customHeight="1"/>
    <row r="51" spans="1:1" ht="15.75" customHeight="1"/>
    <row r="52" spans="1:1" ht="15.75" customHeight="1"/>
    <row r="53" spans="1:1" ht="15.75" customHeight="1"/>
    <row r="54" spans="1:1" ht="15.75" customHeight="1"/>
    <row r="55" spans="1:1" ht="15.75" customHeight="1"/>
    <row r="56" spans="1:1" ht="15.75" customHeight="1"/>
  </sheetData>
  <mergeCells count="24">
    <mergeCell ref="E24:G25"/>
    <mergeCell ref="B13:D14"/>
    <mergeCell ref="E13:O14"/>
    <mergeCell ref="E15:O18"/>
    <mergeCell ref="B41:J42"/>
    <mergeCell ref="K41:O41"/>
    <mergeCell ref="K42:O42"/>
    <mergeCell ref="B31:D33"/>
    <mergeCell ref="C35:Q36"/>
    <mergeCell ref="E26:G30"/>
    <mergeCell ref="E31:G33"/>
    <mergeCell ref="H23:Q23"/>
    <mergeCell ref="B26:D30"/>
    <mergeCell ref="H27:Q28"/>
    <mergeCell ref="B24:D25"/>
    <mergeCell ref="A1:I1"/>
    <mergeCell ref="A2:Q2"/>
    <mergeCell ref="A3:Q3"/>
    <mergeCell ref="A12:Q12"/>
    <mergeCell ref="B23:D23"/>
    <mergeCell ref="A5:E5"/>
    <mergeCell ref="K7:P7"/>
    <mergeCell ref="B15:D18"/>
    <mergeCell ref="E23:G2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0000"/>
    <pageSetUpPr fitToPage="1"/>
  </sheetPr>
  <dimension ref="A1:T51"/>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ht="15.75" customHeight="1">
      <c r="A1" s="1097" t="str">
        <f>CONCATENATE("（様式－",発注者入力シート!E53,"） ")</f>
        <v xml:space="preserve">（様式－） </v>
      </c>
      <c r="B1" s="1097"/>
      <c r="C1" s="1097"/>
      <c r="D1" s="1097"/>
      <c r="E1" s="1097"/>
      <c r="F1" s="1097"/>
      <c r="S1" s="3" t="s">
        <v>400</v>
      </c>
    </row>
    <row r="2" spans="1:20" ht="15.75" customHeight="1">
      <c r="A2" s="1816" t="s">
        <v>1163</v>
      </c>
      <c r="B2" s="1816"/>
      <c r="C2" s="1816"/>
      <c r="D2" s="1816"/>
      <c r="E2" s="1816"/>
      <c r="F2" s="1816"/>
      <c r="G2" s="1816"/>
      <c r="H2" s="1816"/>
      <c r="I2" s="1816"/>
      <c r="J2" s="1816"/>
      <c r="K2" s="1816"/>
      <c r="L2" s="1816"/>
      <c r="M2" s="1816"/>
      <c r="N2" s="1816"/>
      <c r="O2" s="1816"/>
      <c r="P2" s="1816"/>
      <c r="Q2" s="1816"/>
      <c r="R2" s="6"/>
      <c r="S2" s="3" t="s">
        <v>401</v>
      </c>
    </row>
    <row r="3" spans="1:20" ht="15.75" customHeight="1">
      <c r="A3" s="1149" t="s">
        <v>545</v>
      </c>
      <c r="B3" s="1149"/>
      <c r="C3" s="1149"/>
      <c r="D3" s="1149"/>
      <c r="E3" s="1149"/>
      <c r="F3" s="1149"/>
      <c r="G3" s="1149"/>
      <c r="H3" s="1149"/>
      <c r="I3" s="1149"/>
      <c r="J3" s="1149"/>
      <c r="K3" s="1149"/>
      <c r="L3" s="1149"/>
      <c r="M3" s="1149"/>
      <c r="N3" s="1149"/>
      <c r="O3" s="1149"/>
      <c r="P3" s="1149"/>
      <c r="Q3" s="1149"/>
      <c r="R3" s="128"/>
      <c r="S3" s="103"/>
      <c r="T3" s="3" t="s">
        <v>412</v>
      </c>
    </row>
    <row r="4" spans="1:20" ht="15.75" customHeight="1">
      <c r="A4" s="128"/>
      <c r="B4" s="128"/>
      <c r="C4" s="128"/>
      <c r="D4" s="128"/>
      <c r="E4" s="128"/>
      <c r="F4" s="128"/>
      <c r="G4" s="128"/>
      <c r="H4" s="128"/>
      <c r="I4" s="128"/>
      <c r="J4" s="128"/>
      <c r="K4" s="128"/>
      <c r="L4" s="128"/>
      <c r="M4" s="128"/>
      <c r="N4" s="128"/>
      <c r="O4" s="128"/>
      <c r="P4" s="128"/>
      <c r="Q4" s="128"/>
      <c r="R4" s="128"/>
      <c r="S4" s="98"/>
      <c r="T4" s="3" t="s">
        <v>403</v>
      </c>
    </row>
    <row r="5" spans="1:20" ht="15.75" customHeight="1">
      <c r="A5" s="3" t="s">
        <v>86</v>
      </c>
    </row>
    <row r="6" spans="1:20" ht="15.75" customHeight="1">
      <c r="A6" s="1185"/>
      <c r="B6" s="1185"/>
      <c r="C6" s="1185"/>
      <c r="D6" s="1185"/>
      <c r="E6" s="1185"/>
      <c r="F6" s="3" t="s">
        <v>131</v>
      </c>
      <c r="S6" s="3" t="s">
        <v>404</v>
      </c>
    </row>
    <row r="7" spans="1:20" ht="15.75" customHeight="1">
      <c r="A7" s="1185"/>
      <c r="B7" s="1185"/>
      <c r="C7" s="1185"/>
      <c r="D7" s="1185"/>
      <c r="E7" s="1185"/>
      <c r="S7" s="100"/>
      <c r="T7" s="3" t="s">
        <v>405</v>
      </c>
    </row>
    <row r="8" spans="1:20" ht="15.75" customHeight="1">
      <c r="K8" s="3" t="s">
        <v>62</v>
      </c>
      <c r="S8" s="101"/>
      <c r="T8" s="3" t="s">
        <v>403</v>
      </c>
    </row>
    <row r="9" spans="1:20" ht="15.75" customHeight="1">
      <c r="K9" s="1185"/>
      <c r="L9" s="1185"/>
      <c r="M9" s="1185"/>
      <c r="N9" s="1185"/>
      <c r="O9" s="1185"/>
      <c r="P9" s="1185"/>
    </row>
    <row r="10" spans="1:20" ht="15.75" customHeight="1">
      <c r="S10" s="105" t="s">
        <v>406</v>
      </c>
    </row>
    <row r="11" spans="1:20" ht="15.75" customHeight="1">
      <c r="S11" s="105" t="s">
        <v>407</v>
      </c>
    </row>
    <row r="12" spans="1:20" ht="15.75" customHeight="1">
      <c r="A12" s="1851" t="s">
        <v>1168</v>
      </c>
      <c r="B12" s="1851"/>
      <c r="C12" s="1851"/>
      <c r="D12" s="1851"/>
      <c r="E12" s="1851"/>
      <c r="F12" s="1851"/>
      <c r="G12" s="1851"/>
      <c r="H12" s="1851"/>
      <c r="I12" s="1851"/>
      <c r="J12" s="1851"/>
      <c r="K12" s="1851"/>
      <c r="L12" s="1851"/>
      <c r="M12" s="1851"/>
      <c r="N12" s="1851"/>
      <c r="O12" s="1851"/>
      <c r="P12" s="1851"/>
      <c r="Q12" s="1851"/>
      <c r="R12" s="142"/>
    </row>
    <row r="13" spans="1:20" ht="15.75" customHeight="1">
      <c r="A13" s="1851"/>
      <c r="B13" s="1851"/>
      <c r="C13" s="1851"/>
      <c r="D13" s="1851"/>
      <c r="E13" s="1851"/>
      <c r="F13" s="1851"/>
      <c r="G13" s="1851"/>
      <c r="H13" s="1851"/>
      <c r="I13" s="1851"/>
      <c r="J13" s="1851"/>
      <c r="K13" s="1851"/>
      <c r="L13" s="1851"/>
      <c r="M13" s="1851"/>
      <c r="N13" s="1851"/>
      <c r="O13" s="1851"/>
      <c r="P13" s="1851"/>
      <c r="Q13" s="1851"/>
      <c r="R13" s="142"/>
    </row>
    <row r="14" spans="1:20" ht="15.75" customHeight="1"/>
    <row r="15" spans="1:20" ht="15.75" customHeight="1">
      <c r="A15" s="1092" t="s">
        <v>64</v>
      </c>
      <c r="B15" s="1092"/>
      <c r="C15" s="1092"/>
      <c r="D15" s="1092"/>
      <c r="E15" s="1092"/>
      <c r="F15" s="1092"/>
      <c r="G15" s="1092"/>
      <c r="H15" s="1092"/>
      <c r="I15" s="1092"/>
      <c r="J15" s="1092"/>
      <c r="K15" s="1092"/>
      <c r="L15" s="1092"/>
      <c r="M15" s="1092"/>
      <c r="N15" s="1092"/>
      <c r="O15" s="1092"/>
      <c r="P15" s="1092"/>
      <c r="Q15" s="1092"/>
      <c r="R15" s="77"/>
    </row>
    <row r="16" spans="1:20" ht="15.75" customHeight="1"/>
    <row r="17" spans="1:18" ht="15.75" customHeight="1">
      <c r="A17" s="1099" t="s">
        <v>65</v>
      </c>
      <c r="B17" s="1159"/>
      <c r="C17" s="1159"/>
      <c r="D17" s="1100"/>
      <c r="E17" s="1800">
        <f>IF(発注者入力シート!C7="","",発注者入力シート!C7)</f>
        <v>46310</v>
      </c>
      <c r="F17" s="1801"/>
      <c r="G17" s="1801"/>
      <c r="H17" s="1801"/>
      <c r="I17" s="1801"/>
      <c r="J17" s="1801"/>
      <c r="K17" s="1801"/>
      <c r="L17" s="1801"/>
      <c r="M17" s="1801"/>
      <c r="N17" s="1801"/>
      <c r="O17" s="1801"/>
      <c r="P17" s="1801"/>
      <c r="Q17" s="1802"/>
    </row>
    <row r="18" spans="1:18" ht="15.75" customHeight="1">
      <c r="A18" s="1099" t="s">
        <v>24</v>
      </c>
      <c r="B18" s="1159"/>
      <c r="C18" s="1159"/>
      <c r="D18" s="1100"/>
      <c r="E18" s="1803" t="str">
        <f>IF(発注者入力シート!C10="","",発注者入力シート!C10)</f>
        <v>浜山公園陸上競技場メインスタンド増築外（電気設備）工事</v>
      </c>
      <c r="F18" s="1804"/>
      <c r="G18" s="1804"/>
      <c r="H18" s="1804"/>
      <c r="I18" s="1804"/>
      <c r="J18" s="1804"/>
      <c r="K18" s="1804"/>
      <c r="L18" s="1804"/>
      <c r="M18" s="1804"/>
      <c r="N18" s="1804"/>
      <c r="O18" s="1804"/>
      <c r="P18" s="1804"/>
      <c r="Q18" s="1805"/>
      <c r="R18" s="2"/>
    </row>
    <row r="19" spans="1:18" ht="15.75" customHeight="1">
      <c r="A19" s="1176"/>
      <c r="B19" s="1177"/>
      <c r="C19" s="1177"/>
      <c r="D19" s="1178"/>
      <c r="E19" s="1806"/>
      <c r="F19" s="1732"/>
      <c r="G19" s="1732"/>
      <c r="H19" s="1732"/>
      <c r="I19" s="1732"/>
      <c r="J19" s="1732"/>
      <c r="K19" s="1732"/>
      <c r="L19" s="1732"/>
      <c r="M19" s="1732"/>
      <c r="N19" s="1732"/>
      <c r="O19" s="1732"/>
      <c r="P19" s="1732"/>
      <c r="Q19" s="1807"/>
      <c r="R19" s="2"/>
    </row>
    <row r="20" spans="1:18" ht="15.75" customHeight="1">
      <c r="A20" s="1160" t="s">
        <v>90</v>
      </c>
      <c r="B20" s="1092"/>
      <c r="C20" s="1092"/>
      <c r="D20" s="1092"/>
      <c r="E20" s="1092"/>
      <c r="F20" s="1092"/>
      <c r="G20" s="1092"/>
      <c r="H20" s="1092"/>
      <c r="I20" s="1092"/>
      <c r="J20" s="1092"/>
      <c r="K20" s="1092"/>
      <c r="L20" s="1092"/>
      <c r="M20" s="1092"/>
      <c r="N20" s="1092"/>
      <c r="O20" s="1092"/>
      <c r="P20" s="1092"/>
      <c r="Q20" s="1161"/>
      <c r="R20" s="77"/>
    </row>
    <row r="21" spans="1:18" ht="15.75" customHeight="1">
      <c r="A21" s="1166" t="s">
        <v>88</v>
      </c>
      <c r="B21" s="1248"/>
      <c r="C21" s="1248"/>
      <c r="D21" s="1248"/>
      <c r="E21" s="102"/>
      <c r="F21" s="102"/>
      <c r="G21" s="102"/>
      <c r="H21" s="102"/>
      <c r="I21" s="102"/>
      <c r="J21" s="102"/>
      <c r="K21" s="102" t="s">
        <v>91</v>
      </c>
      <c r="L21" s="102"/>
      <c r="M21" s="102"/>
      <c r="N21" s="102"/>
      <c r="O21" s="102"/>
      <c r="P21" s="102"/>
      <c r="Q21" s="118"/>
    </row>
    <row r="22" spans="1:18" ht="15.75" customHeight="1">
      <c r="A22" s="131" t="s">
        <v>132</v>
      </c>
      <c r="B22" s="1101"/>
      <c r="C22" s="1101"/>
      <c r="D22" s="1102"/>
      <c r="E22" s="1849"/>
      <c r="F22" s="1101"/>
      <c r="G22" s="1101"/>
      <c r="H22" s="1101"/>
      <c r="I22" s="1101"/>
      <c r="J22" s="1101"/>
      <c r="K22" s="1101"/>
      <c r="L22" s="1101"/>
      <c r="M22" s="1101"/>
      <c r="N22" s="1101"/>
      <c r="O22" s="1101"/>
      <c r="P22" s="1101"/>
      <c r="Q22" s="1102"/>
      <c r="R22" s="185"/>
    </row>
    <row r="23" spans="1:18" ht="15.75" customHeight="1">
      <c r="A23" s="131"/>
      <c r="B23" s="1174"/>
      <c r="C23" s="1174"/>
      <c r="D23" s="1175"/>
      <c r="E23" s="1845"/>
      <c r="F23" s="1174"/>
      <c r="G23" s="1174"/>
      <c r="H23" s="1174"/>
      <c r="I23" s="1174"/>
      <c r="J23" s="1174"/>
      <c r="K23" s="1174"/>
      <c r="L23" s="1174"/>
      <c r="M23" s="1174"/>
      <c r="N23" s="1174"/>
      <c r="O23" s="1174"/>
      <c r="P23" s="1174"/>
      <c r="Q23" s="1175"/>
      <c r="R23" s="185"/>
    </row>
    <row r="24" spans="1:18" ht="15.75" customHeight="1">
      <c r="A24" s="131"/>
      <c r="B24" s="1174"/>
      <c r="C24" s="1174"/>
      <c r="D24" s="1175"/>
      <c r="E24" s="1845"/>
      <c r="F24" s="1174"/>
      <c r="G24" s="1174"/>
      <c r="H24" s="1174"/>
      <c r="I24" s="1174"/>
      <c r="J24" s="1174"/>
      <c r="K24" s="1174"/>
      <c r="L24" s="1174"/>
      <c r="M24" s="1174"/>
      <c r="N24" s="1174"/>
      <c r="O24" s="1174"/>
      <c r="P24" s="1174"/>
      <c r="Q24" s="1175"/>
      <c r="R24" s="185"/>
    </row>
    <row r="25" spans="1:18" ht="15.75" customHeight="1">
      <c r="A25" s="131"/>
      <c r="B25" s="1174"/>
      <c r="C25" s="1174"/>
      <c r="D25" s="1175"/>
      <c r="E25" s="1845"/>
      <c r="F25" s="1174"/>
      <c r="G25" s="1174"/>
      <c r="H25" s="1174"/>
      <c r="I25" s="1174"/>
      <c r="J25" s="1174"/>
      <c r="K25" s="1174"/>
      <c r="L25" s="1174"/>
      <c r="M25" s="1174"/>
      <c r="N25" s="1174"/>
      <c r="O25" s="1174"/>
      <c r="P25" s="1174"/>
      <c r="Q25" s="1175"/>
      <c r="R25" s="185"/>
    </row>
    <row r="26" spans="1:18" ht="15.75" customHeight="1">
      <c r="A26" s="131"/>
      <c r="B26" s="1174"/>
      <c r="C26" s="1174"/>
      <c r="D26" s="1175"/>
      <c r="E26" s="1845"/>
      <c r="F26" s="1174"/>
      <c r="G26" s="1174"/>
      <c r="H26" s="1174"/>
      <c r="I26" s="1174"/>
      <c r="J26" s="1174"/>
      <c r="K26" s="1174"/>
      <c r="L26" s="1174"/>
      <c r="M26" s="1174"/>
      <c r="N26" s="1174"/>
      <c r="O26" s="1174"/>
      <c r="P26" s="1174"/>
      <c r="Q26" s="1175"/>
      <c r="R26" s="185"/>
    </row>
    <row r="27" spans="1:18" ht="15.75" customHeight="1">
      <c r="A27" s="131"/>
      <c r="B27" s="1174"/>
      <c r="C27" s="1174"/>
      <c r="D27" s="1175"/>
      <c r="E27" s="1845"/>
      <c r="F27" s="1174"/>
      <c r="G27" s="1174"/>
      <c r="H27" s="1174"/>
      <c r="I27" s="1174"/>
      <c r="J27" s="1174"/>
      <c r="K27" s="1174"/>
      <c r="L27" s="1174"/>
      <c r="M27" s="1174"/>
      <c r="N27" s="1174"/>
      <c r="O27" s="1174"/>
      <c r="P27" s="1174"/>
      <c r="Q27" s="1175"/>
      <c r="R27" s="185"/>
    </row>
    <row r="28" spans="1:18" ht="15.75" customHeight="1">
      <c r="A28" s="131"/>
      <c r="B28" s="1174"/>
      <c r="C28" s="1174"/>
      <c r="D28" s="1175"/>
      <c r="E28" s="1845"/>
      <c r="F28" s="1174"/>
      <c r="G28" s="1174"/>
      <c r="H28" s="1174"/>
      <c r="I28" s="1174"/>
      <c r="J28" s="1174"/>
      <c r="K28" s="1174"/>
      <c r="L28" s="1174"/>
      <c r="M28" s="1174"/>
      <c r="N28" s="1174"/>
      <c r="O28" s="1174"/>
      <c r="P28" s="1174"/>
      <c r="Q28" s="1175"/>
      <c r="R28" s="185"/>
    </row>
    <row r="29" spans="1:18" ht="15.75" customHeight="1">
      <c r="A29" s="131"/>
      <c r="B29" s="1847"/>
      <c r="C29" s="1847"/>
      <c r="D29" s="1848"/>
      <c r="E29" s="1850"/>
      <c r="F29" s="1847"/>
      <c r="G29" s="1847"/>
      <c r="H29" s="1847"/>
      <c r="I29" s="1847"/>
      <c r="J29" s="1847"/>
      <c r="K29" s="1847"/>
      <c r="L29" s="1847"/>
      <c r="M29" s="1847"/>
      <c r="N29" s="1847"/>
      <c r="O29" s="1847"/>
      <c r="P29" s="1847"/>
      <c r="Q29" s="1848"/>
      <c r="R29" s="185"/>
    </row>
    <row r="30" spans="1:18" ht="15.75" customHeight="1">
      <c r="A30" s="162" t="s">
        <v>133</v>
      </c>
      <c r="B30" s="1842"/>
      <c r="C30" s="1842"/>
      <c r="D30" s="1843"/>
      <c r="E30" s="1844"/>
      <c r="F30" s="1842"/>
      <c r="G30" s="1842"/>
      <c r="H30" s="1842"/>
      <c r="I30" s="1842"/>
      <c r="J30" s="1842"/>
      <c r="K30" s="1842"/>
      <c r="L30" s="1842"/>
      <c r="M30" s="1842"/>
      <c r="N30" s="1842"/>
      <c r="O30" s="1842"/>
      <c r="P30" s="1842"/>
      <c r="Q30" s="1843"/>
      <c r="R30" s="185"/>
    </row>
    <row r="31" spans="1:18" ht="15.75" customHeight="1">
      <c r="A31" s="131"/>
      <c r="B31" s="1174"/>
      <c r="C31" s="1174"/>
      <c r="D31" s="1175"/>
      <c r="E31" s="1845"/>
      <c r="F31" s="1174"/>
      <c r="G31" s="1174"/>
      <c r="H31" s="1174"/>
      <c r="I31" s="1174"/>
      <c r="J31" s="1174"/>
      <c r="K31" s="1174"/>
      <c r="L31" s="1174"/>
      <c r="M31" s="1174"/>
      <c r="N31" s="1174"/>
      <c r="O31" s="1174"/>
      <c r="P31" s="1174"/>
      <c r="Q31" s="1175"/>
      <c r="R31" s="185"/>
    </row>
    <row r="32" spans="1:18" ht="15.75" customHeight="1">
      <c r="A32" s="131"/>
      <c r="B32" s="1174"/>
      <c r="C32" s="1174"/>
      <c r="D32" s="1175"/>
      <c r="E32" s="1845"/>
      <c r="F32" s="1174"/>
      <c r="G32" s="1174"/>
      <c r="H32" s="1174"/>
      <c r="I32" s="1174"/>
      <c r="J32" s="1174"/>
      <c r="K32" s="1174"/>
      <c r="L32" s="1174"/>
      <c r="M32" s="1174"/>
      <c r="N32" s="1174"/>
      <c r="O32" s="1174"/>
      <c r="P32" s="1174"/>
      <c r="Q32" s="1175"/>
      <c r="R32" s="185"/>
    </row>
    <row r="33" spans="1:18" ht="15.75" customHeight="1">
      <c r="A33" s="131"/>
      <c r="B33" s="1174"/>
      <c r="C33" s="1174"/>
      <c r="D33" s="1175"/>
      <c r="E33" s="1845"/>
      <c r="F33" s="1174"/>
      <c r="G33" s="1174"/>
      <c r="H33" s="1174"/>
      <c r="I33" s="1174"/>
      <c r="J33" s="1174"/>
      <c r="K33" s="1174"/>
      <c r="L33" s="1174"/>
      <c r="M33" s="1174"/>
      <c r="N33" s="1174"/>
      <c r="O33" s="1174"/>
      <c r="P33" s="1174"/>
      <c r="Q33" s="1175"/>
      <c r="R33" s="185"/>
    </row>
    <row r="34" spans="1:18" ht="15.75" customHeight="1">
      <c r="A34" s="131"/>
      <c r="B34" s="1174"/>
      <c r="C34" s="1174"/>
      <c r="D34" s="1175"/>
      <c r="E34" s="1845"/>
      <c r="F34" s="1174"/>
      <c r="G34" s="1174"/>
      <c r="H34" s="1174"/>
      <c r="I34" s="1174"/>
      <c r="J34" s="1174"/>
      <c r="K34" s="1174"/>
      <c r="L34" s="1174"/>
      <c r="M34" s="1174"/>
      <c r="N34" s="1174"/>
      <c r="O34" s="1174"/>
      <c r="P34" s="1174"/>
      <c r="Q34" s="1175"/>
      <c r="R34" s="185"/>
    </row>
    <row r="35" spans="1:18" ht="15.75" customHeight="1">
      <c r="A35" s="131"/>
      <c r="B35" s="1174"/>
      <c r="C35" s="1174"/>
      <c r="D35" s="1175"/>
      <c r="E35" s="1845"/>
      <c r="F35" s="1174"/>
      <c r="G35" s="1174"/>
      <c r="H35" s="1174"/>
      <c r="I35" s="1174"/>
      <c r="J35" s="1174"/>
      <c r="K35" s="1174"/>
      <c r="L35" s="1174"/>
      <c r="M35" s="1174"/>
      <c r="N35" s="1174"/>
      <c r="O35" s="1174"/>
      <c r="P35" s="1174"/>
      <c r="Q35" s="1175"/>
      <c r="R35" s="185"/>
    </row>
    <row r="36" spans="1:18" ht="15.75" customHeight="1">
      <c r="A36" s="131"/>
      <c r="B36" s="1174"/>
      <c r="C36" s="1174"/>
      <c r="D36" s="1175"/>
      <c r="E36" s="1845"/>
      <c r="F36" s="1174"/>
      <c r="G36" s="1174"/>
      <c r="H36" s="1174"/>
      <c r="I36" s="1174"/>
      <c r="J36" s="1174"/>
      <c r="K36" s="1174"/>
      <c r="L36" s="1174"/>
      <c r="M36" s="1174"/>
      <c r="N36" s="1174"/>
      <c r="O36" s="1174"/>
      <c r="P36" s="1174"/>
      <c r="Q36" s="1175"/>
      <c r="R36" s="185"/>
    </row>
    <row r="37" spans="1:18" ht="15.75" customHeight="1">
      <c r="A37" s="164"/>
      <c r="B37" s="1847"/>
      <c r="C37" s="1847"/>
      <c r="D37" s="1848"/>
      <c r="E37" s="1850"/>
      <c r="F37" s="1847"/>
      <c r="G37" s="1847"/>
      <c r="H37" s="1847"/>
      <c r="I37" s="1847"/>
      <c r="J37" s="1847"/>
      <c r="K37" s="1847"/>
      <c r="L37" s="1847"/>
      <c r="M37" s="1847"/>
      <c r="N37" s="1847"/>
      <c r="O37" s="1847"/>
      <c r="P37" s="1847"/>
      <c r="Q37" s="1848"/>
      <c r="R37" s="185"/>
    </row>
    <row r="38" spans="1:18" ht="15.75" customHeight="1">
      <c r="A38" s="131" t="s">
        <v>134</v>
      </c>
      <c r="B38" s="1842"/>
      <c r="C38" s="1842"/>
      <c r="D38" s="1843"/>
      <c r="E38" s="1844"/>
      <c r="F38" s="1842"/>
      <c r="G38" s="1842"/>
      <c r="H38" s="1842"/>
      <c r="I38" s="1842"/>
      <c r="J38" s="1842"/>
      <c r="K38" s="1842"/>
      <c r="L38" s="1842"/>
      <c r="M38" s="1842"/>
      <c r="N38" s="1842"/>
      <c r="O38" s="1842"/>
      <c r="P38" s="1842"/>
      <c r="Q38" s="1843"/>
      <c r="R38" s="185"/>
    </row>
    <row r="39" spans="1:18" ht="15.75" customHeight="1">
      <c r="A39" s="113"/>
      <c r="B39" s="1174"/>
      <c r="C39" s="1174"/>
      <c r="D39" s="1175"/>
      <c r="E39" s="1845"/>
      <c r="F39" s="1174"/>
      <c r="G39" s="1174"/>
      <c r="H39" s="1174"/>
      <c r="I39" s="1174"/>
      <c r="J39" s="1174"/>
      <c r="K39" s="1174"/>
      <c r="L39" s="1174"/>
      <c r="M39" s="1174"/>
      <c r="N39" s="1174"/>
      <c r="O39" s="1174"/>
      <c r="P39" s="1174"/>
      <c r="Q39" s="1175"/>
      <c r="R39" s="185"/>
    </row>
    <row r="40" spans="1:18" ht="15.75" customHeight="1">
      <c r="A40" s="113"/>
      <c r="B40" s="1174"/>
      <c r="C40" s="1174"/>
      <c r="D40" s="1175"/>
      <c r="E40" s="1845"/>
      <c r="F40" s="1174"/>
      <c r="G40" s="1174"/>
      <c r="H40" s="1174"/>
      <c r="I40" s="1174"/>
      <c r="J40" s="1174"/>
      <c r="K40" s="1174"/>
      <c r="L40" s="1174"/>
      <c r="M40" s="1174"/>
      <c r="N40" s="1174"/>
      <c r="O40" s="1174"/>
      <c r="P40" s="1174"/>
      <c r="Q40" s="1175"/>
      <c r="R40" s="185"/>
    </row>
    <row r="41" spans="1:18" ht="15.75" customHeight="1">
      <c r="A41" s="113"/>
      <c r="B41" s="1174"/>
      <c r="C41" s="1174"/>
      <c r="D41" s="1175"/>
      <c r="E41" s="1845"/>
      <c r="F41" s="1174"/>
      <c r="G41" s="1174"/>
      <c r="H41" s="1174"/>
      <c r="I41" s="1174"/>
      <c r="J41" s="1174"/>
      <c r="K41" s="1174"/>
      <c r="L41" s="1174"/>
      <c r="M41" s="1174"/>
      <c r="N41" s="1174"/>
      <c r="O41" s="1174"/>
      <c r="P41" s="1174"/>
      <c r="Q41" s="1175"/>
      <c r="R41" s="185"/>
    </row>
    <row r="42" spans="1:18" ht="15.75" customHeight="1">
      <c r="A42" s="113"/>
      <c r="B42" s="1174"/>
      <c r="C42" s="1174"/>
      <c r="D42" s="1175"/>
      <c r="E42" s="1845"/>
      <c r="F42" s="1174"/>
      <c r="G42" s="1174"/>
      <c r="H42" s="1174"/>
      <c r="I42" s="1174"/>
      <c r="J42" s="1174"/>
      <c r="K42" s="1174"/>
      <c r="L42" s="1174"/>
      <c r="M42" s="1174"/>
      <c r="N42" s="1174"/>
      <c r="O42" s="1174"/>
      <c r="P42" s="1174"/>
      <c r="Q42" s="1175"/>
      <c r="R42" s="185"/>
    </row>
    <row r="43" spans="1:18" ht="15.75" customHeight="1">
      <c r="A43" s="113"/>
      <c r="B43" s="1174"/>
      <c r="C43" s="1174"/>
      <c r="D43" s="1175"/>
      <c r="E43" s="1845"/>
      <c r="F43" s="1174"/>
      <c r="G43" s="1174"/>
      <c r="H43" s="1174"/>
      <c r="I43" s="1174"/>
      <c r="J43" s="1174"/>
      <c r="K43" s="1174"/>
      <c r="L43" s="1174"/>
      <c r="M43" s="1174"/>
      <c r="N43" s="1174"/>
      <c r="O43" s="1174"/>
      <c r="P43" s="1174"/>
      <c r="Q43" s="1175"/>
      <c r="R43" s="185"/>
    </row>
    <row r="44" spans="1:18" ht="15.75" customHeight="1">
      <c r="A44" s="113"/>
      <c r="B44" s="1174"/>
      <c r="C44" s="1174"/>
      <c r="D44" s="1175"/>
      <c r="E44" s="1845"/>
      <c r="F44" s="1174"/>
      <c r="G44" s="1174"/>
      <c r="H44" s="1174"/>
      <c r="I44" s="1174"/>
      <c r="J44" s="1174"/>
      <c r="K44" s="1174"/>
      <c r="L44" s="1174"/>
      <c r="M44" s="1174"/>
      <c r="N44" s="1174"/>
      <c r="O44" s="1174"/>
      <c r="P44" s="1174"/>
      <c r="Q44" s="1175"/>
      <c r="R44" s="185"/>
    </row>
    <row r="45" spans="1:18" ht="15.75" customHeight="1">
      <c r="A45" s="113"/>
      <c r="B45" s="1174"/>
      <c r="C45" s="1174"/>
      <c r="D45" s="1175"/>
      <c r="E45" s="1845"/>
      <c r="F45" s="1174"/>
      <c r="G45" s="1174"/>
      <c r="H45" s="1174"/>
      <c r="I45" s="1174"/>
      <c r="J45" s="1174"/>
      <c r="K45" s="1174"/>
      <c r="L45" s="1174"/>
      <c r="M45" s="1174"/>
      <c r="N45" s="1174"/>
      <c r="O45" s="1174"/>
      <c r="P45" s="1174"/>
      <c r="Q45" s="1175"/>
      <c r="R45" s="185"/>
    </row>
    <row r="46" spans="1:18" ht="15.75" customHeight="1">
      <c r="A46" s="113"/>
      <c r="B46" s="1174"/>
      <c r="C46" s="1174"/>
      <c r="D46" s="1175"/>
      <c r="E46" s="1845"/>
      <c r="F46" s="1174"/>
      <c r="G46" s="1174"/>
      <c r="H46" s="1174"/>
      <c r="I46" s="1174"/>
      <c r="J46" s="1174"/>
      <c r="K46" s="1174"/>
      <c r="L46" s="1174"/>
      <c r="M46" s="1174"/>
      <c r="N46" s="1174"/>
      <c r="O46" s="1174"/>
      <c r="P46" s="1174"/>
      <c r="Q46" s="1175"/>
      <c r="R46" s="185"/>
    </row>
    <row r="47" spans="1:18" ht="15.75" customHeight="1">
      <c r="A47" s="113"/>
      <c r="B47" s="1174"/>
      <c r="C47" s="1174"/>
      <c r="D47" s="1175"/>
      <c r="E47" s="1845"/>
      <c r="F47" s="1174"/>
      <c r="G47" s="1174"/>
      <c r="H47" s="1174"/>
      <c r="I47" s="1174"/>
      <c r="J47" s="1174"/>
      <c r="K47" s="1174"/>
      <c r="L47" s="1174"/>
      <c r="M47" s="1174"/>
      <c r="N47" s="1174"/>
      <c r="O47" s="1174"/>
      <c r="P47" s="1174"/>
      <c r="Q47" s="1175"/>
      <c r="R47" s="185"/>
    </row>
    <row r="48" spans="1:18" ht="15.75" customHeight="1">
      <c r="A48" s="121"/>
      <c r="B48" s="1136"/>
      <c r="C48" s="1136"/>
      <c r="D48" s="1137"/>
      <c r="E48" s="1846"/>
      <c r="F48" s="1136"/>
      <c r="G48" s="1136"/>
      <c r="H48" s="1136"/>
      <c r="I48" s="1136"/>
      <c r="J48" s="1136"/>
      <c r="K48" s="1136"/>
      <c r="L48" s="1136"/>
      <c r="M48" s="1136"/>
      <c r="N48" s="1136"/>
      <c r="O48" s="1136"/>
      <c r="P48" s="1136"/>
      <c r="Q48" s="1137"/>
      <c r="R48" s="185"/>
    </row>
    <row r="49" ht="15.75" customHeight="1"/>
    <row r="50" ht="15.75" customHeight="1"/>
    <row r="51" ht="15.75" customHeight="1"/>
  </sheetData>
  <mergeCells count="19">
    <mergeCell ref="A6:E7"/>
    <mergeCell ref="K9:P9"/>
    <mergeCell ref="A1:F1"/>
    <mergeCell ref="B30:D37"/>
    <mergeCell ref="E30:Q37"/>
    <mergeCell ref="A2:Q2"/>
    <mergeCell ref="A3:Q3"/>
    <mergeCell ref="A15:Q15"/>
    <mergeCell ref="A12:Q13"/>
    <mergeCell ref="B38:D48"/>
    <mergeCell ref="E38:Q48"/>
    <mergeCell ref="A17:D17"/>
    <mergeCell ref="E17:Q17"/>
    <mergeCell ref="B22:D29"/>
    <mergeCell ref="E22:Q29"/>
    <mergeCell ref="A20:Q20"/>
    <mergeCell ref="A21:D21"/>
    <mergeCell ref="A18:D19"/>
    <mergeCell ref="E18:Q1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pageSetUpPr fitToPage="1"/>
  </sheetPr>
  <dimension ref="A1:T52"/>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1097" t="str">
        <f>CONCATENATE("（様式－",発注者入力シート!E54,"）")</f>
        <v>（様式－）</v>
      </c>
      <c r="B1" s="1097"/>
      <c r="C1" s="1097"/>
      <c r="D1" s="1097"/>
      <c r="E1" s="1097"/>
      <c r="F1" s="1097"/>
      <c r="S1" s="3" t="s">
        <v>400</v>
      </c>
    </row>
    <row r="2" spans="1:20" ht="15.75" customHeight="1">
      <c r="A2" s="1457" t="s">
        <v>1163</v>
      </c>
      <c r="B2" s="1457"/>
      <c r="C2" s="1457"/>
      <c r="D2" s="1457"/>
      <c r="E2" s="1457"/>
      <c r="F2" s="1457"/>
      <c r="G2" s="1457"/>
      <c r="H2" s="1457"/>
      <c r="I2" s="1457"/>
      <c r="J2" s="1457"/>
      <c r="K2" s="1457"/>
      <c r="L2" s="1457"/>
      <c r="M2" s="1457"/>
      <c r="N2" s="1457"/>
      <c r="O2" s="1457"/>
      <c r="P2" s="1457"/>
      <c r="Q2" s="1457"/>
      <c r="R2" s="6"/>
      <c r="S2" s="3" t="s">
        <v>401</v>
      </c>
    </row>
    <row r="3" spans="1:20" ht="15.75" customHeight="1">
      <c r="A3" s="1149" t="s">
        <v>558</v>
      </c>
      <c r="B3" s="1149"/>
      <c r="C3" s="1149"/>
      <c r="D3" s="1149"/>
      <c r="E3" s="1149"/>
      <c r="F3" s="1149"/>
      <c r="G3" s="1149"/>
      <c r="H3" s="1149"/>
      <c r="I3" s="1149"/>
      <c r="J3" s="1149"/>
      <c r="K3" s="1149"/>
      <c r="L3" s="1149"/>
      <c r="M3" s="1149"/>
      <c r="N3" s="1149"/>
      <c r="O3" s="1149"/>
      <c r="P3" s="1149"/>
      <c r="Q3" s="1149"/>
      <c r="R3" s="128"/>
      <c r="S3" s="103"/>
      <c r="T3" s="3" t="s">
        <v>412</v>
      </c>
    </row>
    <row r="4" spans="1:20" ht="15.75" customHeight="1">
      <c r="A4" s="128"/>
      <c r="B4" s="128"/>
      <c r="C4" s="128"/>
      <c r="D4" s="128"/>
      <c r="E4" s="128"/>
      <c r="F4" s="128"/>
      <c r="G4" s="128"/>
      <c r="H4" s="128"/>
      <c r="I4" s="128"/>
      <c r="J4" s="128"/>
      <c r="K4" s="128"/>
      <c r="L4" s="128"/>
      <c r="M4" s="128"/>
      <c r="N4" s="128"/>
      <c r="O4" s="128"/>
      <c r="P4" s="128"/>
      <c r="Q4" s="128"/>
      <c r="R4" s="128"/>
      <c r="S4" s="98"/>
      <c r="T4" s="3" t="s">
        <v>403</v>
      </c>
    </row>
    <row r="5" spans="1:20" ht="15.75" customHeight="1">
      <c r="A5" s="3" t="s">
        <v>62</v>
      </c>
    </row>
    <row r="6" spans="1:20" ht="15.75" customHeight="1">
      <c r="A6" s="1455"/>
      <c r="B6" s="1455"/>
      <c r="C6" s="1455"/>
      <c r="D6" s="1455"/>
      <c r="E6" s="1455"/>
      <c r="F6" s="3" t="s">
        <v>135</v>
      </c>
      <c r="S6" s="3" t="s">
        <v>404</v>
      </c>
    </row>
    <row r="7" spans="1:20" ht="15.75" customHeight="1">
      <c r="S7" s="100"/>
      <c r="T7" s="3" t="s">
        <v>405</v>
      </c>
    </row>
    <row r="8" spans="1:20" ht="15.75" customHeight="1">
      <c r="K8" s="3" t="s">
        <v>86</v>
      </c>
      <c r="S8" s="101"/>
      <c r="T8" s="3" t="s">
        <v>403</v>
      </c>
    </row>
    <row r="9" spans="1:20" ht="15.75" customHeight="1">
      <c r="K9" s="1455"/>
      <c r="L9" s="1455"/>
      <c r="M9" s="1455"/>
      <c r="N9" s="1455"/>
      <c r="O9" s="1455"/>
      <c r="P9" s="1455"/>
    </row>
    <row r="10" spans="1:20" ht="15.75" customHeight="1">
      <c r="K10" s="1455"/>
      <c r="L10" s="1455"/>
      <c r="M10" s="1455"/>
      <c r="N10" s="1455"/>
      <c r="O10" s="1455"/>
      <c r="P10" s="1455"/>
      <c r="S10" s="105" t="s">
        <v>406</v>
      </c>
    </row>
    <row r="11" spans="1:20" ht="15.75" customHeight="1">
      <c r="S11" s="105" t="s">
        <v>407</v>
      </c>
    </row>
    <row r="12" spans="1:20" ht="15.75" customHeight="1">
      <c r="A12" s="1289" t="s">
        <v>1169</v>
      </c>
      <c r="B12" s="1289"/>
      <c r="C12" s="1289"/>
      <c r="D12" s="1289"/>
      <c r="E12" s="1289"/>
      <c r="F12" s="1289"/>
      <c r="G12" s="1289"/>
      <c r="H12" s="1289"/>
      <c r="I12" s="1289"/>
      <c r="J12" s="1289"/>
      <c r="K12" s="1289"/>
      <c r="L12" s="1289"/>
      <c r="M12" s="1289"/>
      <c r="N12" s="1289"/>
      <c r="O12" s="1289"/>
      <c r="P12" s="1289"/>
      <c r="Q12" s="1289"/>
      <c r="R12" s="142"/>
    </row>
    <row r="13" spans="1:20" ht="15.75" customHeight="1">
      <c r="A13" s="1289"/>
      <c r="B13" s="1289"/>
      <c r="C13" s="1289"/>
      <c r="D13" s="1289"/>
      <c r="E13" s="1289"/>
      <c r="F13" s="1289"/>
      <c r="G13" s="1289"/>
      <c r="H13" s="1289"/>
      <c r="I13" s="1289"/>
      <c r="J13" s="1289"/>
      <c r="K13" s="1289"/>
      <c r="L13" s="1289"/>
      <c r="M13" s="1289"/>
      <c r="N13" s="1289"/>
      <c r="O13" s="1289"/>
      <c r="P13" s="1289"/>
      <c r="Q13" s="1289"/>
      <c r="R13" s="142"/>
    </row>
    <row r="14" spans="1:20" ht="15.75" customHeight="1"/>
    <row r="15" spans="1:20" ht="15.75" customHeight="1">
      <c r="A15" s="1092" t="s">
        <v>64</v>
      </c>
      <c r="B15" s="1092"/>
      <c r="C15" s="1092"/>
      <c r="D15" s="1092"/>
      <c r="E15" s="1092"/>
      <c r="F15" s="1092"/>
      <c r="G15" s="1092"/>
      <c r="H15" s="1092"/>
      <c r="I15" s="1092"/>
      <c r="J15" s="1092"/>
      <c r="K15" s="1092"/>
      <c r="L15" s="1092"/>
      <c r="M15" s="1092"/>
      <c r="N15" s="1092"/>
      <c r="O15" s="1092"/>
      <c r="P15" s="1092"/>
      <c r="Q15" s="1092"/>
      <c r="R15" s="77"/>
    </row>
    <row r="16" spans="1:20" ht="15.75" customHeight="1"/>
    <row r="17" spans="1:18" ht="15.75" customHeight="1">
      <c r="A17" s="1170" t="s">
        <v>65</v>
      </c>
      <c r="B17" s="1170"/>
      <c r="C17" s="1170"/>
      <c r="D17" s="1170"/>
      <c r="E17" s="1800">
        <f>発注者入力シート!C7</f>
        <v>46310</v>
      </c>
      <c r="F17" s="1801"/>
      <c r="G17" s="1801"/>
      <c r="H17" s="1801"/>
      <c r="I17" s="1801"/>
      <c r="J17" s="1801"/>
      <c r="K17" s="1801"/>
      <c r="L17" s="1801"/>
      <c r="M17" s="1801"/>
      <c r="N17" s="1801"/>
      <c r="O17" s="1801"/>
      <c r="P17" s="1801"/>
      <c r="Q17" s="1802"/>
    </row>
    <row r="18" spans="1:18" ht="15.75" customHeight="1">
      <c r="A18" s="1099" t="s">
        <v>24</v>
      </c>
      <c r="B18" s="1159"/>
      <c r="C18" s="1159"/>
      <c r="D18" s="1159"/>
      <c r="E18" s="1803" t="str">
        <f>発注者入力シート!C10</f>
        <v>浜山公園陸上競技場メインスタンド増築外（電気設備）工事</v>
      </c>
      <c r="F18" s="1804"/>
      <c r="G18" s="1804"/>
      <c r="H18" s="1804"/>
      <c r="I18" s="1804"/>
      <c r="J18" s="1804"/>
      <c r="K18" s="1804"/>
      <c r="L18" s="1804"/>
      <c r="M18" s="1804"/>
      <c r="N18" s="1804"/>
      <c r="O18" s="1804"/>
      <c r="P18" s="1804"/>
      <c r="Q18" s="1805"/>
      <c r="R18" s="2"/>
    </row>
    <row r="19" spans="1:18" ht="15.75" customHeight="1">
      <c r="A19" s="1176"/>
      <c r="B19" s="1177"/>
      <c r="C19" s="1177"/>
      <c r="D19" s="1177"/>
      <c r="E19" s="1806"/>
      <c r="F19" s="1732"/>
      <c r="G19" s="1732"/>
      <c r="H19" s="1732"/>
      <c r="I19" s="1732"/>
      <c r="J19" s="1732"/>
      <c r="K19" s="1732"/>
      <c r="L19" s="1732"/>
      <c r="M19" s="1732"/>
      <c r="N19" s="1732"/>
      <c r="O19" s="1732"/>
      <c r="P19" s="1732"/>
      <c r="Q19" s="1807"/>
      <c r="R19" s="2"/>
    </row>
    <row r="20" spans="1:18" ht="15.75" customHeight="1">
      <c r="A20" s="1160" t="s">
        <v>559</v>
      </c>
      <c r="B20" s="1092"/>
      <c r="C20" s="1092"/>
      <c r="D20" s="1092"/>
      <c r="E20" s="1092"/>
      <c r="F20" s="1092"/>
      <c r="G20" s="1092"/>
      <c r="H20" s="1092"/>
      <c r="I20" s="1092"/>
      <c r="J20" s="1092"/>
      <c r="K20" s="1092"/>
      <c r="L20" s="1092"/>
      <c r="M20" s="1092"/>
      <c r="N20" s="1092"/>
      <c r="O20" s="1092"/>
      <c r="P20" s="1092"/>
      <c r="Q20" s="1161"/>
      <c r="R20" s="77"/>
    </row>
    <row r="21" spans="1:18" ht="15.75" customHeight="1">
      <c r="A21" s="1166" t="s">
        <v>560</v>
      </c>
      <c r="B21" s="1248"/>
      <c r="C21" s="1248"/>
      <c r="D21" s="1167"/>
      <c r="E21" s="1166" t="s">
        <v>89</v>
      </c>
      <c r="F21" s="1248"/>
      <c r="G21" s="1248"/>
      <c r="H21" s="1248"/>
      <c r="I21" s="1248"/>
      <c r="J21" s="1248"/>
      <c r="K21" s="1248"/>
      <c r="L21" s="1248"/>
      <c r="M21" s="1248"/>
      <c r="N21" s="1248"/>
      <c r="O21" s="1248"/>
      <c r="P21" s="1248"/>
      <c r="Q21" s="1167"/>
      <c r="R21" s="77"/>
    </row>
    <row r="22" spans="1:18" ht="15.75" customHeight="1">
      <c r="A22" s="131" t="s">
        <v>132</v>
      </c>
      <c r="B22" s="1114"/>
      <c r="C22" s="1114"/>
      <c r="D22" s="1115"/>
      <c r="E22" s="1113"/>
      <c r="F22" s="1114"/>
      <c r="G22" s="1114"/>
      <c r="H22" s="1114"/>
      <c r="I22" s="1114"/>
      <c r="J22" s="1114"/>
      <c r="K22" s="1114"/>
      <c r="L22" s="1114"/>
      <c r="M22" s="1114"/>
      <c r="N22" s="1114"/>
      <c r="O22" s="1114"/>
      <c r="P22" s="1114"/>
      <c r="Q22" s="1115"/>
      <c r="R22" s="185"/>
    </row>
    <row r="23" spans="1:18" ht="15.75" customHeight="1">
      <c r="A23" s="131"/>
      <c r="B23" s="1117"/>
      <c r="C23" s="1117"/>
      <c r="D23" s="1118"/>
      <c r="E23" s="1116"/>
      <c r="F23" s="1117"/>
      <c r="G23" s="1117"/>
      <c r="H23" s="1117"/>
      <c r="I23" s="1117"/>
      <c r="J23" s="1117"/>
      <c r="K23" s="1117"/>
      <c r="L23" s="1117"/>
      <c r="M23" s="1117"/>
      <c r="N23" s="1117"/>
      <c r="O23" s="1117"/>
      <c r="P23" s="1117"/>
      <c r="Q23" s="1118"/>
      <c r="R23" s="185"/>
    </row>
    <row r="24" spans="1:18" ht="15.75" customHeight="1">
      <c r="A24" s="131"/>
      <c r="B24" s="1117"/>
      <c r="C24" s="1117"/>
      <c r="D24" s="1118"/>
      <c r="E24" s="1116"/>
      <c r="F24" s="1117"/>
      <c r="G24" s="1117"/>
      <c r="H24" s="1117"/>
      <c r="I24" s="1117"/>
      <c r="J24" s="1117"/>
      <c r="K24" s="1117"/>
      <c r="L24" s="1117"/>
      <c r="M24" s="1117"/>
      <c r="N24" s="1117"/>
      <c r="O24" s="1117"/>
      <c r="P24" s="1117"/>
      <c r="Q24" s="1118"/>
      <c r="R24" s="185"/>
    </row>
    <row r="25" spans="1:18" ht="15.75" customHeight="1">
      <c r="A25" s="131"/>
      <c r="B25" s="1117"/>
      <c r="C25" s="1117"/>
      <c r="D25" s="1118"/>
      <c r="E25" s="1116"/>
      <c r="F25" s="1117"/>
      <c r="G25" s="1117"/>
      <c r="H25" s="1117"/>
      <c r="I25" s="1117"/>
      <c r="J25" s="1117"/>
      <c r="K25" s="1117"/>
      <c r="L25" s="1117"/>
      <c r="M25" s="1117"/>
      <c r="N25" s="1117"/>
      <c r="O25" s="1117"/>
      <c r="P25" s="1117"/>
      <c r="Q25" s="1118"/>
      <c r="R25" s="185"/>
    </row>
    <row r="26" spans="1:18" ht="15.75" customHeight="1">
      <c r="A26" s="131"/>
      <c r="B26" s="1117"/>
      <c r="C26" s="1117"/>
      <c r="D26" s="1118"/>
      <c r="E26" s="1116"/>
      <c r="F26" s="1117"/>
      <c r="G26" s="1117"/>
      <c r="H26" s="1117"/>
      <c r="I26" s="1117"/>
      <c r="J26" s="1117"/>
      <c r="K26" s="1117"/>
      <c r="L26" s="1117"/>
      <c r="M26" s="1117"/>
      <c r="N26" s="1117"/>
      <c r="O26" s="1117"/>
      <c r="P26" s="1117"/>
      <c r="Q26" s="1118"/>
      <c r="R26" s="185"/>
    </row>
    <row r="27" spans="1:18" ht="15.75" customHeight="1">
      <c r="A27" s="131"/>
      <c r="B27" s="1117"/>
      <c r="C27" s="1117"/>
      <c r="D27" s="1118"/>
      <c r="E27" s="1116"/>
      <c r="F27" s="1117"/>
      <c r="G27" s="1117"/>
      <c r="H27" s="1117"/>
      <c r="I27" s="1117"/>
      <c r="J27" s="1117"/>
      <c r="K27" s="1117"/>
      <c r="L27" s="1117"/>
      <c r="M27" s="1117"/>
      <c r="N27" s="1117"/>
      <c r="O27" s="1117"/>
      <c r="P27" s="1117"/>
      <c r="Q27" s="1118"/>
      <c r="R27" s="185"/>
    </row>
    <row r="28" spans="1:18" ht="15.75" customHeight="1">
      <c r="A28" s="131"/>
      <c r="B28" s="1117"/>
      <c r="C28" s="1117"/>
      <c r="D28" s="1118"/>
      <c r="E28" s="1116"/>
      <c r="F28" s="1117"/>
      <c r="G28" s="1117"/>
      <c r="H28" s="1117"/>
      <c r="I28" s="1117"/>
      <c r="J28" s="1117"/>
      <c r="K28" s="1117"/>
      <c r="L28" s="1117"/>
      <c r="M28" s="1117"/>
      <c r="N28" s="1117"/>
      <c r="O28" s="1117"/>
      <c r="P28" s="1117"/>
      <c r="Q28" s="1118"/>
      <c r="R28" s="185"/>
    </row>
    <row r="29" spans="1:18" ht="15.75" customHeight="1">
      <c r="A29" s="131"/>
      <c r="B29" s="1818"/>
      <c r="C29" s="1818"/>
      <c r="D29" s="1819"/>
      <c r="E29" s="1817"/>
      <c r="F29" s="1818"/>
      <c r="G29" s="1818"/>
      <c r="H29" s="1818"/>
      <c r="I29" s="1818"/>
      <c r="J29" s="1818"/>
      <c r="K29" s="1818"/>
      <c r="L29" s="1818"/>
      <c r="M29" s="1818"/>
      <c r="N29" s="1818"/>
      <c r="O29" s="1818"/>
      <c r="P29" s="1818"/>
      <c r="Q29" s="1819"/>
      <c r="R29" s="185"/>
    </row>
    <row r="30" spans="1:18" ht="15.75" customHeight="1">
      <c r="A30" s="162" t="s">
        <v>133</v>
      </c>
      <c r="B30" s="1820"/>
      <c r="C30" s="1820"/>
      <c r="D30" s="1821"/>
      <c r="E30" s="1822"/>
      <c r="F30" s="1820"/>
      <c r="G30" s="1820"/>
      <c r="H30" s="1820"/>
      <c r="I30" s="1820"/>
      <c r="J30" s="1820"/>
      <c r="K30" s="1820"/>
      <c r="L30" s="1820"/>
      <c r="M30" s="1820"/>
      <c r="N30" s="1820"/>
      <c r="O30" s="1820"/>
      <c r="P30" s="1820"/>
      <c r="Q30" s="1821"/>
      <c r="R30" s="185"/>
    </row>
    <row r="31" spans="1:18" ht="15.75" customHeight="1">
      <c r="A31" s="131"/>
      <c r="B31" s="1117"/>
      <c r="C31" s="1117"/>
      <c r="D31" s="1118"/>
      <c r="E31" s="1116"/>
      <c r="F31" s="1117"/>
      <c r="G31" s="1117"/>
      <c r="H31" s="1117"/>
      <c r="I31" s="1117"/>
      <c r="J31" s="1117"/>
      <c r="K31" s="1117"/>
      <c r="L31" s="1117"/>
      <c r="M31" s="1117"/>
      <c r="N31" s="1117"/>
      <c r="O31" s="1117"/>
      <c r="P31" s="1117"/>
      <c r="Q31" s="1118"/>
      <c r="R31" s="185"/>
    </row>
    <row r="32" spans="1:18" ht="15.75" customHeight="1">
      <c r="A32" s="131"/>
      <c r="B32" s="1117"/>
      <c r="C32" s="1117"/>
      <c r="D32" s="1118"/>
      <c r="E32" s="1116"/>
      <c r="F32" s="1117"/>
      <c r="G32" s="1117"/>
      <c r="H32" s="1117"/>
      <c r="I32" s="1117"/>
      <c r="J32" s="1117"/>
      <c r="K32" s="1117"/>
      <c r="L32" s="1117"/>
      <c r="M32" s="1117"/>
      <c r="N32" s="1117"/>
      <c r="O32" s="1117"/>
      <c r="P32" s="1117"/>
      <c r="Q32" s="1118"/>
      <c r="R32" s="185"/>
    </row>
    <row r="33" spans="1:18" ht="15.75" customHeight="1">
      <c r="A33" s="131"/>
      <c r="B33" s="1117"/>
      <c r="C33" s="1117"/>
      <c r="D33" s="1118"/>
      <c r="E33" s="1116"/>
      <c r="F33" s="1117"/>
      <c r="G33" s="1117"/>
      <c r="H33" s="1117"/>
      <c r="I33" s="1117"/>
      <c r="J33" s="1117"/>
      <c r="K33" s="1117"/>
      <c r="L33" s="1117"/>
      <c r="M33" s="1117"/>
      <c r="N33" s="1117"/>
      <c r="O33" s="1117"/>
      <c r="P33" s="1117"/>
      <c r="Q33" s="1118"/>
      <c r="R33" s="185"/>
    </row>
    <row r="34" spans="1:18" ht="15.75" customHeight="1">
      <c r="A34" s="131"/>
      <c r="B34" s="1117"/>
      <c r="C34" s="1117"/>
      <c r="D34" s="1118"/>
      <c r="E34" s="1116"/>
      <c r="F34" s="1117"/>
      <c r="G34" s="1117"/>
      <c r="H34" s="1117"/>
      <c r="I34" s="1117"/>
      <c r="J34" s="1117"/>
      <c r="K34" s="1117"/>
      <c r="L34" s="1117"/>
      <c r="M34" s="1117"/>
      <c r="N34" s="1117"/>
      <c r="O34" s="1117"/>
      <c r="P34" s="1117"/>
      <c r="Q34" s="1118"/>
      <c r="R34" s="185"/>
    </row>
    <row r="35" spans="1:18" ht="15.75" customHeight="1">
      <c r="A35" s="131"/>
      <c r="B35" s="1117"/>
      <c r="C35" s="1117"/>
      <c r="D35" s="1118"/>
      <c r="E35" s="1116"/>
      <c r="F35" s="1117"/>
      <c r="G35" s="1117"/>
      <c r="H35" s="1117"/>
      <c r="I35" s="1117"/>
      <c r="J35" s="1117"/>
      <c r="K35" s="1117"/>
      <c r="L35" s="1117"/>
      <c r="M35" s="1117"/>
      <c r="N35" s="1117"/>
      <c r="O35" s="1117"/>
      <c r="P35" s="1117"/>
      <c r="Q35" s="1118"/>
      <c r="R35" s="185"/>
    </row>
    <row r="36" spans="1:18" ht="15.75" customHeight="1">
      <c r="A36" s="131"/>
      <c r="B36" s="1117"/>
      <c r="C36" s="1117"/>
      <c r="D36" s="1118"/>
      <c r="E36" s="1116"/>
      <c r="F36" s="1117"/>
      <c r="G36" s="1117"/>
      <c r="H36" s="1117"/>
      <c r="I36" s="1117"/>
      <c r="J36" s="1117"/>
      <c r="K36" s="1117"/>
      <c r="L36" s="1117"/>
      <c r="M36" s="1117"/>
      <c r="N36" s="1117"/>
      <c r="O36" s="1117"/>
      <c r="P36" s="1117"/>
      <c r="Q36" s="1118"/>
      <c r="R36" s="185"/>
    </row>
    <row r="37" spans="1:18" ht="15.75" customHeight="1">
      <c r="A37" s="164"/>
      <c r="B37" s="1818"/>
      <c r="C37" s="1818"/>
      <c r="D37" s="1819"/>
      <c r="E37" s="1817"/>
      <c r="F37" s="1818"/>
      <c r="G37" s="1818"/>
      <c r="H37" s="1818"/>
      <c r="I37" s="1818"/>
      <c r="J37" s="1818"/>
      <c r="K37" s="1818"/>
      <c r="L37" s="1818"/>
      <c r="M37" s="1818"/>
      <c r="N37" s="1818"/>
      <c r="O37" s="1818"/>
      <c r="P37" s="1818"/>
      <c r="Q37" s="1819"/>
      <c r="R37" s="185"/>
    </row>
    <row r="38" spans="1:18" ht="15.75" customHeight="1">
      <c r="A38" s="131" t="s">
        <v>134</v>
      </c>
      <c r="B38" s="1820"/>
      <c r="C38" s="1820"/>
      <c r="D38" s="1821"/>
      <c r="E38" s="1822"/>
      <c r="F38" s="1820"/>
      <c r="G38" s="1820"/>
      <c r="H38" s="1820"/>
      <c r="I38" s="1820"/>
      <c r="J38" s="1820"/>
      <c r="K38" s="1820"/>
      <c r="L38" s="1820"/>
      <c r="M38" s="1820"/>
      <c r="N38" s="1820"/>
      <c r="O38" s="1820"/>
      <c r="P38" s="1820"/>
      <c r="Q38" s="1821"/>
      <c r="R38" s="185"/>
    </row>
    <row r="39" spans="1:18" ht="15.75" customHeight="1">
      <c r="A39" s="131"/>
      <c r="B39" s="1117"/>
      <c r="C39" s="1117"/>
      <c r="D39" s="1118"/>
      <c r="E39" s="1116"/>
      <c r="F39" s="1117"/>
      <c r="G39" s="1117"/>
      <c r="H39" s="1117"/>
      <c r="I39" s="1117"/>
      <c r="J39" s="1117"/>
      <c r="K39" s="1117"/>
      <c r="L39" s="1117"/>
      <c r="M39" s="1117"/>
      <c r="N39" s="1117"/>
      <c r="O39" s="1117"/>
      <c r="P39" s="1117"/>
      <c r="Q39" s="1118"/>
      <c r="R39" s="185"/>
    </row>
    <row r="40" spans="1:18" ht="15.75" customHeight="1">
      <c r="A40" s="113"/>
      <c r="B40" s="1117"/>
      <c r="C40" s="1117"/>
      <c r="D40" s="1118"/>
      <c r="E40" s="1116"/>
      <c r="F40" s="1117"/>
      <c r="G40" s="1117"/>
      <c r="H40" s="1117"/>
      <c r="I40" s="1117"/>
      <c r="J40" s="1117"/>
      <c r="K40" s="1117"/>
      <c r="L40" s="1117"/>
      <c r="M40" s="1117"/>
      <c r="N40" s="1117"/>
      <c r="O40" s="1117"/>
      <c r="P40" s="1117"/>
      <c r="Q40" s="1118"/>
      <c r="R40" s="185"/>
    </row>
    <row r="41" spans="1:18" ht="15.75" customHeight="1">
      <c r="A41" s="113"/>
      <c r="B41" s="1117"/>
      <c r="C41" s="1117"/>
      <c r="D41" s="1118"/>
      <c r="E41" s="1116"/>
      <c r="F41" s="1117"/>
      <c r="G41" s="1117"/>
      <c r="H41" s="1117"/>
      <c r="I41" s="1117"/>
      <c r="J41" s="1117"/>
      <c r="K41" s="1117"/>
      <c r="L41" s="1117"/>
      <c r="M41" s="1117"/>
      <c r="N41" s="1117"/>
      <c r="O41" s="1117"/>
      <c r="P41" s="1117"/>
      <c r="Q41" s="1118"/>
      <c r="R41" s="185"/>
    </row>
    <row r="42" spans="1:18" ht="15.75" customHeight="1">
      <c r="A42" s="113"/>
      <c r="B42" s="1117"/>
      <c r="C42" s="1117"/>
      <c r="D42" s="1118"/>
      <c r="E42" s="1116"/>
      <c r="F42" s="1117"/>
      <c r="G42" s="1117"/>
      <c r="H42" s="1117"/>
      <c r="I42" s="1117"/>
      <c r="J42" s="1117"/>
      <c r="K42" s="1117"/>
      <c r="L42" s="1117"/>
      <c r="M42" s="1117"/>
      <c r="N42" s="1117"/>
      <c r="O42" s="1117"/>
      <c r="P42" s="1117"/>
      <c r="Q42" s="1118"/>
      <c r="R42" s="185"/>
    </row>
    <row r="43" spans="1:18" ht="15.75" customHeight="1">
      <c r="A43" s="113"/>
      <c r="B43" s="1117"/>
      <c r="C43" s="1117"/>
      <c r="D43" s="1118"/>
      <c r="E43" s="1116"/>
      <c r="F43" s="1117"/>
      <c r="G43" s="1117"/>
      <c r="H43" s="1117"/>
      <c r="I43" s="1117"/>
      <c r="J43" s="1117"/>
      <c r="K43" s="1117"/>
      <c r="L43" s="1117"/>
      <c r="M43" s="1117"/>
      <c r="N43" s="1117"/>
      <c r="O43" s="1117"/>
      <c r="P43" s="1117"/>
      <c r="Q43" s="1118"/>
      <c r="R43" s="185"/>
    </row>
    <row r="44" spans="1:18" ht="15.75" customHeight="1">
      <c r="A44" s="113"/>
      <c r="B44" s="1117"/>
      <c r="C44" s="1117"/>
      <c r="D44" s="1118"/>
      <c r="E44" s="1116"/>
      <c r="F44" s="1117"/>
      <c r="G44" s="1117"/>
      <c r="H44" s="1117"/>
      <c r="I44" s="1117"/>
      <c r="J44" s="1117"/>
      <c r="K44" s="1117"/>
      <c r="L44" s="1117"/>
      <c r="M44" s="1117"/>
      <c r="N44" s="1117"/>
      <c r="O44" s="1117"/>
      <c r="P44" s="1117"/>
      <c r="Q44" s="1118"/>
      <c r="R44" s="185"/>
    </row>
    <row r="45" spans="1:18" ht="15.75" customHeight="1">
      <c r="A45" s="113"/>
      <c r="B45" s="1117"/>
      <c r="C45" s="1117"/>
      <c r="D45" s="1118"/>
      <c r="E45" s="1116"/>
      <c r="F45" s="1117"/>
      <c r="G45" s="1117"/>
      <c r="H45" s="1117"/>
      <c r="I45" s="1117"/>
      <c r="J45" s="1117"/>
      <c r="K45" s="1117"/>
      <c r="L45" s="1117"/>
      <c r="M45" s="1117"/>
      <c r="N45" s="1117"/>
      <c r="O45" s="1117"/>
      <c r="P45" s="1117"/>
      <c r="Q45" s="1118"/>
      <c r="R45" s="185"/>
    </row>
    <row r="46" spans="1:18" ht="15.75" customHeight="1">
      <c r="A46" s="113"/>
      <c r="B46" s="1117"/>
      <c r="C46" s="1117"/>
      <c r="D46" s="1118"/>
      <c r="E46" s="1116"/>
      <c r="F46" s="1117"/>
      <c r="G46" s="1117"/>
      <c r="H46" s="1117"/>
      <c r="I46" s="1117"/>
      <c r="J46" s="1117"/>
      <c r="K46" s="1117"/>
      <c r="L46" s="1117"/>
      <c r="M46" s="1117"/>
      <c r="N46" s="1117"/>
      <c r="O46" s="1117"/>
      <c r="P46" s="1117"/>
      <c r="Q46" s="1118"/>
      <c r="R46" s="185"/>
    </row>
    <row r="47" spans="1:18" ht="15.75" customHeight="1">
      <c r="A47" s="113"/>
      <c r="B47" s="1117"/>
      <c r="C47" s="1117"/>
      <c r="D47" s="1118"/>
      <c r="E47" s="1116"/>
      <c r="F47" s="1117"/>
      <c r="G47" s="1117"/>
      <c r="H47" s="1117"/>
      <c r="I47" s="1117"/>
      <c r="J47" s="1117"/>
      <c r="K47" s="1117"/>
      <c r="L47" s="1117"/>
      <c r="M47" s="1117"/>
      <c r="N47" s="1117"/>
      <c r="O47" s="1117"/>
      <c r="P47" s="1117"/>
      <c r="Q47" s="1118"/>
      <c r="R47" s="185"/>
    </row>
    <row r="48" spans="1:18" ht="15.75" customHeight="1">
      <c r="A48" s="121"/>
      <c r="B48" s="1126"/>
      <c r="C48" s="1126"/>
      <c r="D48" s="1127"/>
      <c r="E48" s="1125"/>
      <c r="F48" s="1126"/>
      <c r="G48" s="1126"/>
      <c r="H48" s="1126"/>
      <c r="I48" s="1126"/>
      <c r="J48" s="1126"/>
      <c r="K48" s="1126"/>
      <c r="L48" s="1126"/>
      <c r="M48" s="1126"/>
      <c r="N48" s="1126"/>
      <c r="O48" s="1126"/>
      <c r="P48" s="1126"/>
      <c r="Q48" s="1127"/>
      <c r="R48" s="185"/>
    </row>
    <row r="49" ht="13.5" customHeight="1"/>
    <row r="50" ht="13.5" customHeight="1"/>
    <row r="51" ht="13.5" customHeight="1"/>
    <row r="52" ht="13.5" customHeight="1"/>
  </sheetData>
  <mergeCells count="20">
    <mergeCell ref="B38:D48"/>
    <mergeCell ref="E38:Q48"/>
    <mergeCell ref="A18:D19"/>
    <mergeCell ref="E17:Q17"/>
    <mergeCell ref="E21:Q21"/>
    <mergeCell ref="A20:Q20"/>
    <mergeCell ref="A17:D17"/>
    <mergeCell ref="E18:Q19"/>
    <mergeCell ref="A21:D21"/>
    <mergeCell ref="A1:F1"/>
    <mergeCell ref="B22:D29"/>
    <mergeCell ref="E22:Q29"/>
    <mergeCell ref="B30:D37"/>
    <mergeCell ref="E30:Q37"/>
    <mergeCell ref="A2:Q2"/>
    <mergeCell ref="A3:Q3"/>
    <mergeCell ref="A15:Q15"/>
    <mergeCell ref="A12:Q13"/>
    <mergeCell ref="A6:E6"/>
    <mergeCell ref="K9:P10"/>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0000"/>
    <pageSetUpPr fitToPage="1"/>
  </sheetPr>
  <dimension ref="A1:T48"/>
  <sheetViews>
    <sheetView view="pageBreakPreview" zoomScaleNormal="100" zoomScaleSheetLayoutView="100" workbookViewId="0">
      <selection activeCell="K10" sqref="K10"/>
    </sheetView>
  </sheetViews>
  <sheetFormatPr defaultColWidth="9" defaultRowHeight="13"/>
  <cols>
    <col min="1" max="18" width="5.08984375" style="3" customWidth="1"/>
    <col min="19" max="16384" width="9" style="3"/>
  </cols>
  <sheetData>
    <row r="1" spans="1:20" ht="15.75" customHeight="1">
      <c r="A1" s="1097" t="str">
        <f>CONCATENATE("（様式－",発注者入力シート!E55,"）")</f>
        <v>（様式－）</v>
      </c>
      <c r="B1" s="1097"/>
      <c r="C1" s="1097"/>
      <c r="D1" s="1097"/>
      <c r="E1" s="1097"/>
      <c r="F1" s="1097"/>
      <c r="S1" s="3" t="s">
        <v>400</v>
      </c>
    </row>
    <row r="2" spans="1:20" ht="15.75" customHeight="1">
      <c r="A2" s="1816" t="s">
        <v>1163</v>
      </c>
      <c r="B2" s="1816"/>
      <c r="C2" s="1816"/>
      <c r="D2" s="1816"/>
      <c r="E2" s="1816"/>
      <c r="F2" s="1816"/>
      <c r="G2" s="1816"/>
      <c r="H2" s="1816"/>
      <c r="I2" s="1816"/>
      <c r="J2" s="1816"/>
      <c r="K2" s="1816"/>
      <c r="L2" s="1816"/>
      <c r="M2" s="1816"/>
      <c r="N2" s="1816"/>
      <c r="O2" s="1816"/>
      <c r="P2" s="1816"/>
      <c r="Q2" s="1816"/>
      <c r="R2" s="6"/>
      <c r="S2" s="3" t="s">
        <v>401</v>
      </c>
    </row>
    <row r="3" spans="1:20" ht="15.75" customHeight="1">
      <c r="A3" s="1149" t="s">
        <v>561</v>
      </c>
      <c r="B3" s="1149"/>
      <c r="C3" s="1149"/>
      <c r="D3" s="1149"/>
      <c r="E3" s="1149"/>
      <c r="F3" s="1149"/>
      <c r="G3" s="1149"/>
      <c r="H3" s="1149"/>
      <c r="I3" s="1149"/>
      <c r="J3" s="1149"/>
      <c r="K3" s="1149"/>
      <c r="L3" s="1149"/>
      <c r="M3" s="1149"/>
      <c r="N3" s="1149"/>
      <c r="O3" s="1149"/>
      <c r="P3" s="1149"/>
      <c r="Q3" s="1149"/>
      <c r="R3" s="128"/>
      <c r="S3" s="103"/>
      <c r="T3" s="3" t="s">
        <v>412</v>
      </c>
    </row>
    <row r="4" spans="1:20" ht="15.75" customHeight="1">
      <c r="A4" s="128"/>
      <c r="B4" s="128"/>
      <c r="C4" s="128"/>
      <c r="D4" s="128"/>
      <c r="E4" s="128"/>
      <c r="F4" s="128"/>
      <c r="G4" s="128"/>
      <c r="H4" s="128"/>
      <c r="I4" s="128"/>
      <c r="J4" s="128"/>
      <c r="K4" s="128"/>
      <c r="L4" s="128"/>
      <c r="M4" s="128"/>
      <c r="N4" s="128"/>
      <c r="O4" s="128"/>
      <c r="P4" s="128"/>
      <c r="Q4" s="128"/>
      <c r="R4" s="128"/>
      <c r="S4" s="98"/>
      <c r="T4" s="3" t="s">
        <v>403</v>
      </c>
    </row>
    <row r="5" spans="1:20" ht="15.75" customHeight="1">
      <c r="A5" s="3" t="s">
        <v>86</v>
      </c>
    </row>
    <row r="6" spans="1:20" ht="15.75" customHeight="1">
      <c r="A6" s="1185"/>
      <c r="B6" s="1185"/>
      <c r="C6" s="1185"/>
      <c r="D6" s="1185"/>
      <c r="E6" s="1185"/>
      <c r="F6" s="3" t="s">
        <v>131</v>
      </c>
      <c r="S6" s="3" t="s">
        <v>404</v>
      </c>
    </row>
    <row r="7" spans="1:20" ht="15.75" customHeight="1">
      <c r="A7" s="1185"/>
      <c r="B7" s="1185"/>
      <c r="C7" s="1185"/>
      <c r="D7" s="1185"/>
      <c r="E7" s="1185"/>
      <c r="S7" s="100"/>
      <c r="T7" s="3" t="s">
        <v>405</v>
      </c>
    </row>
    <row r="8" spans="1:20" ht="15.75" customHeight="1">
      <c r="K8" s="3" t="s">
        <v>62</v>
      </c>
      <c r="S8" s="101"/>
      <c r="T8" s="3" t="s">
        <v>403</v>
      </c>
    </row>
    <row r="9" spans="1:20" ht="15.75" customHeight="1">
      <c r="K9" s="1185"/>
      <c r="L9" s="1185"/>
      <c r="M9" s="1185"/>
      <c r="N9" s="1185"/>
      <c r="O9" s="1185"/>
      <c r="P9" s="1185"/>
    </row>
    <row r="10" spans="1:20" ht="15.75" customHeight="1">
      <c r="S10" s="105" t="s">
        <v>406</v>
      </c>
    </row>
    <row r="11" spans="1:20" ht="15.75" customHeight="1">
      <c r="S11" s="105" t="s">
        <v>407</v>
      </c>
    </row>
    <row r="12" spans="1:20" ht="15.75" customHeight="1">
      <c r="A12" s="1851" t="s">
        <v>1170</v>
      </c>
      <c r="B12" s="1851"/>
      <c r="C12" s="1851"/>
      <c r="D12" s="1851"/>
      <c r="E12" s="1851"/>
      <c r="F12" s="1851"/>
      <c r="G12" s="1851"/>
      <c r="H12" s="1851"/>
      <c r="I12" s="1851"/>
      <c r="J12" s="1851"/>
      <c r="K12" s="1851"/>
      <c r="L12" s="1851"/>
      <c r="M12" s="1851"/>
      <c r="N12" s="1851"/>
      <c r="O12" s="1851"/>
      <c r="P12" s="1851"/>
      <c r="Q12" s="1851"/>
      <c r="R12" s="142"/>
    </row>
    <row r="13" spans="1:20" ht="15.75" customHeight="1">
      <c r="A13" s="1851"/>
      <c r="B13" s="1851"/>
      <c r="C13" s="1851"/>
      <c r="D13" s="1851"/>
      <c r="E13" s="1851"/>
      <c r="F13" s="1851"/>
      <c r="G13" s="1851"/>
      <c r="H13" s="1851"/>
      <c r="I13" s="1851"/>
      <c r="J13" s="1851"/>
      <c r="K13" s="1851"/>
      <c r="L13" s="1851"/>
      <c r="M13" s="1851"/>
      <c r="N13" s="1851"/>
      <c r="O13" s="1851"/>
      <c r="P13" s="1851"/>
      <c r="Q13" s="1851"/>
      <c r="R13" s="142"/>
    </row>
    <row r="14" spans="1:20" ht="15.75" customHeight="1"/>
    <row r="15" spans="1:20" ht="15.75" customHeight="1">
      <c r="A15" s="1092" t="s">
        <v>64</v>
      </c>
      <c r="B15" s="1092"/>
      <c r="C15" s="1092"/>
      <c r="D15" s="1092"/>
      <c r="E15" s="1092"/>
      <c r="F15" s="1092"/>
      <c r="G15" s="1092"/>
      <c r="H15" s="1092"/>
      <c r="I15" s="1092"/>
      <c r="J15" s="1092"/>
      <c r="K15" s="1092"/>
      <c r="L15" s="1092"/>
      <c r="M15" s="1092"/>
      <c r="N15" s="1092"/>
      <c r="O15" s="1092"/>
      <c r="P15" s="1092"/>
      <c r="Q15" s="1092"/>
      <c r="R15" s="77"/>
    </row>
    <row r="16" spans="1:20" ht="15.75" customHeight="1"/>
    <row r="17" spans="1:18" ht="15.75" customHeight="1">
      <c r="A17" s="1099" t="s">
        <v>65</v>
      </c>
      <c r="B17" s="1159"/>
      <c r="C17" s="1159"/>
      <c r="D17" s="1159"/>
      <c r="E17" s="1800">
        <f>発注者入力シート!C7</f>
        <v>46310</v>
      </c>
      <c r="F17" s="1801"/>
      <c r="G17" s="1801"/>
      <c r="H17" s="1801"/>
      <c r="I17" s="1801"/>
      <c r="J17" s="1801"/>
      <c r="K17" s="1801"/>
      <c r="L17" s="1801"/>
      <c r="M17" s="1801"/>
      <c r="N17" s="1801"/>
      <c r="O17" s="1801"/>
      <c r="P17" s="1801"/>
      <c r="Q17" s="1802"/>
    </row>
    <row r="18" spans="1:18" ht="15.75" customHeight="1">
      <c r="A18" s="1099" t="s">
        <v>24</v>
      </c>
      <c r="B18" s="1159"/>
      <c r="C18" s="1159"/>
      <c r="D18" s="1159"/>
      <c r="E18" s="1803" t="str">
        <f>発注者入力シート!C10</f>
        <v>浜山公園陸上競技場メインスタンド増築外（電気設備）工事</v>
      </c>
      <c r="F18" s="1804"/>
      <c r="G18" s="1804"/>
      <c r="H18" s="1804"/>
      <c r="I18" s="1804"/>
      <c r="J18" s="1804"/>
      <c r="K18" s="1804"/>
      <c r="L18" s="1804"/>
      <c r="M18" s="1804"/>
      <c r="N18" s="1804"/>
      <c r="O18" s="1804"/>
      <c r="P18" s="1804"/>
      <c r="Q18" s="1805"/>
      <c r="R18" s="2"/>
    </row>
    <row r="19" spans="1:18" ht="15.75" customHeight="1">
      <c r="A19" s="1176"/>
      <c r="B19" s="1177"/>
      <c r="C19" s="1177"/>
      <c r="D19" s="1177"/>
      <c r="E19" s="1806"/>
      <c r="F19" s="1732"/>
      <c r="G19" s="1732"/>
      <c r="H19" s="1732"/>
      <c r="I19" s="1732"/>
      <c r="J19" s="1732"/>
      <c r="K19" s="1732"/>
      <c r="L19" s="1732"/>
      <c r="M19" s="1732"/>
      <c r="N19" s="1732"/>
      <c r="O19" s="1732"/>
      <c r="P19" s="1732"/>
      <c r="Q19" s="1807"/>
      <c r="R19" s="2"/>
    </row>
    <row r="20" spans="1:18" ht="15.75" customHeight="1">
      <c r="A20" s="1160" t="s">
        <v>92</v>
      </c>
      <c r="B20" s="1092"/>
      <c r="C20" s="1092"/>
      <c r="D20" s="1092"/>
      <c r="E20" s="1092"/>
      <c r="F20" s="1092"/>
      <c r="G20" s="1092"/>
      <c r="H20" s="1092"/>
      <c r="I20" s="1092"/>
      <c r="J20" s="1092"/>
      <c r="K20" s="1092"/>
      <c r="L20" s="1092"/>
      <c r="M20" s="1092"/>
      <c r="N20" s="1092"/>
      <c r="O20" s="1092"/>
      <c r="P20" s="1092"/>
      <c r="Q20" s="1161"/>
      <c r="R20" s="77"/>
    </row>
    <row r="21" spans="1:18" ht="15.75" customHeight="1">
      <c r="A21" s="1166" t="s">
        <v>560</v>
      </c>
      <c r="B21" s="1248"/>
      <c r="C21" s="1248"/>
      <c r="D21" s="1248"/>
      <c r="E21" s="1166" t="s">
        <v>91</v>
      </c>
      <c r="F21" s="1248"/>
      <c r="G21" s="1248"/>
      <c r="H21" s="1248"/>
      <c r="I21" s="1248"/>
      <c r="J21" s="1248"/>
      <c r="K21" s="1248"/>
      <c r="L21" s="1248"/>
      <c r="M21" s="1248"/>
      <c r="N21" s="1248"/>
      <c r="O21" s="1248"/>
      <c r="P21" s="1248"/>
      <c r="Q21" s="1167"/>
      <c r="R21" s="77"/>
    </row>
    <row r="22" spans="1:18" ht="15.75" customHeight="1">
      <c r="A22" s="131" t="s">
        <v>132</v>
      </c>
      <c r="B22" s="1101"/>
      <c r="C22" s="1101"/>
      <c r="D22" s="1102"/>
      <c r="E22" s="1849"/>
      <c r="F22" s="1101"/>
      <c r="G22" s="1101"/>
      <c r="H22" s="1101"/>
      <c r="I22" s="1101"/>
      <c r="J22" s="1101"/>
      <c r="K22" s="1101"/>
      <c r="L22" s="1101"/>
      <c r="M22" s="1101"/>
      <c r="N22" s="1101"/>
      <c r="O22" s="1101"/>
      <c r="P22" s="1101"/>
      <c r="Q22" s="1102"/>
      <c r="R22" s="185"/>
    </row>
    <row r="23" spans="1:18" ht="15.75" customHeight="1">
      <c r="A23" s="123"/>
      <c r="B23" s="1174"/>
      <c r="C23" s="1174"/>
      <c r="D23" s="1175"/>
      <c r="E23" s="1845"/>
      <c r="F23" s="1174"/>
      <c r="G23" s="1174"/>
      <c r="H23" s="1174"/>
      <c r="I23" s="1174"/>
      <c r="J23" s="1174"/>
      <c r="K23" s="1174"/>
      <c r="L23" s="1174"/>
      <c r="M23" s="1174"/>
      <c r="N23" s="1174"/>
      <c r="O23" s="1174"/>
      <c r="P23" s="1174"/>
      <c r="Q23" s="1175"/>
      <c r="R23" s="185"/>
    </row>
    <row r="24" spans="1:18" ht="15.75" customHeight="1">
      <c r="A24" s="123"/>
      <c r="B24" s="1174"/>
      <c r="C24" s="1174"/>
      <c r="D24" s="1175"/>
      <c r="E24" s="1845"/>
      <c r="F24" s="1174"/>
      <c r="G24" s="1174"/>
      <c r="H24" s="1174"/>
      <c r="I24" s="1174"/>
      <c r="J24" s="1174"/>
      <c r="K24" s="1174"/>
      <c r="L24" s="1174"/>
      <c r="M24" s="1174"/>
      <c r="N24" s="1174"/>
      <c r="O24" s="1174"/>
      <c r="P24" s="1174"/>
      <c r="Q24" s="1175"/>
      <c r="R24" s="185"/>
    </row>
    <row r="25" spans="1:18" ht="15.75" customHeight="1">
      <c r="A25" s="123"/>
      <c r="B25" s="1174"/>
      <c r="C25" s="1174"/>
      <c r="D25" s="1175"/>
      <c r="E25" s="1845"/>
      <c r="F25" s="1174"/>
      <c r="G25" s="1174"/>
      <c r="H25" s="1174"/>
      <c r="I25" s="1174"/>
      <c r="J25" s="1174"/>
      <c r="K25" s="1174"/>
      <c r="L25" s="1174"/>
      <c r="M25" s="1174"/>
      <c r="N25" s="1174"/>
      <c r="O25" s="1174"/>
      <c r="P25" s="1174"/>
      <c r="Q25" s="1175"/>
      <c r="R25" s="185"/>
    </row>
    <row r="26" spans="1:18" ht="15.75" customHeight="1">
      <c r="A26" s="123"/>
      <c r="B26" s="1174"/>
      <c r="C26" s="1174"/>
      <c r="D26" s="1175"/>
      <c r="E26" s="1845"/>
      <c r="F26" s="1174"/>
      <c r="G26" s="1174"/>
      <c r="H26" s="1174"/>
      <c r="I26" s="1174"/>
      <c r="J26" s="1174"/>
      <c r="K26" s="1174"/>
      <c r="L26" s="1174"/>
      <c r="M26" s="1174"/>
      <c r="N26" s="1174"/>
      <c r="O26" s="1174"/>
      <c r="P26" s="1174"/>
      <c r="Q26" s="1175"/>
      <c r="R26" s="185"/>
    </row>
    <row r="27" spans="1:18" ht="15.75" customHeight="1">
      <c r="A27" s="123"/>
      <c r="B27" s="1174"/>
      <c r="C27" s="1174"/>
      <c r="D27" s="1175"/>
      <c r="E27" s="1845"/>
      <c r="F27" s="1174"/>
      <c r="G27" s="1174"/>
      <c r="H27" s="1174"/>
      <c r="I27" s="1174"/>
      <c r="J27" s="1174"/>
      <c r="K27" s="1174"/>
      <c r="L27" s="1174"/>
      <c r="M27" s="1174"/>
      <c r="N27" s="1174"/>
      <c r="O27" s="1174"/>
      <c r="P27" s="1174"/>
      <c r="Q27" s="1175"/>
      <c r="R27" s="185"/>
    </row>
    <row r="28" spans="1:18" ht="15.75" customHeight="1">
      <c r="A28" s="123"/>
      <c r="B28" s="1174"/>
      <c r="C28" s="1174"/>
      <c r="D28" s="1175"/>
      <c r="E28" s="1845"/>
      <c r="F28" s="1174"/>
      <c r="G28" s="1174"/>
      <c r="H28" s="1174"/>
      <c r="I28" s="1174"/>
      <c r="J28" s="1174"/>
      <c r="K28" s="1174"/>
      <c r="L28" s="1174"/>
      <c r="M28" s="1174"/>
      <c r="N28" s="1174"/>
      <c r="O28" s="1174"/>
      <c r="P28" s="1174"/>
      <c r="Q28" s="1175"/>
      <c r="R28" s="185"/>
    </row>
    <row r="29" spans="1:18" ht="15.75" customHeight="1">
      <c r="A29" s="123"/>
      <c r="B29" s="1847"/>
      <c r="C29" s="1847"/>
      <c r="D29" s="1848"/>
      <c r="E29" s="1850"/>
      <c r="F29" s="1847"/>
      <c r="G29" s="1847"/>
      <c r="H29" s="1847"/>
      <c r="I29" s="1847"/>
      <c r="J29" s="1847"/>
      <c r="K29" s="1847"/>
      <c r="L29" s="1847"/>
      <c r="M29" s="1847"/>
      <c r="N29" s="1847"/>
      <c r="O29" s="1847"/>
      <c r="P29" s="1847"/>
      <c r="Q29" s="1848"/>
      <c r="R29" s="185"/>
    </row>
    <row r="30" spans="1:18" ht="15.75" customHeight="1">
      <c r="A30" s="162" t="s">
        <v>133</v>
      </c>
      <c r="B30" s="1842"/>
      <c r="C30" s="1842"/>
      <c r="D30" s="1843"/>
      <c r="E30" s="1844"/>
      <c r="F30" s="1842"/>
      <c r="G30" s="1842"/>
      <c r="H30" s="1842"/>
      <c r="I30" s="1842"/>
      <c r="J30" s="1842"/>
      <c r="K30" s="1842"/>
      <c r="L30" s="1842"/>
      <c r="M30" s="1842"/>
      <c r="N30" s="1842"/>
      <c r="O30" s="1842"/>
      <c r="P30" s="1842"/>
      <c r="Q30" s="1843"/>
      <c r="R30" s="185"/>
    </row>
    <row r="31" spans="1:18" ht="15.75" customHeight="1">
      <c r="A31" s="123"/>
      <c r="B31" s="1174"/>
      <c r="C31" s="1174"/>
      <c r="D31" s="1175"/>
      <c r="E31" s="1845"/>
      <c r="F31" s="1174"/>
      <c r="G31" s="1174"/>
      <c r="H31" s="1174"/>
      <c r="I31" s="1174"/>
      <c r="J31" s="1174"/>
      <c r="K31" s="1174"/>
      <c r="L31" s="1174"/>
      <c r="M31" s="1174"/>
      <c r="N31" s="1174"/>
      <c r="O31" s="1174"/>
      <c r="P31" s="1174"/>
      <c r="Q31" s="1175"/>
      <c r="R31" s="185"/>
    </row>
    <row r="32" spans="1:18" ht="15.75" customHeight="1">
      <c r="A32" s="123"/>
      <c r="B32" s="1174"/>
      <c r="C32" s="1174"/>
      <c r="D32" s="1175"/>
      <c r="E32" s="1845"/>
      <c r="F32" s="1174"/>
      <c r="G32" s="1174"/>
      <c r="H32" s="1174"/>
      <c r="I32" s="1174"/>
      <c r="J32" s="1174"/>
      <c r="K32" s="1174"/>
      <c r="L32" s="1174"/>
      <c r="M32" s="1174"/>
      <c r="N32" s="1174"/>
      <c r="O32" s="1174"/>
      <c r="P32" s="1174"/>
      <c r="Q32" s="1175"/>
      <c r="R32" s="185"/>
    </row>
    <row r="33" spans="1:18" ht="15.75" customHeight="1">
      <c r="A33" s="123"/>
      <c r="B33" s="1174"/>
      <c r="C33" s="1174"/>
      <c r="D33" s="1175"/>
      <c r="E33" s="1845"/>
      <c r="F33" s="1174"/>
      <c r="G33" s="1174"/>
      <c r="H33" s="1174"/>
      <c r="I33" s="1174"/>
      <c r="J33" s="1174"/>
      <c r="K33" s="1174"/>
      <c r="L33" s="1174"/>
      <c r="M33" s="1174"/>
      <c r="N33" s="1174"/>
      <c r="O33" s="1174"/>
      <c r="P33" s="1174"/>
      <c r="Q33" s="1175"/>
      <c r="R33" s="185"/>
    </row>
    <row r="34" spans="1:18" ht="15.75" customHeight="1">
      <c r="A34" s="123"/>
      <c r="B34" s="1174"/>
      <c r="C34" s="1174"/>
      <c r="D34" s="1175"/>
      <c r="E34" s="1845"/>
      <c r="F34" s="1174"/>
      <c r="G34" s="1174"/>
      <c r="H34" s="1174"/>
      <c r="I34" s="1174"/>
      <c r="J34" s="1174"/>
      <c r="K34" s="1174"/>
      <c r="L34" s="1174"/>
      <c r="M34" s="1174"/>
      <c r="N34" s="1174"/>
      <c r="O34" s="1174"/>
      <c r="P34" s="1174"/>
      <c r="Q34" s="1175"/>
      <c r="R34" s="185"/>
    </row>
    <row r="35" spans="1:18" ht="15.75" customHeight="1">
      <c r="A35" s="123"/>
      <c r="B35" s="1174"/>
      <c r="C35" s="1174"/>
      <c r="D35" s="1175"/>
      <c r="E35" s="1845"/>
      <c r="F35" s="1174"/>
      <c r="G35" s="1174"/>
      <c r="H35" s="1174"/>
      <c r="I35" s="1174"/>
      <c r="J35" s="1174"/>
      <c r="K35" s="1174"/>
      <c r="L35" s="1174"/>
      <c r="M35" s="1174"/>
      <c r="N35" s="1174"/>
      <c r="O35" s="1174"/>
      <c r="P35" s="1174"/>
      <c r="Q35" s="1175"/>
      <c r="R35" s="185"/>
    </row>
    <row r="36" spans="1:18" ht="15.75" customHeight="1">
      <c r="A36" s="123"/>
      <c r="B36" s="1174"/>
      <c r="C36" s="1174"/>
      <c r="D36" s="1175"/>
      <c r="E36" s="1845"/>
      <c r="F36" s="1174"/>
      <c r="G36" s="1174"/>
      <c r="H36" s="1174"/>
      <c r="I36" s="1174"/>
      <c r="J36" s="1174"/>
      <c r="K36" s="1174"/>
      <c r="L36" s="1174"/>
      <c r="M36" s="1174"/>
      <c r="N36" s="1174"/>
      <c r="O36" s="1174"/>
      <c r="P36" s="1174"/>
      <c r="Q36" s="1175"/>
      <c r="R36" s="185"/>
    </row>
    <row r="37" spans="1:18" ht="15.75" customHeight="1">
      <c r="A37" s="164"/>
      <c r="B37" s="1847"/>
      <c r="C37" s="1847"/>
      <c r="D37" s="1848"/>
      <c r="E37" s="1850"/>
      <c r="F37" s="1847"/>
      <c r="G37" s="1847"/>
      <c r="H37" s="1847"/>
      <c r="I37" s="1847"/>
      <c r="J37" s="1847"/>
      <c r="K37" s="1847"/>
      <c r="L37" s="1847"/>
      <c r="M37" s="1847"/>
      <c r="N37" s="1847"/>
      <c r="O37" s="1847"/>
      <c r="P37" s="1847"/>
      <c r="Q37" s="1848"/>
      <c r="R37" s="185"/>
    </row>
    <row r="38" spans="1:18" ht="15.75" customHeight="1">
      <c r="A38" s="131" t="s">
        <v>134</v>
      </c>
      <c r="B38" s="1842"/>
      <c r="C38" s="1842"/>
      <c r="D38" s="1843"/>
      <c r="E38" s="1844"/>
      <c r="F38" s="1842"/>
      <c r="G38" s="1842"/>
      <c r="H38" s="1842"/>
      <c r="I38" s="1842"/>
      <c r="J38" s="1842"/>
      <c r="K38" s="1842"/>
      <c r="L38" s="1842"/>
      <c r="M38" s="1842"/>
      <c r="N38" s="1842"/>
      <c r="O38" s="1842"/>
      <c r="P38" s="1842"/>
      <c r="Q38" s="1843"/>
      <c r="R38" s="185"/>
    </row>
    <row r="39" spans="1:18" ht="15.75" customHeight="1">
      <c r="A39" s="113"/>
      <c r="B39" s="1174"/>
      <c r="C39" s="1174"/>
      <c r="D39" s="1175"/>
      <c r="E39" s="1845"/>
      <c r="F39" s="1174"/>
      <c r="G39" s="1174"/>
      <c r="H39" s="1174"/>
      <c r="I39" s="1174"/>
      <c r="J39" s="1174"/>
      <c r="K39" s="1174"/>
      <c r="L39" s="1174"/>
      <c r="M39" s="1174"/>
      <c r="N39" s="1174"/>
      <c r="O39" s="1174"/>
      <c r="P39" s="1174"/>
      <c r="Q39" s="1175"/>
      <c r="R39" s="185"/>
    </row>
    <row r="40" spans="1:18" ht="15.75" customHeight="1">
      <c r="A40" s="113"/>
      <c r="B40" s="1174"/>
      <c r="C40" s="1174"/>
      <c r="D40" s="1175"/>
      <c r="E40" s="1845"/>
      <c r="F40" s="1174"/>
      <c r="G40" s="1174"/>
      <c r="H40" s="1174"/>
      <c r="I40" s="1174"/>
      <c r="J40" s="1174"/>
      <c r="K40" s="1174"/>
      <c r="L40" s="1174"/>
      <c r="M40" s="1174"/>
      <c r="N40" s="1174"/>
      <c r="O40" s="1174"/>
      <c r="P40" s="1174"/>
      <c r="Q40" s="1175"/>
      <c r="R40" s="185"/>
    </row>
    <row r="41" spans="1:18" ht="15.75" customHeight="1">
      <c r="A41" s="113"/>
      <c r="B41" s="1174"/>
      <c r="C41" s="1174"/>
      <c r="D41" s="1175"/>
      <c r="E41" s="1845"/>
      <c r="F41" s="1174"/>
      <c r="G41" s="1174"/>
      <c r="H41" s="1174"/>
      <c r="I41" s="1174"/>
      <c r="J41" s="1174"/>
      <c r="K41" s="1174"/>
      <c r="L41" s="1174"/>
      <c r="M41" s="1174"/>
      <c r="N41" s="1174"/>
      <c r="O41" s="1174"/>
      <c r="P41" s="1174"/>
      <c r="Q41" s="1175"/>
      <c r="R41" s="185"/>
    </row>
    <row r="42" spans="1:18" ht="15.75" customHeight="1">
      <c r="A42" s="113"/>
      <c r="B42" s="1174"/>
      <c r="C42" s="1174"/>
      <c r="D42" s="1175"/>
      <c r="E42" s="1845"/>
      <c r="F42" s="1174"/>
      <c r="G42" s="1174"/>
      <c r="H42" s="1174"/>
      <c r="I42" s="1174"/>
      <c r="J42" s="1174"/>
      <c r="K42" s="1174"/>
      <c r="L42" s="1174"/>
      <c r="M42" s="1174"/>
      <c r="N42" s="1174"/>
      <c r="O42" s="1174"/>
      <c r="P42" s="1174"/>
      <c r="Q42" s="1175"/>
      <c r="R42" s="185"/>
    </row>
    <row r="43" spans="1:18" ht="15.75" customHeight="1">
      <c r="A43" s="113"/>
      <c r="B43" s="1174"/>
      <c r="C43" s="1174"/>
      <c r="D43" s="1175"/>
      <c r="E43" s="1845"/>
      <c r="F43" s="1174"/>
      <c r="G43" s="1174"/>
      <c r="H43" s="1174"/>
      <c r="I43" s="1174"/>
      <c r="J43" s="1174"/>
      <c r="K43" s="1174"/>
      <c r="L43" s="1174"/>
      <c r="M43" s="1174"/>
      <c r="N43" s="1174"/>
      <c r="O43" s="1174"/>
      <c r="P43" s="1174"/>
      <c r="Q43" s="1175"/>
      <c r="R43" s="185"/>
    </row>
    <row r="44" spans="1:18" ht="15.75" customHeight="1">
      <c r="A44" s="113"/>
      <c r="B44" s="1174"/>
      <c r="C44" s="1174"/>
      <c r="D44" s="1175"/>
      <c r="E44" s="1845"/>
      <c r="F44" s="1174"/>
      <c r="G44" s="1174"/>
      <c r="H44" s="1174"/>
      <c r="I44" s="1174"/>
      <c r="J44" s="1174"/>
      <c r="K44" s="1174"/>
      <c r="L44" s="1174"/>
      <c r="M44" s="1174"/>
      <c r="N44" s="1174"/>
      <c r="O44" s="1174"/>
      <c r="P44" s="1174"/>
      <c r="Q44" s="1175"/>
      <c r="R44" s="185"/>
    </row>
    <row r="45" spans="1:18" ht="15.75" customHeight="1">
      <c r="A45" s="113"/>
      <c r="B45" s="1174"/>
      <c r="C45" s="1174"/>
      <c r="D45" s="1175"/>
      <c r="E45" s="1845"/>
      <c r="F45" s="1174"/>
      <c r="G45" s="1174"/>
      <c r="H45" s="1174"/>
      <c r="I45" s="1174"/>
      <c r="J45" s="1174"/>
      <c r="K45" s="1174"/>
      <c r="L45" s="1174"/>
      <c r="M45" s="1174"/>
      <c r="N45" s="1174"/>
      <c r="O45" s="1174"/>
      <c r="P45" s="1174"/>
      <c r="Q45" s="1175"/>
      <c r="R45" s="185"/>
    </row>
    <row r="46" spans="1:18" ht="15.75" customHeight="1">
      <c r="A46" s="113"/>
      <c r="B46" s="1174"/>
      <c r="C46" s="1174"/>
      <c r="D46" s="1175"/>
      <c r="E46" s="1845"/>
      <c r="F46" s="1174"/>
      <c r="G46" s="1174"/>
      <c r="H46" s="1174"/>
      <c r="I46" s="1174"/>
      <c r="J46" s="1174"/>
      <c r="K46" s="1174"/>
      <c r="L46" s="1174"/>
      <c r="M46" s="1174"/>
      <c r="N46" s="1174"/>
      <c r="O46" s="1174"/>
      <c r="P46" s="1174"/>
      <c r="Q46" s="1175"/>
      <c r="R46" s="185"/>
    </row>
    <row r="47" spans="1:18" ht="15.75" customHeight="1">
      <c r="A47" s="113"/>
      <c r="B47" s="1174"/>
      <c r="C47" s="1174"/>
      <c r="D47" s="1175"/>
      <c r="E47" s="1845"/>
      <c r="F47" s="1174"/>
      <c r="G47" s="1174"/>
      <c r="H47" s="1174"/>
      <c r="I47" s="1174"/>
      <c r="J47" s="1174"/>
      <c r="K47" s="1174"/>
      <c r="L47" s="1174"/>
      <c r="M47" s="1174"/>
      <c r="N47" s="1174"/>
      <c r="O47" s="1174"/>
      <c r="P47" s="1174"/>
      <c r="Q47" s="1175"/>
      <c r="R47" s="185"/>
    </row>
    <row r="48" spans="1:18" ht="15.75" customHeight="1">
      <c r="A48" s="121"/>
      <c r="B48" s="1136"/>
      <c r="C48" s="1136"/>
      <c r="D48" s="1137"/>
      <c r="E48" s="1846"/>
      <c r="F48" s="1136"/>
      <c r="G48" s="1136"/>
      <c r="H48" s="1136"/>
      <c r="I48" s="1136"/>
      <c r="J48" s="1136"/>
      <c r="K48" s="1136"/>
      <c r="L48" s="1136"/>
      <c r="M48" s="1136"/>
      <c r="N48" s="1136"/>
      <c r="O48" s="1136"/>
      <c r="P48" s="1136"/>
      <c r="Q48" s="1137"/>
      <c r="R48" s="185"/>
    </row>
  </sheetData>
  <mergeCells count="20">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 ref="A1:F1"/>
    <mergeCell ref="B22:D29"/>
    <mergeCell ref="E22:Q29"/>
    <mergeCell ref="B30:D37"/>
    <mergeCell ref="E30:Q37"/>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0000"/>
    <pageSetUpPr fitToPage="1"/>
  </sheetPr>
  <dimension ref="A1:T52"/>
  <sheetViews>
    <sheetView view="pageBreakPreview" zoomScaleNormal="100" zoomScaleSheetLayoutView="100" workbookViewId="0">
      <selection activeCell="S20" sqref="S20"/>
    </sheetView>
  </sheetViews>
  <sheetFormatPr defaultColWidth="9" defaultRowHeight="13"/>
  <cols>
    <col min="1" max="18" width="5.08984375" style="3" customWidth="1"/>
    <col min="19" max="16384" width="9" style="3"/>
  </cols>
  <sheetData>
    <row r="1" spans="1:20" ht="15.75" customHeight="1">
      <c r="A1" s="1097" t="str">
        <f>CONCATENATE("（様式－",発注者入力シート!E56,"） ")</f>
        <v xml:space="preserve">（様式－） </v>
      </c>
      <c r="B1" s="1097"/>
      <c r="C1" s="1097"/>
      <c r="D1" s="1097"/>
      <c r="E1" s="1097"/>
      <c r="F1" s="1097"/>
      <c r="S1" s="3" t="s">
        <v>400</v>
      </c>
    </row>
    <row r="2" spans="1:20" ht="15.75" customHeight="1">
      <c r="A2" s="1816" t="s">
        <v>1163</v>
      </c>
      <c r="B2" s="1816"/>
      <c r="C2" s="1816"/>
      <c r="D2" s="1816"/>
      <c r="E2" s="1816"/>
      <c r="F2" s="1816"/>
      <c r="G2" s="1816"/>
      <c r="H2" s="1816"/>
      <c r="I2" s="1816"/>
      <c r="J2" s="1816"/>
      <c r="K2" s="1816"/>
      <c r="L2" s="1816"/>
      <c r="M2" s="1816"/>
      <c r="N2" s="1816"/>
      <c r="O2" s="1816"/>
      <c r="P2" s="1816"/>
      <c r="Q2" s="1816"/>
      <c r="R2" s="6"/>
      <c r="S2" s="3" t="s">
        <v>401</v>
      </c>
    </row>
    <row r="3" spans="1:20" ht="15.75" customHeight="1">
      <c r="A3" s="6"/>
      <c r="B3" s="6"/>
      <c r="C3" s="6"/>
      <c r="D3" s="6"/>
      <c r="E3" s="6"/>
      <c r="F3" s="6"/>
      <c r="G3" s="6"/>
      <c r="H3" s="6"/>
      <c r="I3" s="6"/>
      <c r="J3" s="6"/>
      <c r="K3" s="6"/>
      <c r="L3" s="6"/>
      <c r="M3" s="6"/>
      <c r="N3" s="6"/>
      <c r="O3" s="6"/>
      <c r="P3" s="6"/>
      <c r="Q3" s="6"/>
      <c r="R3" s="6"/>
      <c r="S3" s="103"/>
      <c r="T3" s="3" t="s">
        <v>412</v>
      </c>
    </row>
    <row r="4" spans="1:20" ht="15.75" customHeight="1">
      <c r="A4" s="1149" t="s">
        <v>547</v>
      </c>
      <c r="B4" s="1149"/>
      <c r="C4" s="1149"/>
      <c r="D4" s="1149"/>
      <c r="E4" s="1149"/>
      <c r="F4" s="1149"/>
      <c r="G4" s="1149"/>
      <c r="H4" s="1149"/>
      <c r="I4" s="1149"/>
      <c r="J4" s="1149"/>
      <c r="K4" s="1149"/>
      <c r="L4" s="1149"/>
      <c r="M4" s="1149"/>
      <c r="N4" s="1149"/>
      <c r="O4" s="1149"/>
      <c r="P4" s="1149"/>
      <c r="Q4" s="1149"/>
      <c r="R4" s="128"/>
      <c r="S4" s="98"/>
      <c r="T4" s="3" t="s">
        <v>403</v>
      </c>
    </row>
    <row r="5" spans="1:20" ht="15.75" customHeight="1">
      <c r="A5" s="77"/>
      <c r="B5" s="77"/>
      <c r="C5" s="77"/>
      <c r="D5" s="77"/>
      <c r="E5" s="77"/>
      <c r="F5" s="77"/>
      <c r="G5" s="77"/>
      <c r="H5" s="77"/>
      <c r="I5" s="77"/>
      <c r="J5" s="77"/>
      <c r="K5" s="77"/>
      <c r="L5" s="77"/>
      <c r="M5" s="77"/>
      <c r="N5" s="77"/>
      <c r="O5" s="77"/>
      <c r="P5" s="77"/>
      <c r="Q5" s="77"/>
      <c r="R5" s="77"/>
    </row>
    <row r="6" spans="1:20" ht="15.75" customHeight="1">
      <c r="A6" s="3" t="s">
        <v>86</v>
      </c>
      <c r="S6" s="3" t="s">
        <v>404</v>
      </c>
    </row>
    <row r="7" spans="1:20" ht="15.75" customHeight="1">
      <c r="A7" s="1555"/>
      <c r="B7" s="1555"/>
      <c r="C7" s="1555"/>
      <c r="D7" s="1555"/>
      <c r="E7" s="1555"/>
      <c r="F7" s="135" t="s">
        <v>131</v>
      </c>
      <c r="S7" s="100"/>
      <c r="T7" s="3" t="s">
        <v>405</v>
      </c>
    </row>
    <row r="8" spans="1:20" ht="15.75" customHeight="1">
      <c r="A8" s="1555"/>
      <c r="B8" s="1555"/>
      <c r="C8" s="1555"/>
      <c r="D8" s="1555"/>
      <c r="E8" s="1555"/>
      <c r="K8" s="3" t="s">
        <v>62</v>
      </c>
      <c r="S8" s="101"/>
      <c r="T8" s="3" t="s">
        <v>403</v>
      </c>
    </row>
    <row r="9" spans="1:20" ht="15.75" customHeight="1"/>
    <row r="10" spans="1:20" ht="15.75" customHeight="1">
      <c r="K10" s="1832"/>
      <c r="L10" s="1832"/>
      <c r="M10" s="1832"/>
      <c r="N10" s="1832"/>
      <c r="O10" s="1832"/>
      <c r="P10" s="1832"/>
      <c r="S10" s="105" t="s">
        <v>406</v>
      </c>
    </row>
    <row r="11" spans="1:20" ht="15.75" customHeight="1">
      <c r="S11" s="105" t="s">
        <v>407</v>
      </c>
    </row>
    <row r="12" spans="1:20" ht="15.75" customHeight="1"/>
    <row r="13" spans="1:20" ht="15.75" customHeight="1">
      <c r="A13" s="1185" t="s">
        <v>1171</v>
      </c>
      <c r="B13" s="1185"/>
      <c r="C13" s="1185"/>
      <c r="D13" s="1185"/>
      <c r="E13" s="1185"/>
      <c r="F13" s="1185"/>
      <c r="G13" s="1185"/>
      <c r="H13" s="1185"/>
      <c r="I13" s="1185"/>
      <c r="J13" s="1185"/>
      <c r="K13" s="1185"/>
      <c r="L13" s="1185"/>
      <c r="M13" s="1185"/>
      <c r="N13" s="1185"/>
      <c r="O13" s="1185"/>
      <c r="P13" s="1185"/>
      <c r="Q13" s="1185"/>
      <c r="R13" s="2"/>
    </row>
    <row r="14" spans="1:20" ht="16.5" customHeight="1"/>
    <row r="15" spans="1:20" ht="15.75" customHeight="1">
      <c r="A15" s="1092" t="s">
        <v>64</v>
      </c>
      <c r="B15" s="1092"/>
      <c r="C15" s="1092"/>
      <c r="D15" s="1092"/>
      <c r="E15" s="1092"/>
      <c r="F15" s="1092"/>
      <c r="G15" s="1092"/>
      <c r="H15" s="1092"/>
      <c r="I15" s="1092"/>
      <c r="J15" s="1092"/>
      <c r="K15" s="1092"/>
      <c r="L15" s="1092"/>
      <c r="M15" s="1092"/>
      <c r="N15" s="1092"/>
      <c r="O15" s="1092"/>
      <c r="P15" s="1092"/>
      <c r="Q15" s="1092"/>
      <c r="R15" s="77"/>
    </row>
    <row r="16" spans="1:20" ht="15.75" customHeight="1"/>
    <row r="17" spans="1:18" ht="15.75" customHeight="1">
      <c r="A17" s="1099" t="s">
        <v>65</v>
      </c>
      <c r="B17" s="1159"/>
      <c r="C17" s="1159"/>
      <c r="D17" s="1159"/>
      <c r="E17" s="1800">
        <f>IF(発注者入力シート!C7="","",発注者入力シート!C7)</f>
        <v>46310</v>
      </c>
      <c r="F17" s="1801"/>
      <c r="G17" s="1801"/>
      <c r="H17" s="1801"/>
      <c r="I17" s="1801"/>
      <c r="J17" s="1801"/>
      <c r="K17" s="1801"/>
      <c r="L17" s="1801"/>
      <c r="M17" s="1801"/>
      <c r="N17" s="1801"/>
      <c r="O17" s="1801"/>
      <c r="P17" s="1801"/>
      <c r="Q17" s="1802"/>
    </row>
    <row r="18" spans="1:18" ht="15.75" customHeight="1">
      <c r="A18" s="1099" t="s">
        <v>24</v>
      </c>
      <c r="B18" s="1159"/>
      <c r="C18" s="1159"/>
      <c r="D18" s="1159"/>
      <c r="E18" s="1803" t="str">
        <f>IF(発注者入力シート!C10="","",発注者入力シート!C10)</f>
        <v>浜山公園陸上競技場メインスタンド増築外（電気設備）工事</v>
      </c>
      <c r="F18" s="1804"/>
      <c r="G18" s="1804"/>
      <c r="H18" s="1804"/>
      <c r="I18" s="1804"/>
      <c r="J18" s="1804"/>
      <c r="K18" s="1804"/>
      <c r="L18" s="1804"/>
      <c r="M18" s="1804"/>
      <c r="N18" s="1804"/>
      <c r="O18" s="1804"/>
      <c r="P18" s="1804"/>
      <c r="Q18" s="1805"/>
      <c r="R18" s="2"/>
    </row>
    <row r="19" spans="1:18" ht="15.75" customHeight="1">
      <c r="A19" s="1176"/>
      <c r="B19" s="1177"/>
      <c r="C19" s="1177"/>
      <c r="D19" s="1177"/>
      <c r="E19" s="1806"/>
      <c r="F19" s="1732"/>
      <c r="G19" s="1732"/>
      <c r="H19" s="1732"/>
      <c r="I19" s="1732"/>
      <c r="J19" s="1732"/>
      <c r="K19" s="1732"/>
      <c r="L19" s="1732"/>
      <c r="M19" s="1732"/>
      <c r="N19" s="1732"/>
      <c r="O19" s="1732"/>
      <c r="P19" s="1732"/>
      <c r="Q19" s="1807"/>
      <c r="R19" s="2"/>
    </row>
    <row r="20" spans="1:18" ht="15.75" customHeight="1">
      <c r="A20" s="1160" t="s">
        <v>98</v>
      </c>
      <c r="B20" s="1092"/>
      <c r="C20" s="1092"/>
      <c r="D20" s="1092"/>
      <c r="E20" s="1092"/>
      <c r="F20" s="1092"/>
      <c r="G20" s="1092"/>
      <c r="H20" s="1092"/>
      <c r="I20" s="1092"/>
      <c r="J20" s="1092"/>
      <c r="K20" s="1092"/>
      <c r="L20" s="1092"/>
      <c r="M20" s="1092"/>
      <c r="N20" s="1092"/>
      <c r="O20" s="1092"/>
      <c r="P20" s="1092"/>
      <c r="Q20" s="1161"/>
      <c r="R20" s="77"/>
    </row>
    <row r="21" spans="1:18" ht="15.75" customHeight="1">
      <c r="A21" s="1166" t="s">
        <v>88</v>
      </c>
      <c r="B21" s="1248"/>
      <c r="C21" s="1248"/>
      <c r="D21" s="1248"/>
      <c r="E21" s="1167"/>
      <c r="F21" s="1248" t="s">
        <v>99</v>
      </c>
      <c r="G21" s="1248"/>
      <c r="H21" s="1248"/>
      <c r="I21" s="1248"/>
      <c r="J21" s="1248"/>
      <c r="K21" s="1248"/>
      <c r="L21" s="1248"/>
      <c r="M21" s="1248"/>
      <c r="N21" s="1248"/>
      <c r="O21" s="1248"/>
      <c r="P21" s="1248"/>
      <c r="Q21" s="1167"/>
      <c r="R21" s="77"/>
    </row>
    <row r="22" spans="1:18" ht="15.75" customHeight="1">
      <c r="A22" s="131" t="s">
        <v>132</v>
      </c>
      <c r="B22" s="1101"/>
      <c r="C22" s="1101"/>
      <c r="D22" s="1101"/>
      <c r="E22" s="1102"/>
      <c r="F22" s="1849"/>
      <c r="G22" s="1101"/>
      <c r="H22" s="1101"/>
      <c r="I22" s="1101"/>
      <c r="J22" s="1101"/>
      <c r="K22" s="1101"/>
      <c r="L22" s="1101"/>
      <c r="M22" s="1101"/>
      <c r="N22" s="1101"/>
      <c r="O22" s="1101"/>
      <c r="P22" s="1101"/>
      <c r="Q22" s="1102"/>
      <c r="R22" s="185"/>
    </row>
    <row r="23" spans="1:18" ht="15.75" customHeight="1">
      <c r="A23" s="113"/>
      <c r="B23" s="1174"/>
      <c r="C23" s="1174"/>
      <c r="D23" s="1174"/>
      <c r="E23" s="1175"/>
      <c r="F23" s="1845"/>
      <c r="G23" s="1174"/>
      <c r="H23" s="1174"/>
      <c r="I23" s="1174"/>
      <c r="J23" s="1174"/>
      <c r="K23" s="1174"/>
      <c r="L23" s="1174"/>
      <c r="M23" s="1174"/>
      <c r="N23" s="1174"/>
      <c r="O23" s="1174"/>
      <c r="P23" s="1174"/>
      <c r="Q23" s="1175"/>
      <c r="R23" s="185"/>
    </row>
    <row r="24" spans="1:18" ht="15.75" customHeight="1">
      <c r="A24" s="113"/>
      <c r="B24" s="1174"/>
      <c r="C24" s="1174"/>
      <c r="D24" s="1174"/>
      <c r="E24" s="1175"/>
      <c r="F24" s="1845"/>
      <c r="G24" s="1174"/>
      <c r="H24" s="1174"/>
      <c r="I24" s="1174"/>
      <c r="J24" s="1174"/>
      <c r="K24" s="1174"/>
      <c r="L24" s="1174"/>
      <c r="M24" s="1174"/>
      <c r="N24" s="1174"/>
      <c r="O24" s="1174"/>
      <c r="P24" s="1174"/>
      <c r="Q24" s="1175"/>
      <c r="R24" s="185"/>
    </row>
    <row r="25" spans="1:18" ht="15.75" customHeight="1">
      <c r="A25" s="113"/>
      <c r="B25" s="1174"/>
      <c r="C25" s="1174"/>
      <c r="D25" s="1174"/>
      <c r="E25" s="1175"/>
      <c r="F25" s="1845"/>
      <c r="G25" s="1174"/>
      <c r="H25" s="1174"/>
      <c r="I25" s="1174"/>
      <c r="J25" s="1174"/>
      <c r="K25" s="1174"/>
      <c r="L25" s="1174"/>
      <c r="M25" s="1174"/>
      <c r="N25" s="1174"/>
      <c r="O25" s="1174"/>
      <c r="P25" s="1174"/>
      <c r="Q25" s="1175"/>
      <c r="R25" s="185"/>
    </row>
    <row r="26" spans="1:18" ht="15.75" customHeight="1">
      <c r="A26" s="113"/>
      <c r="B26" s="1174"/>
      <c r="C26" s="1174"/>
      <c r="D26" s="1174"/>
      <c r="E26" s="1175"/>
      <c r="F26" s="1845"/>
      <c r="G26" s="1174"/>
      <c r="H26" s="1174"/>
      <c r="I26" s="1174"/>
      <c r="J26" s="1174"/>
      <c r="K26" s="1174"/>
      <c r="L26" s="1174"/>
      <c r="M26" s="1174"/>
      <c r="N26" s="1174"/>
      <c r="O26" s="1174"/>
      <c r="P26" s="1174"/>
      <c r="Q26" s="1175"/>
      <c r="R26" s="185"/>
    </row>
    <row r="27" spans="1:18" ht="15.75" customHeight="1">
      <c r="A27" s="163"/>
      <c r="B27" s="1847"/>
      <c r="C27" s="1847"/>
      <c r="D27" s="1847"/>
      <c r="E27" s="1848"/>
      <c r="F27" s="1850"/>
      <c r="G27" s="1847"/>
      <c r="H27" s="1847"/>
      <c r="I27" s="1847"/>
      <c r="J27" s="1847"/>
      <c r="K27" s="1847"/>
      <c r="L27" s="1847"/>
      <c r="M27" s="1847"/>
      <c r="N27" s="1847"/>
      <c r="O27" s="1847"/>
      <c r="P27" s="1847"/>
      <c r="Q27" s="1848"/>
      <c r="R27" s="185"/>
    </row>
    <row r="28" spans="1:18" ht="15.75" customHeight="1">
      <c r="A28" s="113"/>
      <c r="B28" s="1842"/>
      <c r="C28" s="1842"/>
      <c r="D28" s="1842"/>
      <c r="E28" s="1843"/>
      <c r="F28" s="1844"/>
      <c r="G28" s="1842"/>
      <c r="H28" s="1842"/>
      <c r="I28" s="1842"/>
      <c r="J28" s="1842"/>
      <c r="K28" s="1842"/>
      <c r="L28" s="1842"/>
      <c r="M28" s="1842"/>
      <c r="N28" s="1842"/>
      <c r="O28" s="1842"/>
      <c r="P28" s="1842"/>
      <c r="Q28" s="1843"/>
      <c r="R28" s="185"/>
    </row>
    <row r="29" spans="1:18" ht="15.75" customHeight="1">
      <c r="A29" s="113"/>
      <c r="B29" s="1174"/>
      <c r="C29" s="1174"/>
      <c r="D29" s="1174"/>
      <c r="E29" s="1175"/>
      <c r="F29" s="1845"/>
      <c r="G29" s="1174"/>
      <c r="H29" s="1174"/>
      <c r="I29" s="1174"/>
      <c r="J29" s="1174"/>
      <c r="K29" s="1174"/>
      <c r="L29" s="1174"/>
      <c r="M29" s="1174"/>
      <c r="N29" s="1174"/>
      <c r="O29" s="1174"/>
      <c r="P29" s="1174"/>
      <c r="Q29" s="1175"/>
      <c r="R29" s="185"/>
    </row>
    <row r="30" spans="1:18" ht="15.75" customHeight="1">
      <c r="A30" s="113"/>
      <c r="B30" s="1174"/>
      <c r="C30" s="1174"/>
      <c r="D30" s="1174"/>
      <c r="E30" s="1175"/>
      <c r="F30" s="1845"/>
      <c r="G30" s="1174"/>
      <c r="H30" s="1174"/>
      <c r="I30" s="1174"/>
      <c r="J30" s="1174"/>
      <c r="K30" s="1174"/>
      <c r="L30" s="1174"/>
      <c r="M30" s="1174"/>
      <c r="N30" s="1174"/>
      <c r="O30" s="1174"/>
      <c r="P30" s="1174"/>
      <c r="Q30" s="1175"/>
      <c r="R30" s="185"/>
    </row>
    <row r="31" spans="1:18" ht="15.75" customHeight="1">
      <c r="A31" s="113"/>
      <c r="B31" s="1174"/>
      <c r="C31" s="1174"/>
      <c r="D31" s="1174"/>
      <c r="E31" s="1175"/>
      <c r="F31" s="1845"/>
      <c r="G31" s="1174"/>
      <c r="H31" s="1174"/>
      <c r="I31" s="1174"/>
      <c r="J31" s="1174"/>
      <c r="K31" s="1174"/>
      <c r="L31" s="1174"/>
      <c r="M31" s="1174"/>
      <c r="N31" s="1174"/>
      <c r="O31" s="1174"/>
      <c r="P31" s="1174"/>
      <c r="Q31" s="1175"/>
      <c r="R31" s="185"/>
    </row>
    <row r="32" spans="1:18" ht="15.75" customHeight="1">
      <c r="A32" s="113"/>
      <c r="B32" s="1174"/>
      <c r="C32" s="1174"/>
      <c r="D32" s="1174"/>
      <c r="E32" s="1175"/>
      <c r="F32" s="1845"/>
      <c r="G32" s="1174"/>
      <c r="H32" s="1174"/>
      <c r="I32" s="1174"/>
      <c r="J32" s="1174"/>
      <c r="K32" s="1174"/>
      <c r="L32" s="1174"/>
      <c r="M32" s="1174"/>
      <c r="N32" s="1174"/>
      <c r="O32" s="1174"/>
      <c r="P32" s="1174"/>
      <c r="Q32" s="1175"/>
      <c r="R32" s="185"/>
    </row>
    <row r="33" spans="1:18" ht="15.75" customHeight="1">
      <c r="A33" s="121"/>
      <c r="B33" s="1136"/>
      <c r="C33" s="1136"/>
      <c r="D33" s="1136"/>
      <c r="E33" s="1137"/>
      <c r="F33" s="1846"/>
      <c r="G33" s="1136"/>
      <c r="H33" s="1136"/>
      <c r="I33" s="1136"/>
      <c r="J33" s="1136"/>
      <c r="K33" s="1136"/>
      <c r="L33" s="1136"/>
      <c r="M33" s="1136"/>
      <c r="N33" s="1136"/>
      <c r="O33" s="1136"/>
      <c r="P33" s="1136"/>
      <c r="Q33" s="1137"/>
      <c r="R33" s="185"/>
    </row>
    <row r="34" spans="1:18" ht="15.75" customHeight="1"/>
    <row r="35" spans="1:18" ht="15.75" customHeight="1"/>
    <row r="36" spans="1:18" ht="15.75" customHeight="1"/>
    <row r="37" spans="1:18" ht="15.75" customHeight="1"/>
    <row r="38" spans="1:18" ht="15.75" customHeight="1"/>
    <row r="39" spans="1:18" ht="15.75" customHeight="1"/>
    <row r="40" spans="1:18" ht="15.75" customHeight="1"/>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sheetData>
  <mergeCells count="18">
    <mergeCell ref="A13:Q13"/>
    <mergeCell ref="E18:Q19"/>
    <mergeCell ref="A1:F1"/>
    <mergeCell ref="B22:E27"/>
    <mergeCell ref="F22:Q27"/>
    <mergeCell ref="A2:Q2"/>
    <mergeCell ref="A4:Q4"/>
    <mergeCell ref="A15:Q15"/>
    <mergeCell ref="A7:E8"/>
    <mergeCell ref="K10:P10"/>
    <mergeCell ref="B28:E33"/>
    <mergeCell ref="F28:Q33"/>
    <mergeCell ref="E17:Q17"/>
    <mergeCell ref="A21:E21"/>
    <mergeCell ref="F21:Q21"/>
    <mergeCell ref="A20:Q20"/>
    <mergeCell ref="A17:D17"/>
    <mergeCell ref="A18:D19"/>
  </mergeCells>
  <phoneticPr fontId="2"/>
  <printOptions horizontalCentered="1"/>
  <pageMargins left="0.70866141732283472" right="0.70866141732283472" top="0.74803149606299213" bottom="0.55118110236220474" header="0.31496062992125984" footer="0.31496062992125984"/>
  <pageSetup paperSize="9" scale="98" orientation="portrait" blackAndWhite="1"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pageSetUpPr fitToPage="1"/>
  </sheetPr>
  <dimension ref="A1:T60"/>
  <sheetViews>
    <sheetView view="pageBreakPreview" zoomScaleNormal="100" zoomScaleSheetLayoutView="100" workbookViewId="0">
      <selection activeCell="Q7" sqref="Q7"/>
    </sheetView>
  </sheetViews>
  <sheetFormatPr defaultColWidth="9" defaultRowHeight="13"/>
  <cols>
    <col min="1" max="18" width="5.08984375" style="3" customWidth="1"/>
    <col min="19" max="16384" width="9" style="3"/>
  </cols>
  <sheetData>
    <row r="1" spans="1:20" ht="15.75" customHeight="1">
      <c r="A1" s="1097" t="str">
        <f>CONCATENATE("（様式－",発注者入力シート!E57,"） ")</f>
        <v xml:space="preserve">（様式－） </v>
      </c>
      <c r="B1" s="1097"/>
      <c r="C1" s="1097"/>
      <c r="D1" s="1097"/>
      <c r="E1" s="1097"/>
      <c r="F1" s="1097"/>
      <c r="S1" s="3" t="s">
        <v>400</v>
      </c>
    </row>
    <row r="2" spans="1:20" ht="15.75" customHeight="1">
      <c r="A2" s="1457" t="s">
        <v>1163</v>
      </c>
      <c r="B2" s="1457"/>
      <c r="C2" s="1457"/>
      <c r="D2" s="1457"/>
      <c r="E2" s="1457"/>
      <c r="F2" s="1457"/>
      <c r="G2" s="1457"/>
      <c r="H2" s="1457"/>
      <c r="I2" s="1457"/>
      <c r="J2" s="1457"/>
      <c r="K2" s="1457"/>
      <c r="L2" s="1457"/>
      <c r="M2" s="1457"/>
      <c r="N2" s="1457"/>
      <c r="O2" s="1457"/>
      <c r="P2" s="1457"/>
      <c r="Q2" s="1457"/>
      <c r="R2" s="6"/>
      <c r="S2" s="3" t="s">
        <v>401</v>
      </c>
    </row>
    <row r="3" spans="1:20" ht="15.75" customHeight="1">
      <c r="A3" s="6"/>
      <c r="B3" s="6"/>
      <c r="C3" s="6"/>
      <c r="D3" s="6"/>
      <c r="E3" s="6"/>
      <c r="F3" s="6"/>
      <c r="G3" s="6"/>
      <c r="H3" s="6"/>
      <c r="I3" s="6"/>
      <c r="J3" s="6"/>
      <c r="K3" s="6"/>
      <c r="L3" s="6"/>
      <c r="M3" s="6"/>
      <c r="N3" s="6"/>
      <c r="O3" s="6"/>
      <c r="P3" s="6"/>
      <c r="Q3" s="6"/>
      <c r="R3" s="6"/>
      <c r="S3" s="103"/>
      <c r="T3" s="3" t="s">
        <v>412</v>
      </c>
    </row>
    <row r="4" spans="1:20" ht="15.75" customHeight="1">
      <c r="A4" s="1149" t="s">
        <v>549</v>
      </c>
      <c r="B4" s="1149"/>
      <c r="C4" s="1149"/>
      <c r="D4" s="1149"/>
      <c r="E4" s="1149"/>
      <c r="F4" s="1149"/>
      <c r="G4" s="1149"/>
      <c r="H4" s="1149"/>
      <c r="I4" s="1149"/>
      <c r="J4" s="1149"/>
      <c r="K4" s="1149"/>
      <c r="L4" s="1149"/>
      <c r="M4" s="1149"/>
      <c r="N4" s="1149"/>
      <c r="O4" s="1149"/>
      <c r="P4" s="1149"/>
      <c r="Q4" s="1149"/>
      <c r="R4" s="128"/>
      <c r="S4" s="98"/>
      <c r="T4" s="3" t="s">
        <v>403</v>
      </c>
    </row>
    <row r="5" spans="1:20" ht="15.75" customHeight="1">
      <c r="A5" s="77"/>
      <c r="B5" s="77"/>
      <c r="C5" s="77"/>
      <c r="D5" s="77"/>
      <c r="E5" s="77"/>
      <c r="F5" s="77"/>
      <c r="G5" s="77"/>
      <c r="H5" s="77"/>
      <c r="I5" s="77"/>
      <c r="J5" s="77"/>
      <c r="K5" s="77"/>
      <c r="L5" s="77"/>
      <c r="M5" s="77"/>
      <c r="N5" s="77"/>
      <c r="O5" s="77"/>
      <c r="P5" s="77"/>
      <c r="Q5" s="77"/>
      <c r="R5" s="77"/>
    </row>
    <row r="6" spans="1:20" ht="15.75" customHeight="1">
      <c r="A6" s="3" t="s">
        <v>62</v>
      </c>
      <c r="S6" s="3" t="s">
        <v>404</v>
      </c>
    </row>
    <row r="7" spans="1:20" ht="15.75" customHeight="1">
      <c r="A7" s="1455"/>
      <c r="B7" s="1455"/>
      <c r="C7" s="1455"/>
      <c r="D7" s="1455"/>
      <c r="E7" s="1455"/>
      <c r="F7" s="3" t="s">
        <v>136</v>
      </c>
      <c r="S7" s="100"/>
      <c r="T7" s="3" t="s">
        <v>405</v>
      </c>
    </row>
    <row r="8" spans="1:20" ht="15.75" customHeight="1">
      <c r="K8" s="3" t="s">
        <v>86</v>
      </c>
      <c r="S8" s="101"/>
      <c r="T8" s="3" t="s">
        <v>403</v>
      </c>
    </row>
    <row r="9" spans="1:20" ht="15.75" customHeight="1">
      <c r="K9" s="1455"/>
      <c r="L9" s="1455"/>
      <c r="M9" s="1455"/>
      <c r="N9" s="1455"/>
      <c r="O9" s="1455"/>
      <c r="P9" s="1455"/>
    </row>
    <row r="10" spans="1:20" ht="15.75" customHeight="1">
      <c r="K10" s="1455"/>
      <c r="L10" s="1455"/>
      <c r="M10" s="1455"/>
      <c r="N10" s="1455"/>
      <c r="O10" s="1455"/>
      <c r="P10" s="1455"/>
      <c r="S10" s="105" t="s">
        <v>406</v>
      </c>
    </row>
    <row r="11" spans="1:20" ht="15.75" customHeight="1">
      <c r="S11" s="105" t="s">
        <v>407</v>
      </c>
    </row>
    <row r="12" spans="1:20" ht="15.75" customHeight="1">
      <c r="A12" s="1751" t="s">
        <v>1172</v>
      </c>
      <c r="B12" s="1751"/>
      <c r="C12" s="1751"/>
      <c r="D12" s="1751"/>
      <c r="E12" s="1751"/>
      <c r="F12" s="1751"/>
      <c r="G12" s="1751"/>
      <c r="H12" s="1751"/>
      <c r="I12" s="1751"/>
      <c r="J12" s="1751"/>
      <c r="K12" s="1751"/>
      <c r="L12" s="1751"/>
      <c r="M12" s="1751"/>
      <c r="N12" s="1751"/>
      <c r="O12" s="1751"/>
      <c r="P12" s="1751"/>
      <c r="Q12" s="1751"/>
      <c r="R12" s="104"/>
    </row>
    <row r="13" spans="1:20" ht="15.75" customHeight="1">
      <c r="A13" s="1751"/>
      <c r="B13" s="1751"/>
      <c r="C13" s="1751"/>
      <c r="D13" s="1751"/>
      <c r="E13" s="1751"/>
      <c r="F13" s="1751"/>
      <c r="G13" s="1751"/>
      <c r="H13" s="1751"/>
      <c r="I13" s="1751"/>
      <c r="J13" s="1751"/>
      <c r="K13" s="1751"/>
      <c r="L13" s="1751"/>
      <c r="M13" s="1751"/>
      <c r="N13" s="1751"/>
      <c r="O13" s="1751"/>
      <c r="P13" s="1751"/>
      <c r="Q13" s="1751"/>
      <c r="R13" s="104"/>
    </row>
    <row r="14" spans="1:20" ht="15.75" customHeight="1">
      <c r="A14" s="98" t="s">
        <v>137</v>
      </c>
      <c r="B14" s="98"/>
      <c r="C14" s="98"/>
      <c r="D14" s="98"/>
      <c r="E14" s="98"/>
      <c r="F14" s="98"/>
      <c r="G14" s="98"/>
      <c r="H14" s="98"/>
      <c r="I14" s="98"/>
      <c r="J14" s="98"/>
      <c r="K14" s="98"/>
      <c r="L14" s="98"/>
      <c r="M14" s="98"/>
      <c r="N14" s="98"/>
      <c r="O14" s="98"/>
      <c r="P14" s="98"/>
      <c r="Q14" s="98"/>
    </row>
    <row r="15" spans="1:20" ht="15.75" customHeight="1"/>
    <row r="16" spans="1:20" ht="15.75" customHeight="1">
      <c r="A16" s="1092" t="s">
        <v>64</v>
      </c>
      <c r="B16" s="1092"/>
      <c r="C16" s="1092"/>
      <c r="D16" s="1092"/>
      <c r="E16" s="1092"/>
      <c r="F16" s="1092"/>
      <c r="G16" s="1092"/>
      <c r="H16" s="1092"/>
      <c r="I16" s="1092"/>
      <c r="J16" s="1092"/>
      <c r="K16" s="1092"/>
      <c r="L16" s="1092"/>
      <c r="M16" s="1092"/>
      <c r="N16" s="1092"/>
      <c r="O16" s="1092"/>
      <c r="P16" s="1092"/>
      <c r="Q16" s="1092"/>
      <c r="R16" s="77"/>
    </row>
    <row r="17" spans="1:18" ht="15.75" customHeight="1">
      <c r="A17" s="1099" t="s">
        <v>65</v>
      </c>
      <c r="B17" s="1159"/>
      <c r="C17" s="1159"/>
      <c r="D17" s="1159"/>
      <c r="E17" s="1800">
        <f>発注者入力シート!C7</f>
        <v>46310</v>
      </c>
      <c r="F17" s="1801"/>
      <c r="G17" s="1801"/>
      <c r="H17" s="1801"/>
      <c r="I17" s="1801"/>
      <c r="J17" s="1801"/>
      <c r="K17" s="1801"/>
      <c r="L17" s="1801"/>
      <c r="M17" s="1801"/>
      <c r="N17" s="1801"/>
      <c r="O17" s="1801"/>
      <c r="P17" s="1801"/>
      <c r="Q17" s="1802"/>
    </row>
    <row r="18" spans="1:18" ht="15.75" customHeight="1">
      <c r="A18" s="1099" t="s">
        <v>24</v>
      </c>
      <c r="B18" s="1159"/>
      <c r="C18" s="1159"/>
      <c r="D18" s="1159"/>
      <c r="E18" s="1803" t="str">
        <f>発注者入力シート!C10</f>
        <v>浜山公園陸上競技場メインスタンド増築外（電気設備）工事</v>
      </c>
      <c r="F18" s="1804"/>
      <c r="G18" s="1804"/>
      <c r="H18" s="1804"/>
      <c r="I18" s="1804"/>
      <c r="J18" s="1804"/>
      <c r="K18" s="1804"/>
      <c r="L18" s="1804"/>
      <c r="M18" s="1804"/>
      <c r="N18" s="1804"/>
      <c r="O18" s="1804"/>
      <c r="P18" s="1804"/>
      <c r="Q18" s="1805"/>
      <c r="R18" s="2"/>
    </row>
    <row r="19" spans="1:18" ht="15.75" customHeight="1">
      <c r="A19" s="1176"/>
      <c r="B19" s="1177"/>
      <c r="C19" s="1177"/>
      <c r="D19" s="1177"/>
      <c r="E19" s="1806"/>
      <c r="F19" s="1732"/>
      <c r="G19" s="1732"/>
      <c r="H19" s="1732"/>
      <c r="I19" s="1732"/>
      <c r="J19" s="1732"/>
      <c r="K19" s="1732"/>
      <c r="L19" s="1732"/>
      <c r="M19" s="1732"/>
      <c r="N19" s="1732"/>
      <c r="O19" s="1732"/>
      <c r="P19" s="1732"/>
      <c r="Q19" s="1807"/>
      <c r="R19" s="2"/>
    </row>
    <row r="20" spans="1:18" ht="15.75" customHeight="1">
      <c r="A20" s="1260" t="s">
        <v>100</v>
      </c>
      <c r="B20" s="1227" t="s">
        <v>101</v>
      </c>
      <c r="C20" s="1227"/>
      <c r="D20" s="1227"/>
      <c r="E20" s="1099" t="s">
        <v>102</v>
      </c>
      <c r="F20" s="1159"/>
      <c r="G20" s="1159"/>
      <c r="H20" s="1159"/>
      <c r="I20" s="1159"/>
      <c r="J20" s="1159"/>
      <c r="K20" s="1159"/>
      <c r="L20" s="1159"/>
      <c r="M20" s="1159"/>
      <c r="N20" s="1159"/>
      <c r="O20" s="1159"/>
      <c r="P20" s="1159"/>
      <c r="Q20" s="1100"/>
      <c r="R20" s="77"/>
    </row>
    <row r="21" spans="1:18" ht="15.75" customHeight="1">
      <c r="A21" s="1261"/>
      <c r="B21" s="1229"/>
      <c r="C21" s="1229"/>
      <c r="D21" s="1229"/>
      <c r="E21" s="1109" t="s">
        <v>103</v>
      </c>
      <c r="F21" s="1110"/>
      <c r="G21" s="1110"/>
      <c r="H21" s="1110"/>
      <c r="I21" s="1110"/>
      <c r="J21" s="1110"/>
      <c r="K21" s="1110"/>
      <c r="L21" s="1110"/>
      <c r="M21" s="1110"/>
      <c r="N21" s="1110"/>
      <c r="O21" s="1110"/>
      <c r="P21" s="1110"/>
      <c r="Q21" s="1730"/>
      <c r="R21" s="77"/>
    </row>
    <row r="22" spans="1:18" ht="15.75" customHeight="1">
      <c r="A22" s="1261"/>
      <c r="B22" s="3" t="s">
        <v>104</v>
      </c>
      <c r="Q22" s="114"/>
    </row>
    <row r="23" spans="1:18" ht="15.75" customHeight="1">
      <c r="A23" s="1261"/>
      <c r="B23" s="1116"/>
      <c r="C23" s="1117"/>
      <c r="D23" s="1117"/>
      <c r="E23" s="1117"/>
      <c r="F23" s="1117"/>
      <c r="G23" s="1117"/>
      <c r="H23" s="1117"/>
      <c r="I23" s="1117"/>
      <c r="J23" s="1117"/>
      <c r="K23" s="1117"/>
      <c r="L23" s="1117"/>
      <c r="M23" s="1117"/>
      <c r="N23" s="1117"/>
      <c r="O23" s="1117"/>
      <c r="P23" s="1117"/>
      <c r="Q23" s="1118"/>
      <c r="R23" s="185"/>
    </row>
    <row r="24" spans="1:18" ht="15.75" customHeight="1">
      <c r="A24" s="1261"/>
      <c r="B24" s="1116"/>
      <c r="C24" s="1117"/>
      <c r="D24" s="1117"/>
      <c r="E24" s="1117"/>
      <c r="F24" s="1117"/>
      <c r="G24" s="1117"/>
      <c r="H24" s="1117"/>
      <c r="I24" s="1117"/>
      <c r="J24" s="1117"/>
      <c r="K24" s="1117"/>
      <c r="L24" s="1117"/>
      <c r="M24" s="1117"/>
      <c r="N24" s="1117"/>
      <c r="O24" s="1117"/>
      <c r="P24" s="1117"/>
      <c r="Q24" s="1118"/>
      <c r="R24" s="185"/>
    </row>
    <row r="25" spans="1:18" ht="15.75" customHeight="1">
      <c r="A25" s="1261"/>
      <c r="B25" s="1116"/>
      <c r="C25" s="1117"/>
      <c r="D25" s="1117"/>
      <c r="E25" s="1117"/>
      <c r="F25" s="1117"/>
      <c r="G25" s="1117"/>
      <c r="H25" s="1117"/>
      <c r="I25" s="1117"/>
      <c r="J25" s="1117"/>
      <c r="K25" s="1117"/>
      <c r="L25" s="1117"/>
      <c r="M25" s="1117"/>
      <c r="N25" s="1117"/>
      <c r="O25" s="1117"/>
      <c r="P25" s="1117"/>
      <c r="Q25" s="1118"/>
      <c r="R25" s="185"/>
    </row>
    <row r="26" spans="1:18" ht="15.75" customHeight="1">
      <c r="A26" s="1261"/>
      <c r="B26" s="1116"/>
      <c r="C26" s="1117"/>
      <c r="D26" s="1117"/>
      <c r="E26" s="1117"/>
      <c r="F26" s="1117"/>
      <c r="G26" s="1117"/>
      <c r="H26" s="1117"/>
      <c r="I26" s="1117"/>
      <c r="J26" s="1117"/>
      <c r="K26" s="1117"/>
      <c r="L26" s="1117"/>
      <c r="M26" s="1117"/>
      <c r="N26" s="1117"/>
      <c r="O26" s="1117"/>
      <c r="P26" s="1117"/>
      <c r="Q26" s="1118"/>
      <c r="R26" s="185"/>
    </row>
    <row r="27" spans="1:18" ht="15.75" customHeight="1">
      <c r="A27" s="1261"/>
      <c r="B27" s="1116"/>
      <c r="C27" s="1117"/>
      <c r="D27" s="1117"/>
      <c r="E27" s="1117"/>
      <c r="F27" s="1117"/>
      <c r="G27" s="1117"/>
      <c r="H27" s="1117"/>
      <c r="I27" s="1117"/>
      <c r="J27" s="1117"/>
      <c r="K27" s="1117"/>
      <c r="L27" s="1117"/>
      <c r="M27" s="1117"/>
      <c r="N27" s="1117"/>
      <c r="O27" s="1117"/>
      <c r="P27" s="1117"/>
      <c r="Q27" s="1118"/>
      <c r="R27" s="185"/>
    </row>
    <row r="28" spans="1:18" ht="15.75" customHeight="1">
      <c r="A28" s="1261"/>
      <c r="B28" s="1116"/>
      <c r="C28" s="1117"/>
      <c r="D28" s="1117"/>
      <c r="E28" s="1117"/>
      <c r="F28" s="1117"/>
      <c r="G28" s="1117"/>
      <c r="H28" s="1117"/>
      <c r="I28" s="1117"/>
      <c r="J28" s="1117"/>
      <c r="K28" s="1117"/>
      <c r="L28" s="1117"/>
      <c r="M28" s="1117"/>
      <c r="N28" s="1117"/>
      <c r="O28" s="1117"/>
      <c r="P28" s="1117"/>
      <c r="Q28" s="1118"/>
      <c r="R28" s="185"/>
    </row>
    <row r="29" spans="1:18" ht="15.75" customHeight="1">
      <c r="A29" s="1261"/>
      <c r="B29" s="1116"/>
      <c r="C29" s="1117"/>
      <c r="D29" s="1117"/>
      <c r="E29" s="1117"/>
      <c r="F29" s="1117"/>
      <c r="G29" s="1117"/>
      <c r="H29" s="1117"/>
      <c r="I29" s="1117"/>
      <c r="J29" s="1117"/>
      <c r="K29" s="1117"/>
      <c r="L29" s="1117"/>
      <c r="M29" s="1117"/>
      <c r="N29" s="1117"/>
      <c r="O29" s="1117"/>
      <c r="P29" s="1117"/>
      <c r="Q29" s="1118"/>
      <c r="R29" s="185"/>
    </row>
    <row r="30" spans="1:18" ht="15.75" customHeight="1">
      <c r="A30" s="1261"/>
      <c r="B30" s="1116"/>
      <c r="C30" s="1117"/>
      <c r="D30" s="1117"/>
      <c r="E30" s="1117"/>
      <c r="F30" s="1117"/>
      <c r="G30" s="1117"/>
      <c r="H30" s="1117"/>
      <c r="I30" s="1117"/>
      <c r="J30" s="1117"/>
      <c r="K30" s="1117"/>
      <c r="L30" s="1117"/>
      <c r="M30" s="1117"/>
      <c r="N30" s="1117"/>
      <c r="O30" s="1117"/>
      <c r="P30" s="1117"/>
      <c r="Q30" s="1118"/>
      <c r="R30" s="185"/>
    </row>
    <row r="31" spans="1:18" ht="15.75" customHeight="1">
      <c r="A31" s="1261"/>
      <c r="B31" s="1116"/>
      <c r="C31" s="1117"/>
      <c r="D31" s="1117"/>
      <c r="E31" s="1117"/>
      <c r="F31" s="1117"/>
      <c r="G31" s="1117"/>
      <c r="H31" s="1117"/>
      <c r="I31" s="1117"/>
      <c r="J31" s="1117"/>
      <c r="K31" s="1117"/>
      <c r="L31" s="1117"/>
      <c r="M31" s="1117"/>
      <c r="N31" s="1117"/>
      <c r="O31" s="1117"/>
      <c r="P31" s="1117"/>
      <c r="Q31" s="1118"/>
      <c r="R31" s="185"/>
    </row>
    <row r="32" spans="1:18" ht="15.75" customHeight="1">
      <c r="A32" s="1261"/>
      <c r="B32" s="1116"/>
      <c r="C32" s="1117"/>
      <c r="D32" s="1117"/>
      <c r="E32" s="1117"/>
      <c r="F32" s="1117"/>
      <c r="G32" s="1117"/>
      <c r="H32" s="1117"/>
      <c r="I32" s="1117"/>
      <c r="J32" s="1117"/>
      <c r="K32" s="1117"/>
      <c r="L32" s="1117"/>
      <c r="M32" s="1117"/>
      <c r="N32" s="1117"/>
      <c r="O32" s="1117"/>
      <c r="P32" s="1117"/>
      <c r="Q32" s="1118"/>
      <c r="R32" s="185"/>
    </row>
    <row r="33" spans="1:18" ht="15.75" customHeight="1">
      <c r="A33" s="1261"/>
      <c r="B33" s="1116"/>
      <c r="C33" s="1117"/>
      <c r="D33" s="1117"/>
      <c r="E33" s="1117"/>
      <c r="F33" s="1117"/>
      <c r="G33" s="1117"/>
      <c r="H33" s="1117"/>
      <c r="I33" s="1117"/>
      <c r="J33" s="1117"/>
      <c r="K33" s="1117"/>
      <c r="L33" s="1117"/>
      <c r="M33" s="1117"/>
      <c r="N33" s="1117"/>
      <c r="O33" s="1117"/>
      <c r="P33" s="1117"/>
      <c r="Q33" s="1118"/>
      <c r="R33" s="185"/>
    </row>
    <row r="34" spans="1:18" ht="15.75" customHeight="1">
      <c r="A34" s="1261"/>
      <c r="B34" s="1116"/>
      <c r="C34" s="1117"/>
      <c r="D34" s="1117"/>
      <c r="E34" s="1117"/>
      <c r="F34" s="1117"/>
      <c r="G34" s="1117"/>
      <c r="H34" s="1117"/>
      <c r="I34" s="1117"/>
      <c r="J34" s="1117"/>
      <c r="K34" s="1117"/>
      <c r="L34" s="1117"/>
      <c r="M34" s="1117"/>
      <c r="N34" s="1117"/>
      <c r="O34" s="1117"/>
      <c r="P34" s="1117"/>
      <c r="Q34" s="1118"/>
      <c r="R34" s="185"/>
    </row>
    <row r="35" spans="1:18" ht="15.75" customHeight="1">
      <c r="A35" s="1261"/>
      <c r="B35" s="1116"/>
      <c r="C35" s="1117"/>
      <c r="D35" s="1117"/>
      <c r="E35" s="1117"/>
      <c r="F35" s="1117"/>
      <c r="G35" s="1117"/>
      <c r="H35" s="1117"/>
      <c r="I35" s="1117"/>
      <c r="J35" s="1117"/>
      <c r="K35" s="1117"/>
      <c r="L35" s="1117"/>
      <c r="M35" s="1117"/>
      <c r="N35" s="1117"/>
      <c r="O35" s="1117"/>
      <c r="P35" s="1117"/>
      <c r="Q35" s="1118"/>
      <c r="R35" s="185"/>
    </row>
    <row r="36" spans="1:18" ht="15.75" customHeight="1">
      <c r="A36" s="1261"/>
      <c r="B36" s="1116"/>
      <c r="C36" s="1117"/>
      <c r="D36" s="1117"/>
      <c r="E36" s="1117"/>
      <c r="F36" s="1117"/>
      <c r="G36" s="1117"/>
      <c r="H36" s="1117"/>
      <c r="I36" s="1117"/>
      <c r="J36" s="1117"/>
      <c r="K36" s="1117"/>
      <c r="L36" s="1117"/>
      <c r="M36" s="1117"/>
      <c r="N36" s="1117"/>
      <c r="O36" s="1117"/>
      <c r="P36" s="1117"/>
      <c r="Q36" s="1118"/>
      <c r="R36" s="185"/>
    </row>
    <row r="37" spans="1:18" ht="15.75" customHeight="1">
      <c r="A37" s="1261"/>
      <c r="B37" s="1116"/>
      <c r="C37" s="1117"/>
      <c r="D37" s="1117"/>
      <c r="E37" s="1117"/>
      <c r="F37" s="1117"/>
      <c r="G37" s="1117"/>
      <c r="H37" s="1117"/>
      <c r="I37" s="1117"/>
      <c r="J37" s="1117"/>
      <c r="K37" s="1117"/>
      <c r="L37" s="1117"/>
      <c r="M37" s="1117"/>
      <c r="N37" s="1117"/>
      <c r="O37" s="1117"/>
      <c r="P37" s="1117"/>
      <c r="Q37" s="1118"/>
      <c r="R37" s="185"/>
    </row>
    <row r="38" spans="1:18" ht="15.75" customHeight="1">
      <c r="A38" s="1261"/>
      <c r="B38" s="1116"/>
      <c r="C38" s="1117"/>
      <c r="D38" s="1117"/>
      <c r="E38" s="1117"/>
      <c r="F38" s="1117"/>
      <c r="G38" s="1117"/>
      <c r="H38" s="1117"/>
      <c r="I38" s="1117"/>
      <c r="J38" s="1117"/>
      <c r="K38" s="1117"/>
      <c r="L38" s="1117"/>
      <c r="M38" s="1117"/>
      <c r="N38" s="1117"/>
      <c r="O38" s="1117"/>
      <c r="P38" s="1117"/>
      <c r="Q38" s="1118"/>
      <c r="R38" s="185"/>
    </row>
    <row r="39" spans="1:18" ht="15.75" customHeight="1">
      <c r="A39" s="1261"/>
      <c r="B39" s="1116"/>
      <c r="C39" s="1117"/>
      <c r="D39" s="1117"/>
      <c r="E39" s="1117"/>
      <c r="F39" s="1117"/>
      <c r="G39" s="1117"/>
      <c r="H39" s="1117"/>
      <c r="I39" s="1117"/>
      <c r="J39" s="1117"/>
      <c r="K39" s="1117"/>
      <c r="L39" s="1117"/>
      <c r="M39" s="1117"/>
      <c r="N39" s="1117"/>
      <c r="O39" s="1117"/>
      <c r="P39" s="1117"/>
      <c r="Q39" s="1118"/>
      <c r="R39" s="185"/>
    </row>
    <row r="40" spans="1:18" ht="15.75" customHeight="1">
      <c r="A40" s="1261"/>
      <c r="B40" s="1116"/>
      <c r="C40" s="1117"/>
      <c r="D40" s="1117"/>
      <c r="E40" s="1117"/>
      <c r="F40" s="1117"/>
      <c r="G40" s="1117"/>
      <c r="H40" s="1117"/>
      <c r="I40" s="1117"/>
      <c r="J40" s="1117"/>
      <c r="K40" s="1117"/>
      <c r="L40" s="1117"/>
      <c r="M40" s="1117"/>
      <c r="N40" s="1117"/>
      <c r="O40" s="1117"/>
      <c r="P40" s="1117"/>
      <c r="Q40" s="1118"/>
      <c r="R40" s="185"/>
    </row>
    <row r="41" spans="1:18" ht="15.75" customHeight="1">
      <c r="A41" s="1261"/>
      <c r="B41" s="1116"/>
      <c r="C41" s="1117"/>
      <c r="D41" s="1117"/>
      <c r="E41" s="1117"/>
      <c r="F41" s="1117"/>
      <c r="G41" s="1117"/>
      <c r="H41" s="1117"/>
      <c r="I41" s="1117"/>
      <c r="J41" s="1117"/>
      <c r="K41" s="1117"/>
      <c r="L41" s="1117"/>
      <c r="M41" s="1117"/>
      <c r="N41" s="1117"/>
      <c r="O41" s="1117"/>
      <c r="P41" s="1117"/>
      <c r="Q41" s="1118"/>
      <c r="R41" s="185"/>
    </row>
    <row r="42" spans="1:18" ht="15.75" customHeight="1">
      <c r="A42" s="1261"/>
      <c r="B42" s="1116"/>
      <c r="C42" s="1117"/>
      <c r="D42" s="1117"/>
      <c r="E42" s="1117"/>
      <c r="F42" s="1117"/>
      <c r="G42" s="1117"/>
      <c r="H42" s="1117"/>
      <c r="I42" s="1117"/>
      <c r="J42" s="1117"/>
      <c r="K42" s="1117"/>
      <c r="L42" s="1117"/>
      <c r="M42" s="1117"/>
      <c r="N42" s="1117"/>
      <c r="O42" s="1117"/>
      <c r="P42" s="1117"/>
      <c r="Q42" s="1118"/>
      <c r="R42" s="185"/>
    </row>
    <row r="43" spans="1:18" ht="15.75" customHeight="1">
      <c r="A43" s="1261"/>
      <c r="B43" s="1116"/>
      <c r="C43" s="1117"/>
      <c r="D43" s="1117"/>
      <c r="E43" s="1117"/>
      <c r="F43" s="1117"/>
      <c r="G43" s="1117"/>
      <c r="H43" s="1117"/>
      <c r="I43" s="1117"/>
      <c r="J43" s="1117"/>
      <c r="K43" s="1117"/>
      <c r="L43" s="1117"/>
      <c r="M43" s="1117"/>
      <c r="N43" s="1117"/>
      <c r="O43" s="1117"/>
      <c r="P43" s="1117"/>
      <c r="Q43" s="1118"/>
      <c r="R43" s="185"/>
    </row>
    <row r="44" spans="1:18" ht="15.75" customHeight="1">
      <c r="A44" s="1261"/>
      <c r="B44" s="1116"/>
      <c r="C44" s="1117"/>
      <c r="D44" s="1117"/>
      <c r="E44" s="1117"/>
      <c r="F44" s="1117"/>
      <c r="G44" s="1117"/>
      <c r="H44" s="1117"/>
      <c r="I44" s="1117"/>
      <c r="J44" s="1117"/>
      <c r="K44" s="1117"/>
      <c r="L44" s="1117"/>
      <c r="M44" s="1117"/>
      <c r="N44" s="1117"/>
      <c r="O44" s="1117"/>
      <c r="P44" s="1117"/>
      <c r="Q44" s="1118"/>
      <c r="R44" s="185"/>
    </row>
    <row r="45" spans="1:18" ht="15.75" customHeight="1">
      <c r="A45" s="1261"/>
      <c r="B45" s="1116"/>
      <c r="C45" s="1117"/>
      <c r="D45" s="1117"/>
      <c r="E45" s="1117"/>
      <c r="F45" s="1117"/>
      <c r="G45" s="1117"/>
      <c r="H45" s="1117"/>
      <c r="I45" s="1117"/>
      <c r="J45" s="1117"/>
      <c r="K45" s="1117"/>
      <c r="L45" s="1117"/>
      <c r="M45" s="1117"/>
      <c r="N45" s="1117"/>
      <c r="O45" s="1117"/>
      <c r="P45" s="1117"/>
      <c r="Q45" s="1118"/>
      <c r="R45" s="185"/>
    </row>
    <row r="46" spans="1:18" ht="15.75" customHeight="1">
      <c r="A46" s="1261"/>
      <c r="B46" s="1125"/>
      <c r="C46" s="1126"/>
      <c r="D46" s="1126"/>
      <c r="E46" s="1126"/>
      <c r="F46" s="1126"/>
      <c r="G46" s="1126"/>
      <c r="H46" s="1126"/>
      <c r="I46" s="1126"/>
      <c r="J46" s="1126"/>
      <c r="K46" s="1126"/>
      <c r="L46" s="1126"/>
      <c r="M46" s="1126"/>
      <c r="N46" s="1126"/>
      <c r="O46" s="1126"/>
      <c r="P46" s="1126"/>
      <c r="Q46" s="1127"/>
      <c r="R46" s="185"/>
    </row>
    <row r="47" spans="1:18" ht="15.75" customHeight="1">
      <c r="A47" s="1261"/>
      <c r="B47" s="1852" t="s">
        <v>105</v>
      </c>
      <c r="C47" s="1852"/>
      <c r="D47" s="1852"/>
      <c r="E47" s="1852"/>
      <c r="F47" s="1853"/>
      <c r="G47" s="109" t="s">
        <v>102</v>
      </c>
      <c r="H47" s="109"/>
      <c r="I47" s="109"/>
      <c r="J47" s="109"/>
      <c r="K47" s="109"/>
      <c r="L47" s="109"/>
      <c r="M47" s="109"/>
      <c r="N47" s="109"/>
      <c r="O47" s="109"/>
      <c r="P47" s="109"/>
      <c r="Q47" s="110"/>
    </row>
    <row r="48" spans="1:18" ht="15.75" customHeight="1">
      <c r="A48" s="1261"/>
      <c r="B48" s="1854"/>
      <c r="C48" s="1854"/>
      <c r="D48" s="1854"/>
      <c r="E48" s="1854"/>
      <c r="F48" s="1855"/>
      <c r="G48" s="1858" t="s">
        <v>203</v>
      </c>
      <c r="H48" s="1455"/>
      <c r="I48" s="1455"/>
      <c r="J48" s="1455"/>
      <c r="K48" s="1455"/>
      <c r="L48" s="1455"/>
      <c r="M48" s="1455"/>
      <c r="N48" s="1455"/>
      <c r="O48" s="1455"/>
      <c r="P48" s="1455"/>
      <c r="Q48" s="1859"/>
      <c r="R48" s="2"/>
    </row>
    <row r="49" spans="1:18" ht="15.75" customHeight="1">
      <c r="A49" s="1262"/>
      <c r="B49" s="1856"/>
      <c r="C49" s="1856"/>
      <c r="D49" s="1856"/>
      <c r="E49" s="1856"/>
      <c r="F49" s="1857"/>
      <c r="G49" s="1860" t="s">
        <v>106</v>
      </c>
      <c r="H49" s="1861"/>
      <c r="I49" s="1861"/>
      <c r="J49" s="1861"/>
      <c r="K49" s="1861"/>
      <c r="L49" s="1861"/>
      <c r="M49" s="1861"/>
      <c r="N49" s="1861"/>
      <c r="O49" s="1861"/>
      <c r="P49" s="1861"/>
      <c r="Q49" s="1862"/>
      <c r="R49" s="2"/>
    </row>
    <row r="50" spans="1:18" ht="15.75" customHeight="1"/>
    <row r="51" spans="1:18" ht="15.75" customHeight="1"/>
    <row r="52" spans="1:18" ht="15.75" customHeight="1">
      <c r="I52" s="77"/>
    </row>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sheetData>
  <mergeCells count="19">
    <mergeCell ref="B20:D21"/>
    <mergeCell ref="E21:Q21"/>
    <mergeCell ref="E20:Q20"/>
    <mergeCell ref="A20:A49"/>
    <mergeCell ref="B47:F49"/>
    <mergeCell ref="B23:Q46"/>
    <mergeCell ref="G48:Q48"/>
    <mergeCell ref="G49:Q49"/>
    <mergeCell ref="A1:F1"/>
    <mergeCell ref="A18:D19"/>
    <mergeCell ref="E17:Q17"/>
    <mergeCell ref="A2:Q2"/>
    <mergeCell ref="A4:Q4"/>
    <mergeCell ref="A16:Q16"/>
    <mergeCell ref="A17:D17"/>
    <mergeCell ref="A7:E7"/>
    <mergeCell ref="K9:P10"/>
    <mergeCell ref="E18:Q19"/>
    <mergeCell ref="A12:Q1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54</vt:i4>
      </vt:variant>
      <vt:variant>
        <vt:lpstr>名前付き一覧</vt:lpstr>
      </vt:variant>
      <vt:variant>
        <vt:i4>85</vt:i4>
      </vt:variant>
    </vt:vector>
  </HeadingPairs>
  <TitlesOfParts>
    <vt:vector size="139" baseType="lpstr">
      <vt:lpstr>発注者入力シート</vt:lpstr>
      <vt:lpstr>企業入力シート</vt:lpstr>
      <vt:lpstr>ファイル使用上の注意事項</vt:lpstr>
      <vt:lpstr>発注者設定内容確認シート</vt:lpstr>
      <vt:lpstr>発注者審査作業用シート (技術提案)</vt:lpstr>
      <vt:lpstr>発注者審査作業用シート（提案以外）</vt:lpstr>
      <vt:lpstr>表紙</vt:lpstr>
      <vt:lpstr>技術提案ｂ①</vt:lpstr>
      <vt:lpstr>技術提案ｂ②</vt:lpstr>
      <vt:lpstr>技術提案ｂ③</vt:lpstr>
      <vt:lpstr>技術提案ｂ④</vt:lpstr>
      <vt:lpstr>技術提案①</vt:lpstr>
      <vt:lpstr>技術提案②</vt:lpstr>
      <vt:lpstr>技術提案③</vt:lpstr>
      <vt:lpstr>【建築】技術提案（技能士活用）</vt:lpstr>
      <vt:lpstr>企業成績評定点 (JV用) </vt:lpstr>
      <vt:lpstr>評定点一覧(第1G用) </vt:lpstr>
      <vt:lpstr>評定点一覧(第2G用)  </vt:lpstr>
      <vt:lpstr>評定点一覧(第3G用) </vt:lpstr>
      <vt:lpstr>同種工事施工実績</vt:lpstr>
      <vt:lpstr>優良工事表彰</vt:lpstr>
      <vt:lpstr>優良工事表彰（JV）</vt:lpstr>
      <vt:lpstr>【建築】継続能力開発（CPD）制度</vt:lpstr>
      <vt:lpstr>【建築】技術者成績評定点 (JV第1G用) </vt:lpstr>
      <vt:lpstr>【建築】技術者評定点一覧表 (JV第1G用)</vt:lpstr>
      <vt:lpstr>【建築】技術者成績評定点 (JV第2G用)</vt:lpstr>
      <vt:lpstr>【建築】技術者評定一覧表(JV第2G用) </vt:lpstr>
      <vt:lpstr>【建築】技術者成績評定点 (JV第3G用) </vt:lpstr>
      <vt:lpstr>【建築】技術者評定一覧表(JV第3G用) </vt:lpstr>
      <vt:lpstr>同種工事施工経験</vt:lpstr>
      <vt:lpstr>技術者継続学習</vt:lpstr>
      <vt:lpstr>ボランティア (JV)</vt:lpstr>
      <vt:lpstr>障がい者雇用 (JV)</vt:lpstr>
      <vt:lpstr>育児・介護休業 (JV) </vt:lpstr>
      <vt:lpstr>育児介護チェック表（第1G用）</vt:lpstr>
      <vt:lpstr>育児介護チェック表（第2G用）</vt:lpstr>
      <vt:lpstr>育児介護チェック表（第3G用）</vt:lpstr>
      <vt:lpstr>登録基幹技能者</vt:lpstr>
      <vt:lpstr>【建築】応急復旧相談員</vt:lpstr>
      <vt:lpstr>若手技術者・従業員新規雇用（JV)</vt:lpstr>
      <vt:lpstr>消防団</vt:lpstr>
      <vt:lpstr>【建築】応急危険度判定士</vt:lpstr>
      <vt:lpstr>建設キャリアアップシステム(CCUS)</vt:lpstr>
      <vt:lpstr>会社所在地</vt:lpstr>
      <vt:lpstr>近隣施工実績</vt:lpstr>
      <vt:lpstr>質問書</vt:lpstr>
      <vt:lpstr>回答書</vt:lpstr>
      <vt:lpstr>不採用説明要求書</vt:lpstr>
      <vt:lpstr>採否通知</vt:lpstr>
      <vt:lpstr>不採用理由回答書</vt:lpstr>
      <vt:lpstr>評価内容説明要求</vt:lpstr>
      <vt:lpstr>評価内容回答</vt:lpstr>
      <vt:lpstr>改善要請</vt:lpstr>
      <vt:lpstr>改善提案</vt:lpstr>
      <vt:lpstr>【企業】評価項目</vt:lpstr>
      <vt:lpstr>【技術者】評価項目</vt:lpstr>
      <vt:lpstr>【地域貢献】評価項目</vt:lpstr>
      <vt:lpstr>【地理的条件】評価項目</vt:lpstr>
      <vt:lpstr>【建築】応急危険度判定士!Print_Area</vt:lpstr>
      <vt:lpstr>【建築】応急復旧相談員!Print_Area</vt:lpstr>
      <vt:lpstr>'【建築】技術者成績評定点 (JV第1G用) '!Print_Area</vt:lpstr>
      <vt:lpstr>'【建築】技術者成績評定点 (JV第2G用)'!Print_Area</vt:lpstr>
      <vt:lpstr>'【建築】技術者成績評定点 (JV第3G用) '!Print_Area</vt:lpstr>
      <vt:lpstr>'【建築】技術者評定一覧表(JV第2G用) '!Print_Area</vt:lpstr>
      <vt:lpstr>'【建築】技術者評定一覧表(JV第3G用) '!Print_Area</vt:lpstr>
      <vt:lpstr>'【建築】技術者評定点一覧表 (JV第1G用)'!Print_Area</vt:lpstr>
      <vt:lpstr>'【建築】技術提案（技能士活用）'!Print_Area</vt:lpstr>
      <vt:lpstr>'【建築】継続能力開発（CPD）制度'!Print_Area</vt:lpstr>
      <vt:lpstr>'ボランティア (JV)'!Print_Area</vt:lpstr>
      <vt:lpstr>'育児・介護休業 (JV) '!Print_Area</vt:lpstr>
      <vt:lpstr>'育児介護チェック表（第1G用）'!Print_Area</vt:lpstr>
      <vt:lpstr>'育児介護チェック表（第2G用）'!Print_Area</vt:lpstr>
      <vt:lpstr>'育児介護チェック表（第3G用）'!Print_Area</vt:lpstr>
      <vt:lpstr>会社所在地!Print_Area</vt:lpstr>
      <vt:lpstr>回答書!Print_Area</vt:lpstr>
      <vt:lpstr>改善提案!Print_Area</vt:lpstr>
      <vt:lpstr>改善要請!Print_Area</vt:lpstr>
      <vt:lpstr>'企業成績評定点 (JV用) '!Print_Area</vt:lpstr>
      <vt:lpstr>企業入力シート!Print_Area</vt:lpstr>
      <vt:lpstr>技術者継続学習!Print_Area</vt:lpstr>
      <vt:lpstr>技術提案①!Print_Area</vt:lpstr>
      <vt:lpstr>技術提案②!Print_Area</vt:lpstr>
      <vt:lpstr>技術提案③!Print_Area</vt:lpstr>
      <vt:lpstr>技術提案ｂ①!Print_Area</vt:lpstr>
      <vt:lpstr>技術提案ｂ②!Print_Area</vt:lpstr>
      <vt:lpstr>技術提案ｂ③!Print_Area</vt:lpstr>
      <vt:lpstr>技術提案ｂ④!Print_Area</vt:lpstr>
      <vt:lpstr>近隣施工実績!Print_Area</vt:lpstr>
      <vt:lpstr>'建設キャリアアップシステム(CCUS)'!Print_Area</vt:lpstr>
      <vt:lpstr>採否通知!Print_Area</vt:lpstr>
      <vt:lpstr>質問書!Print_Area</vt:lpstr>
      <vt:lpstr>'若手技術者・従業員新規雇用（JV)'!Print_Area</vt:lpstr>
      <vt:lpstr>消防団!Print_Area</vt:lpstr>
      <vt:lpstr>'障がい者雇用 (JV)'!Print_Area</vt:lpstr>
      <vt:lpstr>登録基幹技能者!Print_Area</vt:lpstr>
      <vt:lpstr>同種工事施工経験!Print_Area</vt:lpstr>
      <vt:lpstr>同種工事施工実績!Print_Area</vt:lpstr>
      <vt:lpstr>'発注者審査作業用シート（提案以外）'!Print_Area</vt:lpstr>
      <vt:lpstr>発注者設定内容確認シート!Print_Area</vt:lpstr>
      <vt:lpstr>発注者入力シート!Print_Area</vt:lpstr>
      <vt:lpstr>表紙!Print_Area</vt:lpstr>
      <vt:lpstr>評価内容回答!Print_Area</vt:lpstr>
      <vt:lpstr>評価内容説明要求!Print_Area</vt:lpstr>
      <vt:lpstr>'評定点一覧(第1G用) '!Print_Area</vt:lpstr>
      <vt:lpstr>'評定点一覧(第2G用)  '!Print_Area</vt:lpstr>
      <vt:lpstr>'評定点一覧(第3G用) '!Print_Area</vt:lpstr>
      <vt:lpstr>不採用説明要求書!Print_Area</vt:lpstr>
      <vt:lpstr>不採用理由回答書!Print_Area</vt:lpstr>
      <vt:lpstr>優良工事表彰!Print_Area</vt:lpstr>
      <vt:lpstr>'優良工事表彰（JV）'!Print_Area</vt:lpstr>
      <vt:lpstr>技術提案①!Print_Titles</vt:lpstr>
      <vt:lpstr>技術提案②!Print_Titles</vt:lpstr>
      <vt:lpstr>技術提案③!Print_Titles</vt:lpstr>
      <vt:lpstr>技術提案ｂ①!Print_Titles</vt:lpstr>
      <vt:lpstr>技術提案ｂ②!Print_Titles</vt:lpstr>
      <vt:lpstr>技術提案ｂ③!Print_Titles</vt:lpstr>
      <vt:lpstr>技術提案ｂ④!Print_Titles</vt:lpstr>
      <vt:lpstr>発注者設定内容確認シート!Print_Titles</vt:lpstr>
      <vt:lpstr>企業回答</vt:lpstr>
      <vt:lpstr>企業回答1</vt:lpstr>
      <vt:lpstr>企業回答10</vt:lpstr>
      <vt:lpstr>企業回答11</vt:lpstr>
      <vt:lpstr>企業回答12</vt:lpstr>
      <vt:lpstr>企業回答13</vt:lpstr>
      <vt:lpstr>企業回答14</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津森　崇行</cp:lastModifiedBy>
  <cp:lastPrinted>2026-09-30T09:15:56Z</cp:lastPrinted>
  <dcterms:created xsi:type="dcterms:W3CDTF">2013-11-21T04:54:33Z</dcterms:created>
  <dcterms:modified xsi:type="dcterms:W3CDTF">2026-10-13T05:07:45Z</dcterms:modified>
</cp:coreProperties>
</file>