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D:\通常事務用ファイル\R08_総合評価\R08_総合評価_入札説明書\"/>
    </mc:Choice>
  </mc:AlternateContent>
  <xr:revisionPtr revIDLastSave="0" documentId="8_{25DB509E-B480-41F8-AF3D-54B37BCC2BEB}" xr6:coauthVersionLast="36" xr6:coauthVersionMax="36" xr10:uidLastSave="{00000000-0000-0000-0000-000000000000}"/>
  <bookViews>
    <workbookView xWindow="0" yWindow="0" windowWidth="15300" windowHeight="9168" xr2:uid="{00000000-000D-0000-FFFF-FFFF00000000}"/>
  </bookViews>
  <sheets>
    <sheet name="入力表" sheetId="3" r:id="rId1"/>
    <sheet name="落札候補者申請書様式印刷用" sheetId="5" r:id="rId2"/>
    <sheet name="入札参加申出書" sheetId="1" r:id="rId3"/>
    <sheet name="評価項目加算点申告書" sheetId="2" r:id="rId4"/>
    <sheet name="評価項目確認表" sheetId="4" r:id="rId5"/>
    <sheet name="監理技術者等の兼務予定届 (1)" sheetId="6" r:id="rId6"/>
    <sheet name="監理技術者等の兼務予定届 (2)" sheetId="7" r:id="rId7"/>
  </sheets>
  <definedNames>
    <definedName name="_xlnm.Print_Area" localSheetId="1">落札候補者申請書様式印刷用!$A$1:$DB$462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76" i="5" l="1"/>
  <c r="AG73" i="5"/>
  <c r="N93" i="3"/>
  <c r="N91" i="3"/>
  <c r="T138" i="4" l="1"/>
  <c r="O13" i="4" l="1"/>
  <c r="T89" i="4" l="1"/>
  <c r="T84" i="4"/>
  <c r="T79" i="4"/>
  <c r="T74" i="4"/>
  <c r="T71" i="4"/>
  <c r="T68" i="4"/>
  <c r="T65" i="4"/>
  <c r="T62" i="4"/>
  <c r="T59" i="4"/>
  <c r="T56" i="4"/>
  <c r="T53" i="4"/>
  <c r="O41" i="4"/>
  <c r="O36" i="4"/>
  <c r="O33" i="4"/>
  <c r="O30" i="4"/>
  <c r="O27" i="4"/>
  <c r="O24" i="4"/>
  <c r="O17" i="4"/>
  <c r="T98" i="4" l="1"/>
  <c r="T95" i="4"/>
  <c r="T92" i="4"/>
  <c r="G12" i="2"/>
  <c r="H12" i="2" s="1"/>
  <c r="E12" i="2"/>
  <c r="F12" i="2" s="1"/>
  <c r="C12" i="2"/>
  <c r="D12" i="2" s="1"/>
  <c r="I12" i="2" l="1"/>
  <c r="J12" i="2" s="1"/>
  <c r="X12" i="2" l="1"/>
  <c r="Y12" i="2" l="1"/>
  <c r="AB12" i="2"/>
  <c r="AG12" i="2"/>
  <c r="AE12" i="2"/>
  <c r="Z12" i="2"/>
  <c r="V12" i="2"/>
  <c r="T12" i="2"/>
  <c r="Q12" i="2"/>
  <c r="T158" i="4"/>
  <c r="T170" i="4"/>
  <c r="T164" i="4"/>
  <c r="T149" i="4"/>
  <c r="T143" i="4"/>
  <c r="T135" i="4"/>
  <c r="T123" i="4"/>
  <c r="N73" i="3"/>
  <c r="W110" i="3" l="1"/>
  <c r="Q110" i="3" l="1"/>
  <c r="BZ9" i="1" l="1"/>
  <c r="AA156" i="5"/>
  <c r="AA159" i="5"/>
  <c r="BZ406" i="5" l="1"/>
  <c r="A324" i="5"/>
  <c r="A322" i="5"/>
  <c r="BZ308" i="5"/>
  <c r="AA282" i="5"/>
  <c r="AA257" i="5"/>
  <c r="AA232" i="5"/>
  <c r="AA207" i="5"/>
  <c r="AA131" i="5"/>
  <c r="AK61" i="5"/>
  <c r="BZ6" i="5"/>
  <c r="AA162" i="5" l="1"/>
  <c r="AA134" i="5"/>
  <c r="T101" i="4" l="1"/>
  <c r="K12" i="2"/>
  <c r="L12" i="2" s="1"/>
  <c r="BM120" i="4" l="1"/>
  <c r="T120" i="4"/>
  <c r="AA171" i="5" l="1"/>
  <c r="AA168" i="5"/>
  <c r="AA165" i="5"/>
  <c r="AA153" i="5"/>
  <c r="AA150" i="5"/>
  <c r="AA147" i="5"/>
  <c r="AA291" i="5"/>
  <c r="AA266" i="5"/>
  <c r="AA241" i="5"/>
  <c r="AA216" i="5"/>
  <c r="AA143" i="5"/>
  <c r="AK67" i="5"/>
  <c r="V165" i="3" l="1"/>
  <c r="V156" i="3"/>
  <c r="V147" i="3"/>
  <c r="V138" i="3"/>
  <c r="R127" i="3"/>
  <c r="R117" i="3"/>
  <c r="P107" i="3"/>
  <c r="Q109" i="3"/>
  <c r="P102" i="3"/>
  <c r="P89" i="3"/>
  <c r="P10" i="3"/>
  <c r="DB394" i="5" l="1"/>
  <c r="DB303" i="5"/>
  <c r="DB189" i="5"/>
  <c r="DB98" i="5"/>
  <c r="DB1" i="5"/>
  <c r="AA270" i="5" l="1"/>
  <c r="AA245" i="5"/>
  <c r="AA220" i="5"/>
  <c r="AA195" i="5"/>
  <c r="N160" i="3" l="1"/>
  <c r="N151" i="3"/>
  <c r="N142" i="3"/>
  <c r="N133" i="3"/>
  <c r="N122" i="3"/>
  <c r="N112" i="3"/>
  <c r="N98" i="3"/>
  <c r="F88" i="3" s="1"/>
  <c r="T155" i="4" l="1"/>
  <c r="T152" i="4"/>
  <c r="B10" i="2"/>
  <c r="P11" i="3" l="1"/>
  <c r="BB39" i="5" l="1"/>
  <c r="AA276" i="5" l="1"/>
  <c r="AA251" i="5"/>
  <c r="AA226" i="5"/>
  <c r="AA201" i="5"/>
  <c r="AA125" i="5"/>
  <c r="AK55" i="5"/>
  <c r="AG34" i="5"/>
  <c r="AA110" i="5" l="1"/>
  <c r="B12" i="2" l="1"/>
  <c r="AD12" i="2" l="1"/>
  <c r="N22" i="3" l="1"/>
  <c r="BI415" i="5" l="1"/>
  <c r="BI413" i="5"/>
  <c r="BI411" i="5"/>
  <c r="BI317" i="5"/>
  <c r="BI315" i="5"/>
  <c r="BI313" i="5"/>
  <c r="AA122" i="5"/>
  <c r="R167" i="3" l="1"/>
  <c r="S165" i="3"/>
  <c r="P165" i="3"/>
  <c r="P164" i="3"/>
  <c r="P163" i="3"/>
  <c r="P162" i="3"/>
  <c r="P161" i="3"/>
  <c r="R158" i="3"/>
  <c r="S156" i="3"/>
  <c r="P156" i="3"/>
  <c r="P155" i="3"/>
  <c r="P154" i="3"/>
  <c r="P153" i="3"/>
  <c r="P152" i="3"/>
  <c r="R149" i="3"/>
  <c r="S147" i="3"/>
  <c r="P147" i="3"/>
  <c r="P146" i="3"/>
  <c r="P145" i="3"/>
  <c r="P144" i="3"/>
  <c r="P143" i="3"/>
  <c r="S138" i="3"/>
  <c r="R140" i="3"/>
  <c r="P138" i="3"/>
  <c r="P137" i="3"/>
  <c r="P136" i="3"/>
  <c r="P135" i="3"/>
  <c r="P134" i="3"/>
  <c r="R120" i="3"/>
  <c r="Q117" i="3"/>
  <c r="P117" i="3"/>
  <c r="P116" i="3"/>
  <c r="P115" i="3"/>
  <c r="P114" i="3"/>
  <c r="P113" i="3"/>
  <c r="N108" i="3" l="1"/>
  <c r="N105" i="3"/>
  <c r="CM64" i="5"/>
  <c r="N89" i="3"/>
  <c r="N10" i="3"/>
  <c r="CM366" i="5" l="1"/>
  <c r="AA119" i="5" l="1"/>
  <c r="AK49" i="5"/>
  <c r="AG31" i="5"/>
  <c r="R166" i="3" l="1"/>
  <c r="R157" i="3"/>
  <c r="R148" i="3"/>
  <c r="R139" i="3"/>
  <c r="AE51" i="1" l="1"/>
  <c r="AE48" i="1"/>
  <c r="BI18" i="1"/>
  <c r="BI16" i="1"/>
  <c r="BI14" i="1"/>
  <c r="O7" i="4" l="1"/>
  <c r="AA107" i="5"/>
  <c r="AA104" i="5"/>
  <c r="AK52" i="5"/>
  <c r="AL44" i="5"/>
  <c r="CM40" i="5"/>
  <c r="BI15" i="5"/>
  <c r="BI13" i="5"/>
  <c r="BI11" i="5"/>
  <c r="A408" i="5" l="1"/>
  <c r="A310" i="5"/>
  <c r="A11" i="1"/>
  <c r="CM378" i="5" l="1"/>
  <c r="CM374" i="5"/>
  <c r="CM370" i="5"/>
  <c r="CM362" i="5"/>
  <c r="CM358" i="5"/>
  <c r="CM340" i="5"/>
  <c r="CM336" i="5"/>
  <c r="F181" i="3"/>
  <c r="F173" i="3"/>
  <c r="CM345" i="5" l="1"/>
  <c r="N169" i="3"/>
  <c r="CM383" i="5"/>
  <c r="AA288" i="5" l="1"/>
  <c r="AA260" i="5"/>
  <c r="AA285" i="5"/>
  <c r="AA263" i="5" l="1"/>
  <c r="AA238" i="5"/>
  <c r="AA213" i="5"/>
  <c r="AA140" i="5"/>
  <c r="AA235" i="5"/>
  <c r="AA210" i="5"/>
  <c r="AA137" i="5"/>
  <c r="AA273" i="5" l="1"/>
  <c r="AA248" i="5"/>
  <c r="AA223" i="5"/>
  <c r="AA198" i="5"/>
  <c r="BJ64" i="5" l="1"/>
  <c r="AK64" i="5"/>
  <c r="S164" i="3" l="1"/>
  <c r="AA279" i="5" s="1"/>
  <c r="S155" i="3"/>
  <c r="AA254" i="5" s="1"/>
  <c r="S146" i="3"/>
  <c r="AA229" i="5" s="1"/>
  <c r="S137" i="3" l="1"/>
  <c r="AA204" i="5" s="1"/>
  <c r="Q126" i="3"/>
  <c r="Q116" i="3" l="1"/>
  <c r="AA128" i="5" s="1"/>
  <c r="R129" i="3" l="1"/>
  <c r="T167" i="3"/>
  <c r="T158" i="3"/>
  <c r="T149" i="3"/>
  <c r="T140" i="3"/>
  <c r="R130" i="3"/>
  <c r="S167" i="3" l="1"/>
  <c r="S140" i="3"/>
  <c r="S149" i="3"/>
  <c r="S158" i="3"/>
  <c r="S157" i="3"/>
  <c r="S166" i="3"/>
  <c r="S139" i="3"/>
  <c r="S148" i="3"/>
  <c r="U165" i="3"/>
  <c r="U156" i="3"/>
  <c r="U147" i="3"/>
  <c r="U138" i="3"/>
  <c r="R165" i="3"/>
  <c r="R147" i="3"/>
  <c r="R156" i="3"/>
  <c r="R138" i="3"/>
  <c r="P127" i="3"/>
  <c r="Q127" i="3"/>
  <c r="P101" i="3"/>
  <c r="AK58" i="5" s="1"/>
  <c r="Q165" i="3" l="1"/>
  <c r="T165" i="3" s="1"/>
  <c r="Q156" i="3"/>
  <c r="T156" i="3" s="1"/>
  <c r="Q147" i="3"/>
  <c r="T147" i="3" s="1"/>
  <c r="Q138" i="3"/>
  <c r="T138" i="3" s="1"/>
  <c r="R152" i="3"/>
  <c r="R143" i="3"/>
  <c r="R161" i="3"/>
  <c r="R134" i="3"/>
  <c r="R153" i="3"/>
  <c r="R162" i="3"/>
  <c r="R144" i="3"/>
  <c r="R135" i="3"/>
  <c r="R163" i="3"/>
  <c r="R145" i="3"/>
  <c r="R154" i="3"/>
  <c r="R136" i="3"/>
  <c r="R164" i="3"/>
  <c r="R155" i="3"/>
  <c r="R146" i="3"/>
  <c r="R137" i="3"/>
  <c r="P124" i="3"/>
  <c r="P125" i="3"/>
  <c r="P126" i="3"/>
  <c r="P123" i="3"/>
  <c r="AA114" i="5"/>
  <c r="AA112" i="5"/>
  <c r="Q111" i="3"/>
  <c r="Q137" i="3" l="1"/>
  <c r="Q164" i="3"/>
  <c r="Q155" i="3"/>
  <c r="Q146" i="3"/>
  <c r="Q145" i="3"/>
  <c r="Q136" i="3"/>
  <c r="Q163" i="3"/>
  <c r="Q154" i="3"/>
  <c r="Q161" i="3"/>
  <c r="Q152" i="3"/>
  <c r="Q143" i="3"/>
  <c r="Q134" i="3"/>
  <c r="Q153" i="3"/>
  <c r="Q144" i="3"/>
  <c r="Q135" i="3"/>
  <c r="Q162" i="3"/>
  <c r="CD104" i="5"/>
  <c r="N82" i="3" l="1"/>
  <c r="N85" i="3"/>
  <c r="N79" i="3"/>
  <c r="N76" i="3"/>
  <c r="N70" i="3"/>
  <c r="N67" i="3"/>
  <c r="N64" i="3"/>
  <c r="N61" i="3"/>
  <c r="N58" i="3"/>
  <c r="N53" i="3"/>
  <c r="N46" i="3"/>
  <c r="N40" i="3"/>
  <c r="N33" i="3"/>
  <c r="N27" i="3"/>
  <c r="N25" i="3"/>
  <c r="N21" i="3"/>
  <c r="N20" i="3"/>
  <c r="N19" i="3"/>
  <c r="N16" i="3"/>
  <c r="N15" i="3"/>
  <c r="N14" i="3"/>
  <c r="N13" i="3"/>
  <c r="N12" i="3"/>
  <c r="N11" i="3"/>
  <c r="B9" i="3" s="1"/>
  <c r="AC12" i="2" l="1"/>
  <c r="R12" i="2"/>
  <c r="O12" i="2"/>
  <c r="M12" i="2"/>
  <c r="T167" i="4" l="1"/>
  <c r="T161" i="4"/>
  <c r="T146" i="4"/>
  <c r="T132" i="4"/>
  <c r="T129" i="4"/>
  <c r="T126" i="4"/>
  <c r="T117" i="4"/>
  <c r="T114" i="4"/>
  <c r="T111" i="4"/>
  <c r="T108" i="4"/>
  <c r="A8" i="5" l="1"/>
  <c r="P16" i="3" l="1"/>
  <c r="AE54" i="1" s="1"/>
  <c r="P8" i="3"/>
  <c r="AE45" i="1" l="1"/>
  <c r="BT41" i="5"/>
  <c r="A6" i="2"/>
  <c r="A5" i="2"/>
  <c r="A4" i="2"/>
  <c r="A3" i="2"/>
  <c r="A12" i="2"/>
  <c r="Q6" i="3"/>
  <c r="AE42" i="1" s="1"/>
  <c r="P6" i="3"/>
  <c r="AE39" i="1" s="1"/>
  <c r="AH12" i="2" l="1"/>
  <c r="AF12" i="2"/>
  <c r="AA12" i="2"/>
  <c r="W12" i="2"/>
  <c r="U12" i="2"/>
  <c r="S12" i="2"/>
  <c r="P12" i="2"/>
  <c r="N12" i="2"/>
  <c r="AI12" i="2" s="1"/>
</calcChain>
</file>

<file path=xl/sharedStrings.xml><?xml version="1.0" encoding="utf-8"?>
<sst xmlns="http://schemas.openxmlformats.org/spreadsheetml/2006/main" count="786" uniqueCount="500">
  <si>
    <t>　　　　　　　　　　　　　総合評価落札方式　入札参加資格確認申請書</t>
    <phoneticPr fontId="1"/>
  </si>
  <si>
    <t>住所又は所在地</t>
  </si>
  <si>
    <t>商号又は名称</t>
  </si>
  <si>
    <t>代表者氏名</t>
  </si>
  <si>
    <t>　下記工事の総合評価落札方式の入札に参加を希望しますので、当該工事に係る入札参加資格の確認及</t>
    <phoneticPr fontId="1"/>
  </si>
  <si>
    <t>び技術提案等に関する審査について必要書類を添えて申請します。</t>
  </si>
  <si>
    <t>　なお、地方自治法施行令第167条の4に該当する者でないこと、及び書類の内容については事実と相違</t>
    <phoneticPr fontId="1"/>
  </si>
  <si>
    <t>ないことを誓約します。</t>
    <phoneticPr fontId="1"/>
  </si>
  <si>
    <t>記</t>
  </si>
  <si>
    <t>入札参加を希望する工事</t>
  </si>
  <si>
    <t>工事名</t>
  </si>
  <si>
    <t>工事場所</t>
  </si>
  <si>
    <t>入札に参加する者に必要な資格及び条件</t>
  </si>
  <si>
    <t>名簿に記載された格付</t>
  </si>
  <si>
    <t>業　種</t>
  </si>
  <si>
    <t>総合評定値</t>
    <phoneticPr fontId="1"/>
  </si>
  <si>
    <t>施工実績</t>
    <rPh sb="0" eb="2">
      <t>セコウ</t>
    </rPh>
    <rPh sb="2" eb="4">
      <t>ジッセキ</t>
    </rPh>
    <phoneticPr fontId="1"/>
  </si>
  <si>
    <t>工事名</t>
    <rPh sb="0" eb="2">
      <t>コウジ</t>
    </rPh>
    <rPh sb="2" eb="3">
      <t>メイ</t>
    </rPh>
    <phoneticPr fontId="1"/>
  </si>
  <si>
    <t>発注機関名</t>
    <rPh sb="0" eb="2">
      <t>ハッチュウ</t>
    </rPh>
    <rPh sb="2" eb="4">
      <t>キカン</t>
    </rPh>
    <rPh sb="4" eb="5">
      <t>メイ</t>
    </rPh>
    <phoneticPr fontId="1"/>
  </si>
  <si>
    <t>工事場所</t>
    <rPh sb="0" eb="2">
      <t>コウジ</t>
    </rPh>
    <rPh sb="2" eb="4">
      <t>バショ</t>
    </rPh>
    <phoneticPr fontId="1"/>
  </si>
  <si>
    <t>請負代金額</t>
    <rPh sb="0" eb="2">
      <t>ウケオイ</t>
    </rPh>
    <rPh sb="2" eb="4">
      <t>ダイキン</t>
    </rPh>
    <rPh sb="4" eb="5">
      <t>ガク</t>
    </rPh>
    <phoneticPr fontId="1"/>
  </si>
  <si>
    <t>工期</t>
    <rPh sb="0" eb="2">
      <t>コウキ</t>
    </rPh>
    <phoneticPr fontId="1"/>
  </si>
  <si>
    <t>CORINS登録の有無</t>
    <rPh sb="6" eb="8">
      <t>トウロク</t>
    </rPh>
    <rPh sb="9" eb="11">
      <t>ウム</t>
    </rPh>
    <phoneticPr fontId="1"/>
  </si>
  <si>
    <t>注１）必ず公告において明示した資格があることを確認できる内容を記載する。</t>
  </si>
  <si>
    <t>営業所等の所在地</t>
    <phoneticPr fontId="1"/>
  </si>
  <si>
    <t>契約を締結する</t>
  </si>
  <si>
    <t>氏名</t>
    <rPh sb="0" eb="2">
      <t>シメイ</t>
    </rPh>
    <phoneticPr fontId="1"/>
  </si>
  <si>
    <t>評価項目</t>
    <rPh sb="0" eb="2">
      <t>ヒョウカ</t>
    </rPh>
    <rPh sb="2" eb="4">
      <t>コウモク</t>
    </rPh>
    <phoneticPr fontId="1"/>
  </si>
  <si>
    <t>記載事項</t>
    <rPh sb="0" eb="2">
      <t>キサイ</t>
    </rPh>
    <rPh sb="2" eb="4">
      <t>ジコウ</t>
    </rPh>
    <phoneticPr fontId="1"/>
  </si>
  <si>
    <t>備考（添付書類等）</t>
    <rPh sb="0" eb="2">
      <t>ビコウ</t>
    </rPh>
    <rPh sb="3" eb="5">
      <t>テンプ</t>
    </rPh>
    <rPh sb="5" eb="8">
      <t>ショルイナド</t>
    </rPh>
    <phoneticPr fontId="1"/>
  </si>
  <si>
    <t>表彰状の写し</t>
    <phoneticPr fontId="1"/>
  </si>
  <si>
    <t>認証機関の認定書の写し</t>
    <phoneticPr fontId="1"/>
  </si>
  <si>
    <t>障害者の雇用</t>
    <phoneticPr fontId="1"/>
  </si>
  <si>
    <t>男女共同参画社会実現への貢献</t>
    <phoneticPr fontId="1"/>
  </si>
  <si>
    <r>
      <t>ISO14001の認証
取得</t>
    </r>
    <r>
      <rPr>
        <sz val="13"/>
        <color theme="0"/>
        <rFont val="ＭＳ 明朝"/>
        <family val="1"/>
        <charset val="128"/>
      </rPr>
      <t>□□□□□</t>
    </r>
    <phoneticPr fontId="1"/>
  </si>
  <si>
    <r>
      <t>保護観察所に更生保護の協力雇用主としての登録</t>
    </r>
    <r>
      <rPr>
        <sz val="12"/>
        <color theme="0"/>
        <rFont val="ＭＳ 明朝"/>
        <family val="1"/>
        <charset val="128"/>
      </rPr>
      <t>□□</t>
    </r>
    <phoneticPr fontId="1"/>
  </si>
  <si>
    <r>
      <t>災害協定に基づく活動</t>
    </r>
    <r>
      <rPr>
        <sz val="13"/>
        <color theme="0"/>
        <rFont val="ＭＳ 明朝"/>
        <family val="1"/>
        <charset val="128"/>
      </rPr>
      <t>□□□□</t>
    </r>
    <phoneticPr fontId="1"/>
  </si>
  <si>
    <r>
      <t>一宮市地域貢献企業認定証の写し</t>
    </r>
    <r>
      <rPr>
        <sz val="12"/>
        <color theme="0"/>
        <rFont val="ＭＳ 明朝"/>
        <family val="1"/>
        <charset val="128"/>
      </rPr>
      <t>□□□□□</t>
    </r>
    <phoneticPr fontId="1"/>
  </si>
  <si>
    <r>
      <t>協定締結団体の証明書の写し</t>
    </r>
    <r>
      <rPr>
        <sz val="12"/>
        <color theme="0"/>
        <rFont val="ＭＳ 明朝"/>
        <family val="1"/>
        <charset val="128"/>
      </rPr>
      <t>□□□□□□□</t>
    </r>
    <phoneticPr fontId="1"/>
  </si>
  <si>
    <t>　　　　　　　　　　　 配置予定技術者の施工経験及び工事成績</t>
    <rPh sb="20" eb="22">
      <t>セコウ</t>
    </rPh>
    <rPh sb="22" eb="24">
      <t>ケイケン</t>
    </rPh>
    <rPh sb="24" eb="25">
      <t>オヨ</t>
    </rPh>
    <rPh sb="26" eb="28">
      <t>コウジ</t>
    </rPh>
    <rPh sb="28" eb="30">
      <t>セイセキ</t>
    </rPh>
    <phoneticPr fontId="1"/>
  </si>
  <si>
    <t>（ふりがな）</t>
    <phoneticPr fontId="1"/>
  </si>
  <si>
    <t>氏　　名</t>
    <phoneticPr fontId="1"/>
  </si>
  <si>
    <t>工事名</t>
    <phoneticPr fontId="1"/>
  </si>
  <si>
    <t>発注機関名</t>
    <phoneticPr fontId="1"/>
  </si>
  <si>
    <t>工事場所</t>
    <phoneticPr fontId="1"/>
  </si>
  <si>
    <t>請負代金額</t>
    <phoneticPr fontId="1"/>
  </si>
  <si>
    <t>工期</t>
    <phoneticPr fontId="1"/>
  </si>
  <si>
    <t>従事役職</t>
    <phoneticPr fontId="1"/>
  </si>
  <si>
    <t>受注形態</t>
    <phoneticPr fontId="1"/>
  </si>
  <si>
    <t>CORINS登録の有無</t>
    <phoneticPr fontId="1"/>
  </si>
  <si>
    <t>工事成績評定</t>
    <phoneticPr fontId="1"/>
  </si>
  <si>
    <t>工事名等</t>
    <rPh sb="0" eb="2">
      <t>コウジ</t>
    </rPh>
    <rPh sb="2" eb="4">
      <t>メイトウ</t>
    </rPh>
    <phoneticPr fontId="1"/>
  </si>
  <si>
    <t>　　　　　　　　　　　　　障 害 者 雇 用 状 況 申 告 書</t>
    <phoneticPr fontId="1"/>
  </si>
  <si>
    <t>りです。</t>
    <phoneticPr fontId="1"/>
  </si>
  <si>
    <t>　なお、この申告書及び添付書類の内容については、事実と相違ないことを誓約します。</t>
    <phoneticPr fontId="1"/>
  </si>
  <si>
    <t>１</t>
    <phoneticPr fontId="1"/>
  </si>
  <si>
    <t>２</t>
  </si>
  <si>
    <t>２</t>
    <phoneticPr fontId="1"/>
  </si>
  <si>
    <t>３</t>
    <phoneticPr fontId="1"/>
  </si>
  <si>
    <t>雇 用 状 況</t>
    <rPh sb="0" eb="1">
      <t>ヤトイ</t>
    </rPh>
    <rPh sb="2" eb="3">
      <t>ヨウ</t>
    </rPh>
    <rPh sb="4" eb="5">
      <t>ジョウ</t>
    </rPh>
    <rPh sb="6" eb="7">
      <t>キョウ</t>
    </rPh>
    <phoneticPr fontId="1"/>
  </si>
  <si>
    <t>障害種別</t>
    <phoneticPr fontId="1"/>
  </si>
  <si>
    <t>計　(ﾊ)×2＋(ﾆ)＋(ﾎ)＋(ﾍ)×0.5＋(ﾄ)＋(ﾁ)×0.5</t>
    <phoneticPr fontId="1"/>
  </si>
  <si>
    <t>(ﾊ)</t>
    <phoneticPr fontId="1"/>
  </si>
  <si>
    <t>(ﾆ)</t>
    <phoneticPr fontId="1"/>
  </si>
  <si>
    <t>(ﾎ)</t>
    <phoneticPr fontId="1"/>
  </si>
  <si>
    <t>(ﾍ)</t>
    <phoneticPr fontId="1"/>
  </si>
  <si>
    <t>(ﾄ)</t>
    <phoneticPr fontId="1"/>
  </si>
  <si>
    <t>(ﾁ)</t>
    <phoneticPr fontId="1"/>
  </si>
  <si>
    <t>重度、重度以外</t>
  </si>
  <si>
    <t>の別</t>
    <phoneticPr fontId="1"/>
  </si>
  <si>
    <t>労働者数</t>
    <phoneticPr fontId="1"/>
  </si>
  <si>
    <t>重度</t>
    <phoneticPr fontId="1"/>
  </si>
  <si>
    <t>重度以外</t>
    <phoneticPr fontId="1"/>
  </si>
  <si>
    <t>常用</t>
    <phoneticPr fontId="1"/>
  </si>
  <si>
    <t>短時間</t>
    <phoneticPr fontId="1"/>
  </si>
  <si>
    <t>※１．記入方法については、障害者雇用状況報告書の記載方法によります。</t>
    <phoneticPr fontId="1"/>
  </si>
  <si>
    <t>※２．審査に際して、追加の資料を求めることがあります。</t>
    <phoneticPr fontId="1"/>
  </si>
  <si>
    <t>常用、短時間</t>
    <phoneticPr fontId="1"/>
  </si>
  <si>
    <t>　　　　　　　保護観察所に更生保護の協力雇用主としての登録について</t>
    <phoneticPr fontId="1"/>
  </si>
  <si>
    <t>札方式において評価していただきますようお願いします。</t>
    <phoneticPr fontId="1"/>
  </si>
  <si>
    <t>　なお、この申告内容については、事実と相違ないことを誓約します。</t>
    <phoneticPr fontId="1"/>
  </si>
  <si>
    <t>予定価格[税抜き](ｄ)：</t>
    <rPh sb="0" eb="2">
      <t>ヨテイ</t>
    </rPh>
    <rPh sb="2" eb="4">
      <t>カカク</t>
    </rPh>
    <rPh sb="5" eb="6">
      <t>ゼイ</t>
    </rPh>
    <rPh sb="6" eb="7">
      <t>ヌ</t>
    </rPh>
    <phoneticPr fontId="20"/>
  </si>
  <si>
    <t>点数</t>
    <rPh sb="0" eb="2">
      <t>テンスウ</t>
    </rPh>
    <phoneticPr fontId="20"/>
  </si>
  <si>
    <t>配置予定技術者の能力</t>
    <rPh sb="0" eb="2">
      <t>ハイチ</t>
    </rPh>
    <rPh sb="2" eb="4">
      <t>ヨテイ</t>
    </rPh>
    <rPh sb="4" eb="7">
      <t>ギジュツシャ</t>
    </rPh>
    <rPh sb="8" eb="10">
      <t>ノウリョク</t>
    </rPh>
    <phoneticPr fontId="20"/>
  </si>
  <si>
    <t>企業の施工能力</t>
    <rPh sb="0" eb="2">
      <t>キギョウ</t>
    </rPh>
    <rPh sb="3" eb="5">
      <t>セコウ</t>
    </rPh>
    <rPh sb="5" eb="7">
      <t>ノウリョク</t>
    </rPh>
    <phoneticPr fontId="20"/>
  </si>
  <si>
    <t>社会貢献度</t>
    <rPh sb="0" eb="2">
      <t>シャカイ</t>
    </rPh>
    <rPh sb="2" eb="5">
      <t>コウケンド</t>
    </rPh>
    <phoneticPr fontId="20"/>
  </si>
  <si>
    <t>地域貢献度</t>
    <rPh sb="0" eb="2">
      <t>チイキ</t>
    </rPh>
    <rPh sb="2" eb="4">
      <t>コウケン</t>
    </rPh>
    <rPh sb="4" eb="5">
      <t>ド</t>
    </rPh>
    <phoneticPr fontId="20"/>
  </si>
  <si>
    <t>加
算
点
合
計
(a)</t>
    <rPh sb="0" eb="1">
      <t>カ</t>
    </rPh>
    <rPh sb="2" eb="3">
      <t>サン</t>
    </rPh>
    <rPh sb="4" eb="5">
      <t>テン</t>
    </rPh>
    <rPh sb="6" eb="7">
      <t>ゴウ</t>
    </rPh>
    <rPh sb="8" eb="9">
      <t>ケイ</t>
    </rPh>
    <phoneticPr fontId="20"/>
  </si>
  <si>
    <t>同種工事の
施工経験</t>
    <rPh sb="0" eb="2">
      <t>ドウシュ</t>
    </rPh>
    <rPh sb="2" eb="4">
      <t>コウジ</t>
    </rPh>
    <rPh sb="6" eb="8">
      <t>セコウ</t>
    </rPh>
    <rPh sb="8" eb="10">
      <t>ケイケン</t>
    </rPh>
    <phoneticPr fontId="20"/>
  </si>
  <si>
    <t>同種工事の
工事成績</t>
    <rPh sb="0" eb="2">
      <t>ドウシュ</t>
    </rPh>
    <rPh sb="2" eb="4">
      <t>コウジ</t>
    </rPh>
    <rPh sb="6" eb="8">
      <t>コウジ</t>
    </rPh>
    <rPh sb="8" eb="10">
      <t>セイセキ</t>
    </rPh>
    <phoneticPr fontId="20"/>
  </si>
  <si>
    <t>同種工事の
施工実績</t>
    <rPh sb="0" eb="2">
      <t>ドウシュ</t>
    </rPh>
    <rPh sb="2" eb="4">
      <t>コウジ</t>
    </rPh>
    <rPh sb="6" eb="8">
      <t>セコウ</t>
    </rPh>
    <rPh sb="8" eb="10">
      <t>ジッセキ</t>
    </rPh>
    <phoneticPr fontId="20"/>
  </si>
  <si>
    <t>優良工事表彰</t>
    <rPh sb="0" eb="2">
      <t>ユウリョウ</t>
    </rPh>
    <rPh sb="2" eb="4">
      <t>コウジ</t>
    </rPh>
    <rPh sb="4" eb="6">
      <t>ヒョウショウ</t>
    </rPh>
    <phoneticPr fontId="20"/>
  </si>
  <si>
    <t>ISO9001の
認証取得</t>
    <rPh sb="9" eb="11">
      <t>ニンショウ</t>
    </rPh>
    <rPh sb="11" eb="13">
      <t>シュトク</t>
    </rPh>
    <phoneticPr fontId="20"/>
  </si>
  <si>
    <t>ISO14001の
認証取得</t>
    <rPh sb="10" eb="12">
      <t>ニンショウ</t>
    </rPh>
    <rPh sb="12" eb="14">
      <t>シュトク</t>
    </rPh>
    <phoneticPr fontId="20"/>
  </si>
  <si>
    <t>男女共同参画社会実現への貢献</t>
    <rPh sb="0" eb="2">
      <t>ダンジョ</t>
    </rPh>
    <rPh sb="2" eb="4">
      <t>キョウドウ</t>
    </rPh>
    <rPh sb="4" eb="6">
      <t>サンカク</t>
    </rPh>
    <rPh sb="6" eb="8">
      <t>シャカイ</t>
    </rPh>
    <rPh sb="8" eb="10">
      <t>ジツゲン</t>
    </rPh>
    <rPh sb="12" eb="14">
      <t>コウケン</t>
    </rPh>
    <phoneticPr fontId="20"/>
  </si>
  <si>
    <t>障害者の雇用</t>
    <rPh sb="0" eb="3">
      <t>ショウガイシャ</t>
    </rPh>
    <rPh sb="4" eb="6">
      <t>コヨウ</t>
    </rPh>
    <phoneticPr fontId="20"/>
  </si>
  <si>
    <t>災害協定に　　　基づく活動</t>
    <rPh sb="0" eb="2">
      <t>サイガイ</t>
    </rPh>
    <rPh sb="2" eb="4">
      <t>キョウテイ</t>
    </rPh>
    <rPh sb="8" eb="9">
      <t>モト</t>
    </rPh>
    <rPh sb="11" eb="13">
      <t>カツドウ</t>
    </rPh>
    <phoneticPr fontId="20"/>
  </si>
  <si>
    <t>企業としての
ボランティア活動</t>
    <rPh sb="0" eb="2">
      <t>キギョウ</t>
    </rPh>
    <rPh sb="13" eb="15">
      <t>カツドウ</t>
    </rPh>
    <phoneticPr fontId="20"/>
  </si>
  <si>
    <t>評価
基準</t>
    <rPh sb="0" eb="2">
      <t>ヒョウカ</t>
    </rPh>
    <rPh sb="3" eb="5">
      <t>キジュン</t>
    </rPh>
    <phoneticPr fontId="20"/>
  </si>
  <si>
    <t>加算点</t>
    <rPh sb="0" eb="2">
      <t>カサン</t>
    </rPh>
    <rPh sb="2" eb="3">
      <t>テン</t>
    </rPh>
    <phoneticPr fontId="20"/>
  </si>
  <si>
    <t>活動内容</t>
    <rPh sb="0" eb="2">
      <t>カツドウ</t>
    </rPh>
    <rPh sb="2" eb="4">
      <t>ナイヨウ</t>
    </rPh>
    <phoneticPr fontId="20"/>
  </si>
  <si>
    <t>上記以外</t>
    <rPh sb="0" eb="2">
      <t>ジョウキ</t>
    </rPh>
    <rPh sb="2" eb="4">
      <t>イガイ</t>
    </rPh>
    <phoneticPr fontId="20"/>
  </si>
  <si>
    <t>有</t>
    <rPh sb="0" eb="1">
      <t>ユウ</t>
    </rPh>
    <phoneticPr fontId="20"/>
  </si>
  <si>
    <t>無</t>
    <rPh sb="0" eb="1">
      <t>ナ</t>
    </rPh>
    <phoneticPr fontId="20"/>
  </si>
  <si>
    <t>本店</t>
    <rPh sb="0" eb="2">
      <t>ホンテン</t>
    </rPh>
    <phoneticPr fontId="20"/>
  </si>
  <si>
    <t>評価基準</t>
    <rPh sb="0" eb="2">
      <t>ヒョウカ</t>
    </rPh>
    <rPh sb="2" eb="4">
      <t>キジュン</t>
    </rPh>
    <phoneticPr fontId="20"/>
  </si>
  <si>
    <t>注：評価項目欄については、当該工事で設定した評価項目について作成すること。</t>
    <rPh sb="0" eb="1">
      <t>チュウ</t>
    </rPh>
    <rPh sb="2" eb="4">
      <t>ヒョウカ</t>
    </rPh>
    <rPh sb="4" eb="6">
      <t>コウモク</t>
    </rPh>
    <rPh sb="6" eb="7">
      <t>ラン</t>
    </rPh>
    <rPh sb="13" eb="15">
      <t>トウガイ</t>
    </rPh>
    <rPh sb="15" eb="17">
      <t>コウジ</t>
    </rPh>
    <rPh sb="18" eb="20">
      <t>セッテイ</t>
    </rPh>
    <rPh sb="22" eb="24">
      <t>ヒョウカ</t>
    </rPh>
    <rPh sb="24" eb="26">
      <t>コウモク</t>
    </rPh>
    <rPh sb="30" eb="32">
      <t>サクセイ</t>
    </rPh>
    <phoneticPr fontId="20"/>
  </si>
  <si>
    <t xml:space="preserve">     施工計画の評価理由が長くなる場合は、別紙にて表を作成するものとする。</t>
    <rPh sb="5" eb="7">
      <t>セコウ</t>
    </rPh>
    <rPh sb="7" eb="9">
      <t>ケイカク</t>
    </rPh>
    <rPh sb="10" eb="12">
      <t>ヒョウカ</t>
    </rPh>
    <rPh sb="12" eb="14">
      <t>リユウ</t>
    </rPh>
    <rPh sb="15" eb="16">
      <t>ナガ</t>
    </rPh>
    <rPh sb="19" eb="21">
      <t>バアイ</t>
    </rPh>
    <rPh sb="23" eb="25">
      <t>ベッシ</t>
    </rPh>
    <rPh sb="27" eb="28">
      <t>ヒョウ</t>
    </rPh>
    <rPh sb="29" eb="31">
      <t>サクセイ</t>
    </rPh>
    <phoneticPr fontId="20"/>
  </si>
  <si>
    <t>有</t>
    <rPh sb="0" eb="1">
      <t>アリ</t>
    </rPh>
    <phoneticPr fontId="20"/>
  </si>
  <si>
    <t>本店以外</t>
    <rPh sb="0" eb="2">
      <t>ホンテン</t>
    </rPh>
    <rPh sb="2" eb="4">
      <t>イガイ</t>
    </rPh>
    <phoneticPr fontId="20"/>
  </si>
  <si>
    <t>無</t>
    <rPh sb="0" eb="1">
      <t>ナシ</t>
    </rPh>
    <phoneticPr fontId="20"/>
  </si>
  <si>
    <t>2ヵ年度以上継続</t>
    <rPh sb="2" eb="3">
      <t>ネン</t>
    </rPh>
    <rPh sb="3" eb="4">
      <t>ド</t>
    </rPh>
    <rPh sb="4" eb="6">
      <t>イジョウ</t>
    </rPh>
    <rPh sb="6" eb="8">
      <t>ケイゾク</t>
    </rPh>
    <phoneticPr fontId="20"/>
  </si>
  <si>
    <r>
      <t>一宮市消防団協力事業所としての認定</t>
    </r>
    <r>
      <rPr>
        <sz val="12.5"/>
        <color theme="0"/>
        <rFont val="ＭＳ 明朝"/>
        <family val="1"/>
        <charset val="128"/>
      </rPr>
      <t>□□□□□</t>
    </r>
    <rPh sb="3" eb="5">
      <t>ショウボウ</t>
    </rPh>
    <rPh sb="5" eb="6">
      <t>ダン</t>
    </rPh>
    <rPh sb="6" eb="7">
      <t>キョウ</t>
    </rPh>
    <rPh sb="7" eb="8">
      <t>チカラ</t>
    </rPh>
    <rPh sb="8" eb="10">
      <t>ジギョウ</t>
    </rPh>
    <rPh sb="10" eb="11">
      <t>ショ</t>
    </rPh>
    <phoneticPr fontId="1"/>
  </si>
  <si>
    <t>一宮市消防団
協力事業所
としての認定</t>
    <rPh sb="0" eb="3">
      <t>イチノミヤシ</t>
    </rPh>
    <rPh sb="3" eb="6">
      <t>ショウボウダン</t>
    </rPh>
    <rPh sb="7" eb="9">
      <t>キョウリョク</t>
    </rPh>
    <rPh sb="9" eb="12">
      <t>ジギョウショ</t>
    </rPh>
    <rPh sb="17" eb="19">
      <t>ニンテイ</t>
    </rPh>
    <phoneticPr fontId="20"/>
  </si>
  <si>
    <t>一宮市地域
貢献企業
としての認定</t>
    <rPh sb="0" eb="3">
      <t>イチノミヤシ</t>
    </rPh>
    <rPh sb="3" eb="5">
      <t>チイキ</t>
    </rPh>
    <rPh sb="6" eb="7">
      <t>ミツグ</t>
    </rPh>
    <rPh sb="7" eb="8">
      <t>ケン</t>
    </rPh>
    <rPh sb="8" eb="10">
      <t>キギョウ</t>
    </rPh>
    <rPh sb="15" eb="17">
      <t>ニンテイ</t>
    </rPh>
    <phoneticPr fontId="20"/>
  </si>
  <si>
    <t>保護観察所に
更生保護の
協力雇用主
としての登録</t>
    <rPh sb="0" eb="2">
      <t>ホゴ</t>
    </rPh>
    <rPh sb="2" eb="4">
      <t>カンサツ</t>
    </rPh>
    <rPh sb="4" eb="5">
      <t>ジョ</t>
    </rPh>
    <rPh sb="7" eb="9">
      <t>コウセイ</t>
    </rPh>
    <rPh sb="9" eb="11">
      <t>ホゴ</t>
    </rPh>
    <rPh sb="13" eb="15">
      <t>キョウリョク</t>
    </rPh>
    <rPh sb="15" eb="18">
      <t>コヨウヌシ</t>
    </rPh>
    <rPh sb="23" eb="25">
      <t>トウロク</t>
    </rPh>
    <phoneticPr fontId="20"/>
  </si>
  <si>
    <t>　弊社は、障害者の雇用の促進等に関する法律（昭和35年法律第123号）第43条第7項の規定に</t>
    <phoneticPr fontId="1"/>
  </si>
  <si>
    <t>　弊社は、保護観察所に更生保護の協力雇用主として登録があるため、本案件について、総合評価落</t>
    <rPh sb="32" eb="33">
      <t>ホン</t>
    </rPh>
    <phoneticPr fontId="1"/>
  </si>
  <si>
    <t>業者名</t>
    <rPh sb="0" eb="2">
      <t>ギョウシャ</t>
    </rPh>
    <rPh sb="2" eb="3">
      <t>メイ</t>
    </rPh>
    <phoneticPr fontId="20"/>
  </si>
  <si>
    <t>　　　　　　　　　　　　総合評価落札方式　入札参加申出書</t>
    <rPh sb="12" eb="16">
      <t>ソウゴウヒョウカ</t>
    </rPh>
    <rPh sb="16" eb="18">
      <t>ラクサツ</t>
    </rPh>
    <rPh sb="18" eb="20">
      <t>ホウシキ</t>
    </rPh>
    <rPh sb="21" eb="23">
      <t>ニュウサツ</t>
    </rPh>
    <rPh sb="23" eb="25">
      <t>サンカ</t>
    </rPh>
    <rPh sb="25" eb="28">
      <t>モウシデショ</t>
    </rPh>
    <phoneticPr fontId="1"/>
  </si>
  <si>
    <t>様式第１</t>
    <phoneticPr fontId="1"/>
  </si>
  <si>
    <t>　下記工事の一般競争入札（総合評価落札方式）に参加したいので、申し出します。</t>
    <rPh sb="6" eb="8">
      <t>イッパン</t>
    </rPh>
    <rPh sb="8" eb="10">
      <t>キョウソウ</t>
    </rPh>
    <rPh sb="10" eb="12">
      <t>ニュウサツ</t>
    </rPh>
    <rPh sb="31" eb="32">
      <t>モウ</t>
    </rPh>
    <rPh sb="33" eb="34">
      <t>デ</t>
    </rPh>
    <phoneticPr fontId="1"/>
  </si>
  <si>
    <t>工事番号</t>
    <rPh sb="0" eb="2">
      <t>コウジ</t>
    </rPh>
    <rPh sb="2" eb="4">
      <t>バンゴウ</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</si>
  <si>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</si>
  <si>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</si>
  <si>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</si>
  <si>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発注者名：</t>
    <rPh sb="0" eb="3">
      <t>ハッチュウシャ</t>
    </rPh>
    <rPh sb="3" eb="4">
      <t>メイ</t>
    </rPh>
    <phoneticPr fontId="1"/>
  </si>
  <si>
    <t>一宮市長</t>
    <rPh sb="0" eb="4">
      <t>イチノミヤシチョウ</t>
    </rPh>
    <phoneticPr fontId="1"/>
  </si>
  <si>
    <t>一宮市水道事業等管理者</t>
    <rPh sb="0" eb="3">
      <t>イチノミヤシ</t>
    </rPh>
    <rPh sb="3" eb="5">
      <t>スイドウ</t>
    </rPh>
    <rPh sb="5" eb="8">
      <t>ジギョウトウ</t>
    </rPh>
    <rPh sb="8" eb="11">
      <t>カンリシャ</t>
    </rPh>
    <phoneticPr fontId="1"/>
  </si>
  <si>
    <t>一宮市病院事業管理者</t>
    <rPh sb="0" eb="3">
      <t>イチノミヤシ</t>
    </rPh>
    <rPh sb="3" eb="5">
      <t>ビョウイン</t>
    </rPh>
    <rPh sb="5" eb="7">
      <t>ジギョウ</t>
    </rPh>
    <rPh sb="7" eb="10">
      <t>カンリシャ</t>
    </rPh>
    <phoneticPr fontId="1"/>
  </si>
  <si>
    <t>工事名：</t>
    <rPh sb="0" eb="2">
      <t>コウジ</t>
    </rPh>
    <rPh sb="2" eb="3">
      <t>メイ</t>
    </rPh>
    <phoneticPr fontId="1"/>
  </si>
  <si>
    <t>事業課：</t>
    <rPh sb="0" eb="2">
      <t>ジギョウ</t>
    </rPh>
    <rPh sb="2" eb="3">
      <t>カ</t>
    </rPh>
    <phoneticPr fontId="1"/>
  </si>
  <si>
    <t>まちづくり部都市計画課</t>
    <phoneticPr fontId="1"/>
  </si>
  <si>
    <t>まちづくり部公園緑地課</t>
    <phoneticPr fontId="1"/>
  </si>
  <si>
    <t>建設部維持課</t>
    <phoneticPr fontId="1"/>
  </si>
  <si>
    <t>建設部道路課</t>
    <phoneticPr fontId="1"/>
  </si>
  <si>
    <t>建設部治水課</t>
    <phoneticPr fontId="1"/>
  </si>
  <si>
    <t>工事場所：</t>
    <rPh sb="0" eb="2">
      <t>コウジ</t>
    </rPh>
    <rPh sb="2" eb="4">
      <t>バショ</t>
    </rPh>
    <phoneticPr fontId="1"/>
  </si>
  <si>
    <t>入札日</t>
    <rPh sb="0" eb="2">
      <t>ニュウサツ</t>
    </rPh>
    <rPh sb="2" eb="3">
      <t>ビ</t>
    </rPh>
    <phoneticPr fontId="1"/>
  </si>
  <si>
    <t>入札日：</t>
    <rPh sb="0" eb="2">
      <t>ニュウサツ</t>
    </rPh>
    <rPh sb="2" eb="3">
      <t>ビ</t>
    </rPh>
    <phoneticPr fontId="1"/>
  </si>
  <si>
    <t>申請日：</t>
    <rPh sb="0" eb="2">
      <t>シンセイ</t>
    </rPh>
    <rPh sb="2" eb="3">
      <t>ビ</t>
    </rPh>
    <phoneticPr fontId="1"/>
  </si>
  <si>
    <t>企業名：</t>
    <rPh sb="0" eb="2">
      <t>キギョウ</t>
    </rPh>
    <rPh sb="2" eb="3">
      <t>メイ</t>
    </rPh>
    <phoneticPr fontId="1"/>
  </si>
  <si>
    <t>所在地：</t>
    <rPh sb="0" eb="3">
      <t>ショザイチ</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</si>
  <si>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</si>
  <si>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</si>
  <si>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</si>
  <si>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業種：</t>
    <rPh sb="0" eb="2">
      <t>ギョウシュ</t>
    </rPh>
    <phoneticPr fontId="1"/>
  </si>
  <si>
    <t>市内</t>
    <rPh sb="0" eb="2">
      <t>シナイ</t>
    </rPh>
    <phoneticPr fontId="1"/>
  </si>
  <si>
    <t>県内</t>
    <rPh sb="0" eb="2">
      <t>ケンナイ</t>
    </rPh>
    <phoneticPr fontId="1"/>
  </si>
  <si>
    <t>県外</t>
    <rPh sb="0" eb="2">
      <t>ケンガイ</t>
    </rPh>
    <phoneticPr fontId="1"/>
  </si>
  <si>
    <t>入札に参加する者に必要な資格及び条件</t>
    <rPh sb="0" eb="2">
      <t>ニュウサツ</t>
    </rPh>
    <rPh sb="3" eb="5">
      <t>サンカ</t>
    </rPh>
    <rPh sb="7" eb="8">
      <t>モノ</t>
    </rPh>
    <rPh sb="9" eb="11">
      <t>ヒツヨウ</t>
    </rPh>
    <rPh sb="12" eb="14">
      <t>シカク</t>
    </rPh>
    <rPh sb="14" eb="15">
      <t>オヨ</t>
    </rPh>
    <rPh sb="16" eb="18">
      <t>ジョウケン</t>
    </rPh>
    <phoneticPr fontId="1"/>
  </si>
  <si>
    <t>～</t>
    <phoneticPr fontId="1"/>
  </si>
  <si>
    <t>有</t>
    <rPh sb="0" eb="1">
      <t>アリ</t>
    </rPh>
    <phoneticPr fontId="1"/>
  </si>
  <si>
    <t>無</t>
    <rPh sb="0" eb="1">
      <t>ナ</t>
    </rPh>
    <phoneticPr fontId="1"/>
  </si>
  <si>
    <t>上記以外</t>
  </si>
  <si>
    <t>様式第２　　評価項目加算点申告書</t>
    <rPh sb="0" eb="2">
      <t>ヨウシキ</t>
    </rPh>
    <rPh sb="2" eb="3">
      <t>ダイ</t>
    </rPh>
    <rPh sb="6" eb="8">
      <t>ヒョウカ</t>
    </rPh>
    <rPh sb="8" eb="12">
      <t>コウモクカサン</t>
    </rPh>
    <rPh sb="12" eb="13">
      <t>テン</t>
    </rPh>
    <rPh sb="13" eb="16">
      <t>シンコクショ</t>
    </rPh>
    <phoneticPr fontId="20"/>
  </si>
  <si>
    <t>様式第３</t>
    <phoneticPr fontId="1"/>
  </si>
  <si>
    <t>　　　　　　　　　　　　 評価項目確認表（配置予定技術者）</t>
    <phoneticPr fontId="1"/>
  </si>
  <si>
    <t>様式第５</t>
    <phoneticPr fontId="1"/>
  </si>
  <si>
    <t>評価項目確認（配置予定技術者）</t>
    <rPh sb="7" eb="9">
      <t>ハイチ</t>
    </rPh>
    <rPh sb="9" eb="11">
      <t>ヨテイ</t>
    </rPh>
    <rPh sb="11" eb="14">
      <t>ギジュツシャ</t>
    </rPh>
    <phoneticPr fontId="1"/>
  </si>
  <si>
    <t>評価項目確認（企業の施工能力・社会貢献度・地域貢献度）</t>
    <rPh sb="7" eb="9">
      <t>キギョウ</t>
    </rPh>
    <rPh sb="10" eb="12">
      <t>セコウ</t>
    </rPh>
    <rPh sb="12" eb="14">
      <t>ノウリョク</t>
    </rPh>
    <rPh sb="15" eb="17">
      <t>シャカイ</t>
    </rPh>
    <rPh sb="17" eb="20">
      <t>コウケンド</t>
    </rPh>
    <rPh sb="21" eb="23">
      <t>チイキ</t>
    </rPh>
    <rPh sb="23" eb="26">
      <t>コウケンド</t>
    </rPh>
    <phoneticPr fontId="1"/>
  </si>
  <si>
    <r>
      <t>ISO</t>
    </r>
    <r>
      <rPr>
        <sz val="13"/>
        <color theme="0"/>
        <rFont val="ＭＳ 明朝"/>
        <family val="1"/>
        <charset val="128"/>
      </rPr>
      <t>1</t>
    </r>
    <r>
      <rPr>
        <sz val="13"/>
        <color theme="1"/>
        <rFont val="ＭＳ 明朝"/>
        <family val="1"/>
        <charset val="128"/>
      </rPr>
      <t>9001の認証
取得</t>
    </r>
    <r>
      <rPr>
        <sz val="13"/>
        <color theme="0"/>
        <rFont val="ＭＳ 明朝"/>
        <family val="1"/>
        <charset val="128"/>
      </rPr>
      <t>□□□□□</t>
    </r>
    <phoneticPr fontId="1"/>
  </si>
  <si>
    <t>ISO9001の認証有</t>
  </si>
  <si>
    <t>無</t>
  </si>
  <si>
    <t>ISO14001の認証有</t>
  </si>
  <si>
    <t>障害者を法に定める率以上に雇用している</t>
  </si>
  <si>
    <t>保護観察所に更生保護の協力雇用主として登録有</t>
  </si>
  <si>
    <t>本市と災害協定を締結している</t>
  </si>
  <si>
    <t>本市内でボランティア活動をしている</t>
  </si>
  <si>
    <r>
      <t>一宮市地域貢献企業としての認定</t>
    </r>
    <r>
      <rPr>
        <sz val="12.5"/>
        <color theme="0"/>
        <rFont val="ＭＳ 明朝"/>
        <family val="1"/>
        <charset val="128"/>
      </rPr>
      <t>□</t>
    </r>
    <phoneticPr fontId="1"/>
  </si>
  <si>
    <t>本市から一宮市地域貢献企業として認定有</t>
  </si>
  <si>
    <t>本市から一宮市消防団協力事業所として認定有</t>
  </si>
  <si>
    <t>活動内容：</t>
    <rPh sb="0" eb="2">
      <t>カツドウ</t>
    </rPh>
    <rPh sb="2" eb="4">
      <t>ナイヨウ</t>
    </rPh>
    <phoneticPr fontId="1"/>
  </si>
  <si>
    <t>アダプト
プログラム</t>
    <phoneticPr fontId="1"/>
  </si>
  <si>
    <t>川と海の
クリーン大作戦</t>
    <phoneticPr fontId="1"/>
  </si>
  <si>
    <t>リバーサイド
フェスティバル</t>
    <phoneticPr fontId="1"/>
  </si>
  <si>
    <t>交通安全街頭
キャンペーン</t>
    <phoneticPr fontId="1"/>
  </si>
  <si>
    <t>平成ホタルの会</t>
  </si>
  <si>
    <t>浅野公園内の
樹木剪定</t>
    <phoneticPr fontId="1"/>
  </si>
  <si>
    <t>・</t>
    <phoneticPr fontId="20"/>
  </si>
  <si>
    <t>黄色着色のセルは直接入力をお願いします。</t>
    <rPh sb="0" eb="2">
      <t>キイロ</t>
    </rPh>
    <rPh sb="2" eb="4">
      <t>チャクショク</t>
    </rPh>
    <rPh sb="8" eb="10">
      <t>チョクセツ</t>
    </rPh>
    <rPh sb="10" eb="12">
      <t>ニュウリョク</t>
    </rPh>
    <rPh sb="14" eb="15">
      <t>ネガ</t>
    </rPh>
    <phoneticPr fontId="20"/>
  </si>
  <si>
    <t>・</t>
    <phoneticPr fontId="20"/>
  </si>
  <si>
    <t>橙色着色のセルは、セル中の選択肢から選択してください。</t>
    <rPh sb="0" eb="2">
      <t>ダイダイイロ</t>
    </rPh>
    <rPh sb="2" eb="4">
      <t>チャクショク</t>
    </rPh>
    <rPh sb="11" eb="12">
      <t>ナカ</t>
    </rPh>
    <rPh sb="13" eb="16">
      <t>センタクシ</t>
    </rPh>
    <rPh sb="18" eb="20">
      <t>センタク</t>
    </rPh>
    <phoneticPr fontId="20"/>
  </si>
  <si>
    <t>水色着色のセルは、該当する項目1つをチェックしてください。</t>
    <rPh sb="0" eb="2">
      <t>ミズイロ</t>
    </rPh>
    <rPh sb="2" eb="4">
      <t>チャクショク</t>
    </rPh>
    <rPh sb="9" eb="11">
      <t>ガイトウ</t>
    </rPh>
    <rPh sb="13" eb="15">
      <t>コウモク</t>
    </rPh>
    <phoneticPr fontId="20"/>
  </si>
  <si>
    <t>加算点を過大に申告した場合、公告に記載の方法で減点しますので、</t>
    <rPh sb="0" eb="2">
      <t>カサン</t>
    </rPh>
    <rPh sb="2" eb="3">
      <t>テン</t>
    </rPh>
    <rPh sb="4" eb="6">
      <t>カダイ</t>
    </rPh>
    <rPh sb="7" eb="9">
      <t>シンコク</t>
    </rPh>
    <rPh sb="11" eb="13">
      <t>バアイ</t>
    </rPh>
    <rPh sb="14" eb="16">
      <t>コウコク</t>
    </rPh>
    <rPh sb="17" eb="19">
      <t>キサイ</t>
    </rPh>
    <rPh sb="20" eb="22">
      <t>ホウホウ</t>
    </rPh>
    <rPh sb="23" eb="25">
      <t>ゲンテン</t>
    </rPh>
    <phoneticPr fontId="20"/>
  </si>
  <si>
    <t>ご注意ください。</t>
  </si>
  <si>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0"/>
  </si>
  <si>
    <t>↑選択肢に該当する内容がない場合は</t>
    <rPh sb="1" eb="4">
      <t>センタクシ</t>
    </rPh>
    <rPh sb="5" eb="7">
      <t>ガイトウ</t>
    </rPh>
    <rPh sb="9" eb="11">
      <t>ナイヨウ</t>
    </rPh>
    <rPh sb="14" eb="16">
      <t>バアイ</t>
    </rPh>
    <phoneticPr fontId="20"/>
  </si>
  <si>
    <t>直接入力してください。</t>
    <rPh sb="0" eb="2">
      <t>チョクセツ</t>
    </rPh>
    <rPh sb="2" eb="4">
      <t>ニュウリョク</t>
    </rPh>
    <phoneticPr fontId="20"/>
  </si>
  <si>
    <t xml:space="preserve"> ↓記入例　一宮　次郎</t>
    <rPh sb="2" eb="4">
      <t>キニュウ</t>
    </rPh>
    <rPh sb="4" eb="5">
      <t>レイ</t>
    </rPh>
    <rPh sb="6" eb="8">
      <t>イチノミヤ</t>
    </rPh>
    <rPh sb="9" eb="11">
      <t>ジロウ</t>
    </rPh>
    <phoneticPr fontId="20"/>
  </si>
  <si>
    <t>契約を締結する営業所等の所在地：</t>
    <phoneticPr fontId="1"/>
  </si>
  <si>
    <t xml:space="preserve"> ←記入例　○○建設株式会社</t>
    <rPh sb="2" eb="4">
      <t>キニュウ</t>
    </rPh>
    <rPh sb="4" eb="5">
      <t>レイ</t>
    </rPh>
    <rPh sb="8" eb="10">
      <t>ケンセツ</t>
    </rPh>
    <phoneticPr fontId="20"/>
  </si>
  <si>
    <t xml:space="preserve"> ←記入例　一宮市本町２－５－６</t>
    <rPh sb="2" eb="4">
      <t>キニュウ</t>
    </rPh>
    <rPh sb="4" eb="5">
      <t>レイ</t>
    </rPh>
    <rPh sb="6" eb="9">
      <t>イチノミヤシ</t>
    </rPh>
    <rPh sb="9" eb="11">
      <t>ホンマチ</t>
    </rPh>
    <phoneticPr fontId="20"/>
  </si>
  <si>
    <t xml:space="preserve"> ←記入例　代表取締役　一宮　太郎</t>
    <rPh sb="2" eb="4">
      <t>キニュウ</t>
    </rPh>
    <rPh sb="4" eb="5">
      <t>レイ</t>
    </rPh>
    <rPh sb="6" eb="8">
      <t>ダイヒョウ</t>
    </rPh>
    <rPh sb="8" eb="11">
      <t>トリシマリヤク</t>
    </rPh>
    <rPh sb="12" eb="14">
      <t>イチノミヤ</t>
    </rPh>
    <rPh sb="15" eb="17">
      <t>タロウ</t>
    </rPh>
    <phoneticPr fontId="20"/>
  </si>
  <si>
    <t xml:space="preserve"> ←記入例　一宮　花子</t>
    <rPh sb="2" eb="4">
      <t>キニュウ</t>
    </rPh>
    <rPh sb="4" eb="5">
      <t>レイ</t>
    </rPh>
    <rPh sb="6" eb="8">
      <t>イチノミヤ</t>
    </rPh>
    <rPh sb="9" eb="11">
      <t>ハナコ</t>
    </rPh>
    <phoneticPr fontId="20"/>
  </si>
  <si>
    <t xml:space="preserve"> ←記入例　(0586)28-8631</t>
    <rPh sb="2" eb="4">
      <t>キニュウ</t>
    </rPh>
    <rPh sb="4" eb="5">
      <t>レイ</t>
    </rPh>
    <phoneticPr fontId="20"/>
  </si>
  <si>
    <t xml:space="preserve"> 業種：</t>
    <phoneticPr fontId="1"/>
  </si>
  <si>
    <t xml:space="preserve"> 総合評定値：</t>
    <phoneticPr fontId="1"/>
  </si>
  <si>
    <t xml:space="preserve"> 配置予定技術者の氏名：</t>
    <rPh sb="9" eb="11">
      <t>シメイ</t>
    </rPh>
    <phoneticPr fontId="1"/>
  </si>
  <si>
    <t xml:space="preserve"> ↓記入例　土木一式</t>
    <rPh sb="2" eb="4">
      <t>キニュウ</t>
    </rPh>
    <rPh sb="4" eb="5">
      <t>レイ</t>
    </rPh>
    <rPh sb="6" eb="8">
      <t>ドボク</t>
    </rPh>
    <rPh sb="8" eb="10">
      <t>イッシキ</t>
    </rPh>
    <phoneticPr fontId="20"/>
  </si>
  <si>
    <t xml:space="preserve"> ←記入例　1002</t>
    <rPh sb="2" eb="4">
      <t>キニュウ</t>
    </rPh>
    <rPh sb="4" eb="5">
      <t>レイ</t>
    </rPh>
    <phoneticPr fontId="20"/>
  </si>
  <si>
    <t xml:space="preserve"> 同種工事の施工経験：</t>
    <rPh sb="1" eb="3">
      <t>ドウシュ</t>
    </rPh>
    <rPh sb="3" eb="5">
      <t>コウジ</t>
    </rPh>
    <rPh sb="6" eb="8">
      <t>セコウ</t>
    </rPh>
    <rPh sb="8" eb="10">
      <t>ケイケン</t>
    </rPh>
    <phoneticPr fontId="1"/>
  </si>
  <si>
    <t xml:space="preserve"> 同種工事の工事成績：</t>
    <rPh sb="1" eb="3">
      <t>ドウシュ</t>
    </rPh>
    <rPh sb="3" eb="5">
      <t>コウジ</t>
    </rPh>
    <rPh sb="6" eb="8">
      <t>コウジ</t>
    </rPh>
    <rPh sb="8" eb="10">
      <t>セイセキ</t>
    </rPh>
    <phoneticPr fontId="1"/>
  </si>
  <si>
    <t xml:space="preserve"> 優良工事表彰：</t>
    <phoneticPr fontId="1"/>
  </si>
  <si>
    <t xml:space="preserve"> ISO9001の認証取得：</t>
    <phoneticPr fontId="1"/>
  </si>
  <si>
    <t xml:space="preserve"> ISO14001の認証取得：</t>
    <phoneticPr fontId="1"/>
  </si>
  <si>
    <t xml:space="preserve"> 男女共同参画社会実現</t>
    <phoneticPr fontId="1"/>
  </si>
  <si>
    <t xml:space="preserve"> への貢献：</t>
    <phoneticPr fontId="1"/>
  </si>
  <si>
    <t xml:space="preserve"> 障害者の雇用：</t>
    <phoneticPr fontId="1"/>
  </si>
  <si>
    <t xml:space="preserve"> 保護観察所に更生保護の</t>
    <phoneticPr fontId="1"/>
  </si>
  <si>
    <t xml:space="preserve"> 協力雇用主としての登録：</t>
    <phoneticPr fontId="1"/>
  </si>
  <si>
    <t xml:space="preserve"> 災害協定に基づく活動：</t>
    <phoneticPr fontId="1"/>
  </si>
  <si>
    <t xml:space="preserve"> 企業としてのボランティア活動：</t>
    <phoneticPr fontId="1"/>
  </si>
  <si>
    <t xml:space="preserve"> 一宮市消防団協力事業所</t>
    <phoneticPr fontId="1"/>
  </si>
  <si>
    <t xml:space="preserve"> としての認定：</t>
    <phoneticPr fontId="1"/>
  </si>
  <si>
    <t xml:space="preserve"> 一宮市地域貢献企業</t>
    <phoneticPr fontId="1"/>
  </si>
  <si>
    <t>　　申 請 書 類 入 力 表</t>
    <rPh sb="2" eb="3">
      <t>サル</t>
    </rPh>
    <rPh sb="4" eb="5">
      <t>ショウ</t>
    </rPh>
    <rPh sb="6" eb="7">
      <t>ショ</t>
    </rPh>
    <rPh sb="8" eb="9">
      <t>タグイ</t>
    </rPh>
    <rPh sb="10" eb="11">
      <t>イリ</t>
    </rPh>
    <rPh sb="12" eb="13">
      <t>チカラ</t>
    </rPh>
    <rPh sb="14" eb="15">
      <t>ヒョウ</t>
    </rPh>
    <phoneticPr fontId="1"/>
  </si>
  <si>
    <t>　【記入上の注意】</t>
    <phoneticPr fontId="20"/>
  </si>
  <si>
    <t>確認欄</t>
    <rPh sb="0" eb="2">
      <t>カクニン</t>
    </rPh>
    <rPh sb="2" eb="3">
      <t>ラン</t>
    </rPh>
    <phoneticPr fontId="20"/>
  </si>
  <si>
    <t>CORINS登録の有無：</t>
    <rPh sb="6" eb="8">
      <t>トウロク</t>
    </rPh>
    <rPh sb="9" eb="11">
      <t>ウム</t>
    </rPh>
    <phoneticPr fontId="1"/>
  </si>
  <si>
    <t>工期：</t>
    <rPh sb="0" eb="2">
      <t>コウキ</t>
    </rPh>
    <phoneticPr fontId="1"/>
  </si>
  <si>
    <t>請負代金額：</t>
    <rPh sb="0" eb="2">
      <t>ウケオイ</t>
    </rPh>
    <rPh sb="2" eb="4">
      <t>ダイキン</t>
    </rPh>
    <rPh sb="4" eb="5">
      <t>ガク</t>
    </rPh>
    <phoneticPr fontId="1"/>
  </si>
  <si>
    <t>発注機関名：</t>
    <rPh sb="0" eb="2">
      <t>ハッチュウ</t>
    </rPh>
    <rPh sb="2" eb="4">
      <t>キカン</t>
    </rPh>
    <rPh sb="4" eb="5">
      <t>メイ</t>
    </rPh>
    <phoneticPr fontId="1"/>
  </si>
  <si>
    <t>申請書類提出日：</t>
    <rPh sb="0" eb="2">
      <t>シンセイ</t>
    </rPh>
    <rPh sb="2" eb="4">
      <t>ショルイ</t>
    </rPh>
    <rPh sb="4" eb="6">
      <t>テイシュツ</t>
    </rPh>
    <rPh sb="6" eb="7">
      <t>ビ</t>
    </rPh>
    <phoneticPr fontId="20"/>
  </si>
  <si>
    <t>配置予定技術者名（ふりがな）：</t>
    <rPh sb="7" eb="8">
      <t>メイ</t>
    </rPh>
    <phoneticPr fontId="20"/>
  </si>
  <si>
    <t>注２）契約締結する営業所との所在地について、該当する項目に「■」を付すこと。</t>
    <phoneticPr fontId="1"/>
  </si>
  <si>
    <t>　　注２）受注形態については、単体受注又はＪＶ受注に「■」を付し、ＪＶ受注に「■」を付した場合は出資比率を記載する。</t>
    <phoneticPr fontId="1"/>
  </si>
  <si>
    <t>法令による免許等：</t>
    <rPh sb="0" eb="2">
      <t>ホウレイ</t>
    </rPh>
    <rPh sb="5" eb="7">
      <t>メンキョ</t>
    </rPh>
    <rPh sb="7" eb="8">
      <t>トウ</t>
    </rPh>
    <phoneticPr fontId="20"/>
  </si>
  <si>
    <t>生年月日：</t>
    <rPh sb="0" eb="2">
      <t>セイネン</t>
    </rPh>
    <rPh sb="2" eb="4">
      <t>ガッピ</t>
    </rPh>
    <phoneticPr fontId="20"/>
  </si>
  <si>
    <t>取得年月日</t>
    <rPh sb="0" eb="2">
      <t>シュトク</t>
    </rPh>
    <rPh sb="2" eb="5">
      <t>ネンガッピ</t>
    </rPh>
    <phoneticPr fontId="20"/>
  </si>
  <si>
    <t>登録番号</t>
    <rPh sb="0" eb="2">
      <t>トウロク</t>
    </rPh>
    <rPh sb="2" eb="4">
      <t>バンゴウ</t>
    </rPh>
    <phoneticPr fontId="20"/>
  </si>
  <si>
    <t>監理技術者資格者証：</t>
    <phoneticPr fontId="20"/>
  </si>
  <si>
    <t>交付番号</t>
    <rPh sb="0" eb="2">
      <t>コウフ</t>
    </rPh>
    <rPh sb="2" eb="4">
      <t>バンゴウ</t>
    </rPh>
    <phoneticPr fontId="20"/>
  </si>
  <si>
    <t>初回交付日</t>
    <rPh sb="0" eb="2">
      <t>ショカイ</t>
    </rPh>
    <rPh sb="2" eb="4">
      <t>コウフ</t>
    </rPh>
    <rPh sb="4" eb="5">
      <t>ビ</t>
    </rPh>
    <phoneticPr fontId="20"/>
  </si>
  <si>
    <t>法令による資格・免許等</t>
  </si>
  <si>
    <t>法令による資格・免許等</t>
    <phoneticPr fontId="1"/>
  </si>
  <si>
    <t>実務経験：</t>
    <phoneticPr fontId="20"/>
  </si>
  <si>
    <t>工事名：</t>
    <rPh sb="0" eb="2">
      <t>コウジ</t>
    </rPh>
    <rPh sb="2" eb="3">
      <t>メイ</t>
    </rPh>
    <phoneticPr fontId="20"/>
  </si>
  <si>
    <t>円</t>
    <rPh sb="0" eb="1">
      <t>エン</t>
    </rPh>
    <phoneticPr fontId="20"/>
  </si>
  <si>
    <t>従事役職：</t>
    <rPh sb="0" eb="2">
      <t>ジュウジ</t>
    </rPh>
    <rPh sb="2" eb="4">
      <t>ヤクショク</t>
    </rPh>
    <phoneticPr fontId="20"/>
  </si>
  <si>
    <t>主任技術者</t>
  </si>
  <si>
    <t>監理技術者</t>
  </si>
  <si>
    <t>受注形態：</t>
    <rPh sb="0" eb="2">
      <t>ジュチュウ</t>
    </rPh>
    <rPh sb="2" eb="4">
      <t>ケイタイ</t>
    </rPh>
    <phoneticPr fontId="20"/>
  </si>
  <si>
    <t>単体受注</t>
    <phoneticPr fontId="20"/>
  </si>
  <si>
    <t>ＪＶ受注</t>
  </si>
  <si>
    <t>有</t>
    <rPh sb="0" eb="1">
      <t>アリ</t>
    </rPh>
    <phoneticPr fontId="20"/>
  </si>
  <si>
    <t>無</t>
    <rPh sb="0" eb="1">
      <t>ナシ</t>
    </rPh>
    <phoneticPr fontId="20"/>
  </si>
  <si>
    <t>　　　　　　評価項目確認表（企業の施工能力・社会貢献度・地域貢献度）</t>
    <phoneticPr fontId="1"/>
  </si>
  <si>
    <t>企業の施工能力・社会貢献度・地域貢献度</t>
    <phoneticPr fontId="1"/>
  </si>
  <si>
    <t>配置予定技術者の能力</t>
    <phoneticPr fontId="20"/>
  </si>
  <si>
    <t>同種工事の施工実績 １</t>
    <phoneticPr fontId="1"/>
  </si>
  <si>
    <t>同種工事の施工実績 ２</t>
    <phoneticPr fontId="1"/>
  </si>
  <si>
    <t>同種工事の施工実績 ３</t>
    <phoneticPr fontId="1"/>
  </si>
  <si>
    <t>同種工事の施工実績 ４</t>
    <phoneticPr fontId="1"/>
  </si>
  <si>
    <t xml:space="preserve"> 同種工事の施工実績：</t>
    <rPh sb="1" eb="3">
      <t>ドウシュ</t>
    </rPh>
    <rPh sb="3" eb="5">
      <t>コウジ</t>
    </rPh>
    <rPh sb="8" eb="10">
      <t>ジッセキ</t>
    </rPh>
    <phoneticPr fontId="1"/>
  </si>
  <si>
    <t>障害者の雇用</t>
  </si>
  <si>
    <t>　１．常用雇用労働者について</t>
    <phoneticPr fontId="1"/>
  </si>
  <si>
    <t>１．常用雇用労働者について</t>
    <phoneticPr fontId="1"/>
  </si>
  <si>
    <t>常用雇用労働者の数（短時間労働者を除く）</t>
    <phoneticPr fontId="1"/>
  </si>
  <si>
    <t>短時間労働者の数</t>
    <phoneticPr fontId="1"/>
  </si>
  <si>
    <t>　２．障害者の雇用状況について</t>
    <phoneticPr fontId="1"/>
  </si>
  <si>
    <t>２．障害者の雇用状況について</t>
  </si>
  <si>
    <t>(ｲ)</t>
    <phoneticPr fontId="1"/>
  </si>
  <si>
    <t>(ﾛ)</t>
    <phoneticPr fontId="1"/>
  </si>
  <si>
    <t>計　(ｲ)＋(ﾛ)×0.5</t>
    <phoneticPr fontId="1"/>
  </si>
  <si>
    <t>人</t>
    <rPh sb="0" eb="1">
      <t>ニン</t>
    </rPh>
    <phoneticPr fontId="1"/>
  </si>
  <si>
    <t>身体障害者及び知的障害者</t>
    <phoneticPr fontId="1"/>
  </si>
  <si>
    <t>重度</t>
    <phoneticPr fontId="1"/>
  </si>
  <si>
    <t>常用</t>
    <phoneticPr fontId="1"/>
  </si>
  <si>
    <t>重度</t>
    <phoneticPr fontId="1"/>
  </si>
  <si>
    <t>重度以外</t>
    <phoneticPr fontId="1"/>
  </si>
  <si>
    <t>重度以外</t>
    <phoneticPr fontId="1"/>
  </si>
  <si>
    <t>短時間</t>
    <phoneticPr fontId="1"/>
  </si>
  <si>
    <t>精神障害者</t>
    <phoneticPr fontId="1"/>
  </si>
  <si>
    <t>　　　計　(ﾊ)×2＋(ﾆ)＋(ﾎ)＋(ﾍ)×0.5＋(ﾄ)＋(ﾁ)×0.5</t>
    <phoneticPr fontId="1"/>
  </si>
  <si>
    <t>　　　計　(ｲ)＋(ﾛ)×0.5</t>
    <phoneticPr fontId="1"/>
  </si>
  <si>
    <t>　実務経験年数</t>
    <rPh sb="1" eb="3">
      <t>ジツム</t>
    </rPh>
    <rPh sb="3" eb="5">
      <t>ケイケン</t>
    </rPh>
    <rPh sb="5" eb="7">
      <t>ネンスウ</t>
    </rPh>
    <phoneticPr fontId="20"/>
  </si>
  <si>
    <t>　　常用雇用労働者の数（短時間労働者を除く）</t>
    <phoneticPr fontId="1"/>
  </si>
  <si>
    <t>　　短時間労働者の数</t>
    <phoneticPr fontId="1"/>
  </si>
  <si>
    <t>　　身体障害者及び知的障害者</t>
    <phoneticPr fontId="1"/>
  </si>
  <si>
    <t>　　精神障害者</t>
    <phoneticPr fontId="1"/>
  </si>
  <si>
    <t xml:space="preserve"> ↓記入例　◎◎第◎◎号　市道＊＊＊＊号線　○○○○○○工事</t>
    <rPh sb="2" eb="4">
      <t>キニュウ</t>
    </rPh>
    <rPh sb="4" eb="5">
      <t>レイ</t>
    </rPh>
    <phoneticPr fontId="20"/>
  </si>
  <si>
    <t xml:space="preserve"> ←記入例　一宮市</t>
    <rPh sb="2" eb="4">
      <t>キニュウ</t>
    </rPh>
    <rPh sb="4" eb="5">
      <t>レイ</t>
    </rPh>
    <phoneticPr fontId="20"/>
  </si>
  <si>
    <t xml:space="preserve"> ←記入例　一宮市○○町△△△△地内</t>
    <rPh sb="2" eb="4">
      <t>キニュウ</t>
    </rPh>
    <rPh sb="4" eb="5">
      <t>レイ</t>
    </rPh>
    <phoneticPr fontId="20"/>
  </si>
  <si>
    <t xml:space="preserve"> ←記入例　いちのみや　じろう</t>
    <rPh sb="2" eb="4">
      <t>キニュウ</t>
    </rPh>
    <rPh sb="4" eb="5">
      <t>レイ</t>
    </rPh>
    <phoneticPr fontId="20"/>
  </si>
  <si>
    <r>
      <t xml:space="preserve">年以上 </t>
    </r>
    <r>
      <rPr>
        <sz val="11"/>
        <color rgb="FFFF0000"/>
        <rFont val="ＭＳ Ｐゴシック"/>
        <family val="3"/>
        <charset val="128"/>
        <scheme val="minor"/>
      </rPr>
      <t>↑記入例　××工事業に係る監理技術者資格者証</t>
    </r>
    <rPh sb="0" eb="1">
      <t>ネン</t>
    </rPh>
    <rPh sb="1" eb="3">
      <t>イジョウ</t>
    </rPh>
    <phoneticPr fontId="20"/>
  </si>
  <si>
    <t>※落札候補者となった場合は、以下の入力をお願いします。</t>
    <rPh sb="1" eb="3">
      <t>ラクサツ</t>
    </rPh>
    <rPh sb="3" eb="6">
      <t>コウホシャ</t>
    </rPh>
    <rPh sb="10" eb="12">
      <t>バアイ</t>
    </rPh>
    <rPh sb="14" eb="16">
      <t>イカ</t>
    </rPh>
    <rPh sb="17" eb="19">
      <t>ニュウリョク</t>
    </rPh>
    <rPh sb="21" eb="22">
      <t>ネガ</t>
    </rPh>
    <phoneticPr fontId="1"/>
  </si>
  <si>
    <t>様式第６</t>
    <phoneticPr fontId="1"/>
  </si>
  <si>
    <t>様式第７</t>
    <phoneticPr fontId="1"/>
  </si>
  <si>
    <t>様式第８</t>
    <phoneticPr fontId="1"/>
  </si>
  <si>
    <t>様式第９</t>
    <phoneticPr fontId="1"/>
  </si>
  <si>
    <t xml:space="preserve"> ←記入例　営業課、営業担当</t>
    <rPh sb="2" eb="4">
      <t>キニュウ</t>
    </rPh>
    <rPh sb="4" eb="5">
      <t>レイ</t>
    </rPh>
    <rPh sb="6" eb="8">
      <t>エイギョウ</t>
    </rPh>
    <rPh sb="8" eb="9">
      <t>カ</t>
    </rPh>
    <rPh sb="10" eb="12">
      <t>エイギョウ</t>
    </rPh>
    <rPh sb="12" eb="14">
      <t>タントウ</t>
    </rPh>
    <phoneticPr fontId="20"/>
  </si>
  <si>
    <t xml:space="preserve"> ←記入例　2016/8/4</t>
    <rPh sb="2" eb="4">
      <t>キニュウ</t>
    </rPh>
    <rPh sb="4" eb="5">
      <t>レイ</t>
    </rPh>
    <phoneticPr fontId="20"/>
  </si>
  <si>
    <t xml:space="preserve"> ↓記入例　2016/8/4</t>
    <rPh sb="2" eb="4">
      <t>キニュウ</t>
    </rPh>
    <rPh sb="4" eb="5">
      <t>レイ</t>
    </rPh>
    <phoneticPr fontId="20"/>
  </si>
  <si>
    <t xml:space="preserve"> ↓記入例　C056001234</t>
    <rPh sb="2" eb="4">
      <t>キニュウ</t>
    </rPh>
    <rPh sb="4" eb="5">
      <t>レイ</t>
    </rPh>
    <phoneticPr fontId="20"/>
  </si>
  <si>
    <t xml:space="preserve"> ←記入例　4020123456</t>
    <rPh sb="2" eb="4">
      <t>キニュウ</t>
    </rPh>
    <rPh sb="4" eb="5">
      <t>レイ</t>
    </rPh>
    <phoneticPr fontId="20"/>
  </si>
  <si>
    <t>(ﾊ) ～ (ﾁ) の該当する箇所に労働者数を入力してください。</t>
    <rPh sb="11" eb="13">
      <t>ガイトウ</t>
    </rPh>
    <rPh sb="15" eb="17">
      <t>カショ</t>
    </rPh>
    <rPh sb="18" eb="21">
      <t>ロウドウシャ</t>
    </rPh>
    <rPh sb="21" eb="22">
      <t>スウ</t>
    </rPh>
    <rPh sb="23" eb="25">
      <t>ニュウリョク</t>
    </rPh>
    <phoneticPr fontId="20"/>
  </si>
  <si>
    <t>(ｲ) (ﾛ) に労働者数を入力してください。</t>
    <rPh sb="9" eb="12">
      <t>ロウドウシャ</t>
    </rPh>
    <rPh sb="12" eb="13">
      <t>スウ</t>
    </rPh>
    <rPh sb="14" eb="16">
      <t>ニュウリョク</t>
    </rPh>
    <phoneticPr fontId="20"/>
  </si>
  <si>
    <t>(ﾛ) は無ければ空白のままで良いです。</t>
    <rPh sb="5" eb="6">
      <t>ナ</t>
    </rPh>
    <rPh sb="9" eb="11">
      <t>クウハク</t>
    </rPh>
    <rPh sb="15" eb="16">
      <t>ヨ</t>
    </rPh>
    <phoneticPr fontId="20"/>
  </si>
  <si>
    <t>該当の無い箇所は空白のままで良いです。</t>
    <rPh sb="0" eb="2">
      <t>ガイトウ</t>
    </rPh>
    <rPh sb="5" eb="7">
      <t>カショ</t>
    </rPh>
    <phoneticPr fontId="20"/>
  </si>
  <si>
    <t xml:space="preserve"> ←記入例　1980/10/15</t>
    <rPh sb="2" eb="4">
      <t>キニュウ</t>
    </rPh>
    <rPh sb="4" eb="5">
      <t>レイ</t>
    </rPh>
    <phoneticPr fontId="20"/>
  </si>
  <si>
    <t>本市内における本支店、営業所等の所在地：</t>
    <phoneticPr fontId="20"/>
  </si>
  <si>
    <t>アダプト</t>
    <phoneticPr fontId="20"/>
  </si>
  <si>
    <r>
      <t>アダプトプログラム合意書の写しと年間活動報告書の写し</t>
    </r>
    <r>
      <rPr>
        <sz val="12"/>
        <color theme="0"/>
        <rFont val="ＭＳ 明朝"/>
        <family val="1"/>
        <charset val="128"/>
      </rPr>
      <t>□□□□</t>
    </r>
    <r>
      <rPr>
        <sz val="12"/>
        <color theme="1"/>
        <rFont val="ＭＳ 明朝"/>
        <family val="1"/>
        <charset val="128"/>
      </rPr>
      <t xml:space="preserve">
他の活動は確認できる証明書等</t>
    </r>
    <r>
      <rPr>
        <sz val="12"/>
        <color theme="0"/>
        <rFont val="ＭＳ 明朝"/>
        <family val="1"/>
        <charset val="128"/>
      </rPr>
      <t>□□□□□□</t>
    </r>
    <phoneticPr fontId="1"/>
  </si>
  <si>
    <t>全ての入力が完了し、未入力の項目がなくなったことが確認できましたら、</t>
    <rPh sb="0" eb="1">
      <t>スベ</t>
    </rPh>
    <rPh sb="3" eb="5">
      <t>ニュウリョク</t>
    </rPh>
    <rPh sb="6" eb="8">
      <t>カンリョウ</t>
    </rPh>
    <rPh sb="10" eb="13">
      <t>ミニュウリョク</t>
    </rPh>
    <rPh sb="14" eb="16">
      <t>コウモク</t>
    </rPh>
    <rPh sb="25" eb="27">
      <t>カクニン</t>
    </rPh>
    <phoneticPr fontId="20"/>
  </si>
  <si>
    <t>下部の [ 落札候補者申請書様式印刷用 ] のタブをクリックして、シートを印刷してください。</t>
    <rPh sb="0" eb="2">
      <t>カブ</t>
    </rPh>
    <rPh sb="6" eb="8">
      <t>ラクサツ</t>
    </rPh>
    <rPh sb="8" eb="11">
      <t>コウホシャ</t>
    </rPh>
    <rPh sb="11" eb="14">
      <t>シンセイショ</t>
    </rPh>
    <rPh sb="14" eb="16">
      <t>ヨウシキ</t>
    </rPh>
    <rPh sb="16" eb="19">
      <t>インサツヨウ</t>
    </rPh>
    <rPh sb="37" eb="39">
      <t>インサツ</t>
    </rPh>
    <phoneticPr fontId="20"/>
  </si>
  <si>
    <t>※落札候補者申請書様式印刷用のシートには入力表データが反映しているので何も入力しないで印刷だけしてください。</t>
    <rPh sb="20" eb="22">
      <t>ニュウリョク</t>
    </rPh>
    <rPh sb="22" eb="23">
      <t>ヒョウ</t>
    </rPh>
    <rPh sb="27" eb="29">
      <t>ハンエイ</t>
    </rPh>
    <phoneticPr fontId="20"/>
  </si>
  <si>
    <t>（2ヵ年度以上継続）</t>
    <rPh sb="3" eb="4">
      <t>ネン</t>
    </rPh>
    <rPh sb="4" eb="5">
      <t>ド</t>
    </rPh>
    <rPh sb="5" eb="7">
      <t>イジョウ</t>
    </rPh>
    <rPh sb="7" eb="9">
      <t>ケイゾク</t>
    </rPh>
    <phoneticPr fontId="20"/>
  </si>
  <si>
    <t>　注１）受注形態については、単体受注又はＪＶ受注に「■」を付し、ＪＶ受注に「■」を付した場合は出資比率を記載する。</t>
    <phoneticPr fontId="1"/>
  </si>
  <si>
    <t>　注３）工事成績評定については、完成検査完了通知の写し等の工事成績が確認できる書類を添付する。</t>
    <phoneticPr fontId="1"/>
  </si>
  <si>
    <t>工事成績評定</t>
    <rPh sb="0" eb="2">
      <t>コウジ</t>
    </rPh>
    <rPh sb="2" eb="4">
      <t>セイセキ</t>
    </rPh>
    <rPh sb="4" eb="6">
      <t>ヒョウテイ</t>
    </rPh>
    <phoneticPr fontId="1"/>
  </si>
  <si>
    <t>　　注３）CORINS登録の有無については、どちらかに「■」を付す。有に「■」を付した場合は、登録番号を記載する。</t>
    <phoneticPr fontId="1"/>
  </si>
  <si>
    <t>同種工事の施工経験及び施工成績</t>
    <rPh sb="9" eb="10">
      <t>オヨ</t>
    </rPh>
    <rPh sb="11" eb="13">
      <t>セコウ</t>
    </rPh>
    <rPh sb="13" eb="15">
      <t>セイセキ</t>
    </rPh>
    <phoneticPr fontId="1"/>
  </si>
  <si>
    <t>　注２）CORINS登録の有無については、どちらかに「■」を付す。有に「■」を付した場合は、登録番号を記載する。</t>
    <phoneticPr fontId="1"/>
  </si>
  <si>
    <t>　　　 が証明できる書類を求めることがある。</t>
    <phoneticPr fontId="1"/>
  </si>
  <si>
    <t>　　　 CORINSに登録が無い工事及びCORINSにて工事内容が確認できない工事は、契約書の他に施工計画書など当該工事の内容</t>
    <phoneticPr fontId="1"/>
  </si>
  <si>
    <t>工事成績評定：</t>
  </si>
  <si>
    <t>工事成績評定：</t>
    <phoneticPr fontId="20"/>
  </si>
  <si>
    <t>同種工事の施工経験及び施工成績</t>
    <rPh sb="0" eb="2">
      <t>ドウシュ</t>
    </rPh>
    <rPh sb="2" eb="4">
      <t>コウジ</t>
    </rPh>
    <rPh sb="5" eb="7">
      <t>セコウ</t>
    </rPh>
    <rPh sb="7" eb="9">
      <t>ケイケン</t>
    </rPh>
    <rPh sb="9" eb="10">
      <t>オヨ</t>
    </rPh>
    <rPh sb="11" eb="13">
      <t>セコウ</t>
    </rPh>
    <rPh sb="13" eb="15">
      <t>セイセキ</t>
    </rPh>
    <phoneticPr fontId="20"/>
  </si>
  <si>
    <t>　　　　　　　　　　　  企 業 の 施 工 実 績 及 び 工 事 成 績</t>
    <rPh sb="13" eb="14">
      <t>クワダ</t>
    </rPh>
    <rPh sb="15" eb="16">
      <t>ギョウ</t>
    </rPh>
    <rPh sb="19" eb="20">
      <t>シ</t>
    </rPh>
    <rPh sb="21" eb="22">
      <t>コウ</t>
    </rPh>
    <rPh sb="23" eb="24">
      <t>ミ</t>
    </rPh>
    <rPh sb="25" eb="26">
      <t>ツムギ</t>
    </rPh>
    <rPh sb="27" eb="28">
      <t>オヨ</t>
    </rPh>
    <rPh sb="31" eb="32">
      <t>コウ</t>
    </rPh>
    <rPh sb="33" eb="34">
      <t>コト</t>
    </rPh>
    <rPh sb="35" eb="36">
      <t>シゲル</t>
    </rPh>
    <rPh sb="37" eb="38">
      <t>ツムギ</t>
    </rPh>
    <phoneticPr fontId="1"/>
  </si>
  <si>
    <t>同種工事の施工経験及び施工成績</t>
    <rPh sb="7" eb="9">
      <t>ケイケン</t>
    </rPh>
    <rPh sb="9" eb="10">
      <t>オヨ</t>
    </rPh>
    <rPh sb="13" eb="15">
      <t>セイセキ</t>
    </rPh>
    <phoneticPr fontId="1"/>
  </si>
  <si>
    <t>注５）工事成績評定については、完成検査完了通知の写し等の工事成績が確認できる書類を添付する。</t>
    <rPh sb="0" eb="1">
      <t>チュウ</t>
    </rPh>
    <rPh sb="3" eb="5">
      <t>コウジ</t>
    </rPh>
    <rPh sb="5" eb="7">
      <t>セイセキ</t>
    </rPh>
    <rPh sb="7" eb="9">
      <t>ヒョウテイ</t>
    </rPh>
    <rPh sb="15" eb="17">
      <t>カンセイ</t>
    </rPh>
    <rPh sb="17" eb="19">
      <t>ケンサ</t>
    </rPh>
    <rPh sb="19" eb="21">
      <t>カンリョウ</t>
    </rPh>
    <rPh sb="21" eb="23">
      <t>ツウチ</t>
    </rPh>
    <rPh sb="24" eb="25">
      <t>ウツ</t>
    </rPh>
    <rPh sb="26" eb="27">
      <t>トウ</t>
    </rPh>
    <rPh sb="28" eb="30">
      <t>コウジ</t>
    </rPh>
    <rPh sb="30" eb="32">
      <t>セイセキ</t>
    </rPh>
    <rPh sb="33" eb="35">
      <t>カクニン</t>
    </rPh>
    <rPh sb="38" eb="40">
      <t>ショルイ</t>
    </rPh>
    <rPh sb="41" eb="43">
      <t>テンプ</t>
    </rPh>
    <phoneticPr fontId="1"/>
  </si>
  <si>
    <t>優良工事表彰
(過去10年間)</t>
    <phoneticPr fontId="1"/>
  </si>
  <si>
    <t>過去
10年間</t>
    <rPh sb="0" eb="2">
      <t>カコ</t>
    </rPh>
    <rPh sb="5" eb="6">
      <t>ネン</t>
    </rPh>
    <rPh sb="6" eb="7">
      <t>カン</t>
    </rPh>
    <phoneticPr fontId="20"/>
  </si>
  <si>
    <t>（過去１０年間）</t>
    <rPh sb="1" eb="3">
      <t>カコ</t>
    </rPh>
    <rPh sb="5" eb="7">
      <t>ネンカン</t>
    </rPh>
    <phoneticPr fontId="20"/>
  </si>
  <si>
    <t>様式第９</t>
    <phoneticPr fontId="1"/>
  </si>
  <si>
    <r>
      <t>雇用状況報告書の写し又は様式第８</t>
    </r>
    <r>
      <rPr>
        <sz val="12"/>
        <color theme="0"/>
        <rFont val="ＭＳ 明朝"/>
        <family val="1"/>
        <charset val="128"/>
      </rPr>
      <t>□□□□</t>
    </r>
    <phoneticPr fontId="1"/>
  </si>
  <si>
    <t xml:space="preserve"> 同種工事の工事成績：</t>
    <rPh sb="6" eb="8">
      <t>コウジ</t>
    </rPh>
    <phoneticPr fontId="1"/>
  </si>
  <si>
    <t>様式第７及び完成検査完了通知の写し等</t>
    <phoneticPr fontId="1"/>
  </si>
  <si>
    <t>　　注５）工事成績評定については、完成検査完了通知の写し等の工事成績が確認できる書類を添付する。</t>
    <phoneticPr fontId="1"/>
  </si>
  <si>
    <t>（過去３年間）</t>
    <rPh sb="1" eb="3">
      <t>カコ</t>
    </rPh>
    <rPh sb="4" eb="6">
      <t>ネンカン</t>
    </rPh>
    <phoneticPr fontId="20"/>
  </si>
  <si>
    <t>（過去３年間の内１件）</t>
    <rPh sb="1" eb="3">
      <t>カコ</t>
    </rPh>
    <rPh sb="4" eb="6">
      <t>ネンカン</t>
    </rPh>
    <rPh sb="7" eb="8">
      <t>ウチ</t>
    </rPh>
    <rPh sb="9" eb="10">
      <t>ケン</t>
    </rPh>
    <phoneticPr fontId="20"/>
  </si>
  <si>
    <t>過去
3年間</t>
    <rPh sb="0" eb="2">
      <t>カコ</t>
    </rPh>
    <rPh sb="4" eb="5">
      <t>ネン</t>
    </rPh>
    <rPh sb="5" eb="6">
      <t>カン</t>
    </rPh>
    <phoneticPr fontId="20"/>
  </si>
  <si>
    <t>様式第６及び完成検査完了通知の写し等
資格証明書の写し等</t>
    <phoneticPr fontId="1"/>
  </si>
  <si>
    <r>
      <t>　　</t>
    </r>
    <r>
      <rPr>
        <sz val="6"/>
        <color theme="1"/>
        <rFont val="ＭＳ ゴシック"/>
        <family val="3"/>
        <charset val="128"/>
      </rPr>
      <t xml:space="preserve"> </t>
    </r>
    <r>
      <rPr>
        <sz val="10.5"/>
        <color theme="1"/>
        <rFont val="ＭＳ ゴシック"/>
        <family val="3"/>
        <charset val="128"/>
      </rPr>
      <t>(ｲ)</t>
    </r>
    <phoneticPr fontId="1"/>
  </si>
  <si>
    <r>
      <t>　　</t>
    </r>
    <r>
      <rPr>
        <sz val="6"/>
        <color theme="1"/>
        <rFont val="ＭＳ ゴシック"/>
        <family val="3"/>
        <charset val="128"/>
      </rPr>
      <t xml:space="preserve"> </t>
    </r>
    <r>
      <rPr>
        <sz val="10.5"/>
        <color theme="1"/>
        <rFont val="ＭＳ ゴシック"/>
        <family val="3"/>
        <charset val="128"/>
      </rPr>
      <t>(ﾛ)</t>
    </r>
    <phoneticPr fontId="1"/>
  </si>
  <si>
    <t>常用 (ﾆ)</t>
    <phoneticPr fontId="1"/>
  </si>
  <si>
    <t>常用 (ﾊ)</t>
    <phoneticPr fontId="1"/>
  </si>
  <si>
    <t>短時間(ﾎ)</t>
    <phoneticPr fontId="1"/>
  </si>
  <si>
    <t>短時間(ﾍ)</t>
    <phoneticPr fontId="1"/>
  </si>
  <si>
    <t>常用 (ﾄ)</t>
    <phoneticPr fontId="1"/>
  </si>
  <si>
    <t>短時間(ﾁ)</t>
    <phoneticPr fontId="1"/>
  </si>
  <si>
    <t>生年月日</t>
    <phoneticPr fontId="1"/>
  </si>
  <si>
    <r>
      <rPr>
        <sz val="12"/>
        <color theme="1"/>
        <rFont val="ＭＳ 明朝"/>
        <family val="1"/>
        <charset val="128"/>
      </rPr>
      <t>同種工事の
施工経験</t>
    </r>
    <r>
      <rPr>
        <sz val="13"/>
        <color theme="1"/>
        <rFont val="ＭＳ 明朝"/>
        <family val="1"/>
        <charset val="128"/>
      </rPr>
      <t xml:space="preserve">
</t>
    </r>
    <r>
      <rPr>
        <sz val="11"/>
        <color theme="1"/>
        <rFont val="ＭＳ 明朝"/>
        <family val="1"/>
        <charset val="128"/>
      </rPr>
      <t>(過去3年間)</t>
    </r>
    <phoneticPr fontId="1"/>
  </si>
  <si>
    <r>
      <rPr>
        <sz val="12"/>
        <color theme="1"/>
        <rFont val="ＭＳ 明朝"/>
        <family val="1"/>
        <charset val="128"/>
      </rPr>
      <t>同種工事の
工事成績</t>
    </r>
    <r>
      <rPr>
        <sz val="13"/>
        <color theme="1"/>
        <rFont val="ＭＳ 明朝"/>
        <family val="1"/>
        <charset val="128"/>
      </rPr>
      <t xml:space="preserve">
</t>
    </r>
    <r>
      <rPr>
        <sz val="12"/>
        <color theme="1"/>
        <rFont val="ＭＳ 明朝"/>
        <family val="1"/>
        <charset val="128"/>
      </rPr>
      <t>(過去3年間
の内1件)</t>
    </r>
    <phoneticPr fontId="1"/>
  </si>
  <si>
    <r>
      <t>同種工事の施工実績</t>
    </r>
    <r>
      <rPr>
        <sz val="12"/>
        <rFont val="ＭＳ 明朝"/>
        <family val="1"/>
        <charset val="128"/>
      </rPr>
      <t>(過去3年間)</t>
    </r>
    <rPh sb="5" eb="7">
      <t>セコウ</t>
    </rPh>
    <rPh sb="7" eb="9">
      <t>ジッセキ</t>
    </rPh>
    <phoneticPr fontId="1"/>
  </si>
  <si>
    <r>
      <t>同種工事の工事成績</t>
    </r>
    <r>
      <rPr>
        <sz val="12"/>
        <rFont val="ＭＳ 明朝"/>
        <family val="1"/>
        <charset val="128"/>
      </rPr>
      <t>(過去3年間)</t>
    </r>
    <rPh sb="5" eb="7">
      <t>コウジ</t>
    </rPh>
    <phoneticPr fontId="1"/>
  </si>
  <si>
    <r>
      <t xml:space="preserve">企業としてのボランティア活動
</t>
    </r>
    <r>
      <rPr>
        <sz val="11"/>
        <color theme="1"/>
        <rFont val="ＭＳ 明朝"/>
        <family val="1"/>
        <charset val="128"/>
      </rPr>
      <t>(2ヵ年度以上継続)</t>
    </r>
    <phoneticPr fontId="1"/>
  </si>
  <si>
    <t>　有の場合は CORINS登録番号：</t>
    <rPh sb="1" eb="2">
      <t>アリ</t>
    </rPh>
    <rPh sb="3" eb="5">
      <t>バアイ</t>
    </rPh>
    <rPh sb="15" eb="17">
      <t>バンゴウ</t>
    </rPh>
    <phoneticPr fontId="1"/>
  </si>
  <si>
    <t>↓記入例　○級××施工管理技士　　　</t>
    <phoneticPr fontId="20"/>
  </si>
  <si>
    <t>　 　　 上記施工実績と同じ工事を入力する場合
　　　  は、枠内をクリックすると選択肢が表示され
　　　  ます。</t>
    <rPh sb="5" eb="7">
      <t>ジョウキ</t>
    </rPh>
    <rPh sb="7" eb="9">
      <t>セコウ</t>
    </rPh>
    <rPh sb="9" eb="11">
      <t>ジッセキ</t>
    </rPh>
    <rPh sb="12" eb="13">
      <t>オナ</t>
    </rPh>
    <rPh sb="14" eb="16">
      <t>コウジ</t>
    </rPh>
    <rPh sb="17" eb="19">
      <t>ニュウリョク</t>
    </rPh>
    <rPh sb="21" eb="23">
      <t>バアイ</t>
    </rPh>
    <rPh sb="31" eb="33">
      <t>ワクナイ</t>
    </rPh>
    <rPh sb="41" eb="44">
      <t>センタクシ</t>
    </rPh>
    <rPh sb="45" eb="47">
      <t>ヒョウジ</t>
    </rPh>
    <phoneticPr fontId="20"/>
  </si>
  <si>
    <r>
      <t>　 　　</t>
    </r>
    <r>
      <rPr>
        <sz val="9"/>
        <color rgb="FFFF0000"/>
        <rFont val="ＭＳ Ｐゴシック"/>
        <family val="3"/>
        <charset val="128"/>
        <scheme val="minor"/>
      </rPr>
      <t>上記施工実績と同じ工事を入力する場合
　　　　は、枠内をクリックすると選択肢が表示され
　　　  ます。</t>
    </r>
    <rPh sb="4" eb="6">
      <t>ジョウキ</t>
    </rPh>
    <rPh sb="6" eb="8">
      <t>セコウ</t>
    </rPh>
    <rPh sb="8" eb="10">
      <t>ジッセキ</t>
    </rPh>
    <rPh sb="11" eb="12">
      <t>オナ</t>
    </rPh>
    <rPh sb="13" eb="15">
      <t>コウジ</t>
    </rPh>
    <rPh sb="16" eb="18">
      <t>ニュウリョク</t>
    </rPh>
    <rPh sb="20" eb="22">
      <t>バアイ</t>
    </rPh>
    <rPh sb="29" eb="31">
      <t>ワクナイ</t>
    </rPh>
    <rPh sb="39" eb="42">
      <t>センタクシ</t>
    </rPh>
    <rPh sb="43" eb="45">
      <t>ヒョウジ</t>
    </rPh>
    <phoneticPr fontId="20"/>
  </si>
  <si>
    <t>　ＪＶ受注の場合は 出資比率：</t>
    <rPh sb="3" eb="5">
      <t>ジュチュウ</t>
    </rPh>
    <rPh sb="6" eb="8">
      <t>バアイ</t>
    </rPh>
    <rPh sb="10" eb="12">
      <t>シュッシ</t>
    </rPh>
    <rPh sb="12" eb="14">
      <t>ヒリツ</t>
    </rPh>
    <phoneticPr fontId="20"/>
  </si>
  <si>
    <t>愛知県ファミリーフレンドリー企業</t>
    <rPh sb="0" eb="3">
      <t>アイチケン</t>
    </rPh>
    <rPh sb="14" eb="16">
      <t>キギョウ</t>
    </rPh>
    <phoneticPr fontId="20"/>
  </si>
  <si>
    <t>あいち女性輝きカンパニー</t>
    <rPh sb="3" eb="5">
      <t>ジョセイ</t>
    </rPh>
    <rPh sb="5" eb="6">
      <t>カガヤ</t>
    </rPh>
    <phoneticPr fontId="20"/>
  </si>
  <si>
    <t>えるぼし認定</t>
    <rPh sb="4" eb="6">
      <t>ニンテイ</t>
    </rPh>
    <phoneticPr fontId="20"/>
  </si>
  <si>
    <t>くるみん認定</t>
    <rPh sb="4" eb="6">
      <t>ニンテイ</t>
    </rPh>
    <phoneticPr fontId="20"/>
  </si>
  <si>
    <t>登録又は認定内容：</t>
    <rPh sb="0" eb="2">
      <t>トウロク</t>
    </rPh>
    <rPh sb="2" eb="3">
      <t>マタ</t>
    </rPh>
    <rPh sb="4" eb="6">
      <t>ニンテイ</t>
    </rPh>
    <rPh sb="6" eb="8">
      <t>ナイヨウ</t>
    </rPh>
    <phoneticPr fontId="20"/>
  </si>
  <si>
    <t>男女共同参画について登録又は認定を受けている</t>
    <rPh sb="0" eb="2">
      <t>ダンジョ</t>
    </rPh>
    <rPh sb="2" eb="4">
      <t>キョウドウ</t>
    </rPh>
    <rPh sb="4" eb="6">
      <t>サンカク</t>
    </rPh>
    <rPh sb="12" eb="13">
      <t>マタ</t>
    </rPh>
    <rPh sb="14" eb="16">
      <t>ニンテイ</t>
    </rPh>
    <rPh sb="17" eb="18">
      <t>ウ</t>
    </rPh>
    <phoneticPr fontId="20"/>
  </si>
  <si>
    <t xml:space="preserve"> ←記入例　75</t>
    <rPh sb="2" eb="4">
      <t>キニュウ</t>
    </rPh>
    <rPh sb="4" eb="5">
      <t>レイ</t>
    </rPh>
    <phoneticPr fontId="20"/>
  </si>
  <si>
    <t>80点以上が3件以上</t>
    <rPh sb="2" eb="3">
      <t>テン</t>
    </rPh>
    <rPh sb="3" eb="5">
      <t>イジョウ</t>
    </rPh>
    <rPh sb="7" eb="10">
      <t>ケンイジョウ</t>
    </rPh>
    <phoneticPr fontId="20"/>
  </si>
  <si>
    <t>80点以上が2件</t>
    <rPh sb="2" eb="5">
      <t>テンイジョウ</t>
    </rPh>
    <rPh sb="7" eb="8">
      <t>ケン</t>
    </rPh>
    <phoneticPr fontId="20"/>
  </si>
  <si>
    <t>80点以上が1件、又は</t>
    <rPh sb="2" eb="5">
      <t>テンイジョウ</t>
    </rPh>
    <rPh sb="7" eb="8">
      <t>ケン</t>
    </rPh>
    <rPh sb="9" eb="10">
      <t>マタ</t>
    </rPh>
    <phoneticPr fontId="20"/>
  </si>
  <si>
    <t>75-79点が2件以上</t>
    <rPh sb="5" eb="6">
      <t>テン</t>
    </rPh>
    <rPh sb="8" eb="11">
      <t>ケンイジョウ</t>
    </rPh>
    <phoneticPr fontId="20"/>
  </si>
  <si>
    <t>75-79点が1件、又は</t>
    <rPh sb="5" eb="6">
      <t>テン</t>
    </rPh>
    <rPh sb="8" eb="9">
      <t>ケン</t>
    </rPh>
    <rPh sb="10" eb="11">
      <t>マタ</t>
    </rPh>
    <phoneticPr fontId="20"/>
  </si>
  <si>
    <t>上記以外</t>
    <phoneticPr fontId="20"/>
  </si>
  <si>
    <t>活動内容</t>
    <rPh sb="0" eb="2">
      <t>カツドウ</t>
    </rPh>
    <rPh sb="2" eb="4">
      <t>ナイヨウ</t>
    </rPh>
    <phoneticPr fontId="20"/>
  </si>
  <si>
    <t>男女共同参画についての
登録証又は認定証の写し</t>
    <phoneticPr fontId="1"/>
  </si>
  <si>
    <t>　又は７５点以上８０点未満が２件以上</t>
    <phoneticPr fontId="1"/>
  </si>
  <si>
    <t>　未満が１件、又は７０点以上７５点未満が３件以上</t>
    <phoneticPr fontId="1"/>
  </si>
  <si>
    <t>　未満が１件以上</t>
    <phoneticPr fontId="1"/>
  </si>
  <si>
    <t>　　　 　 CORINSに登録が無い工事及びCORINSにて工事内容が確認できない工事は、契約書の他に施工計画書など当該工事の内容</t>
    <phoneticPr fontId="1"/>
  </si>
  <si>
    <t>　　 　　 が証明できる書類を求めることがある。</t>
    <phoneticPr fontId="1"/>
  </si>
  <si>
    <t>2年以上有</t>
    <rPh sb="1" eb="2">
      <t>ネン</t>
    </rPh>
    <rPh sb="2" eb="4">
      <t>イジョウ</t>
    </rPh>
    <rPh sb="4" eb="5">
      <t>ユウ</t>
    </rPh>
    <phoneticPr fontId="20"/>
  </si>
  <si>
    <t>2件以上有</t>
    <rPh sb="1" eb="2">
      <t>ケン</t>
    </rPh>
    <rPh sb="2" eb="4">
      <t>イジョウ</t>
    </rPh>
    <rPh sb="4" eb="5">
      <t>ア</t>
    </rPh>
    <phoneticPr fontId="20"/>
  </si>
  <si>
    <t>1件有</t>
    <rPh sb="1" eb="2">
      <t>ケン</t>
    </rPh>
    <rPh sb="2" eb="3">
      <t>アリ</t>
    </rPh>
    <phoneticPr fontId="20"/>
  </si>
  <si>
    <t>建築部公共建築課</t>
    <rPh sb="0" eb="2">
      <t>ケンチク</t>
    </rPh>
    <phoneticPr fontId="1"/>
  </si>
  <si>
    <t>建築部住宅政策課</t>
    <rPh sb="0" eb="2">
      <t>ケンチク</t>
    </rPh>
    <phoneticPr fontId="1"/>
  </si>
  <si>
    <t>監理技術者補佐</t>
    <rPh sb="5" eb="7">
      <t>ホサ</t>
    </rPh>
    <phoneticPr fontId="20"/>
  </si>
  <si>
    <t>現場代理人</t>
    <rPh sb="0" eb="2">
      <t>ゲンバ</t>
    </rPh>
    <rPh sb="2" eb="5">
      <t>ダイリニン</t>
    </rPh>
    <phoneticPr fontId="20"/>
  </si>
  <si>
    <t>この項目は上記工事の工事成績評定が70点未満の場合で、70点以上の同種工事がある場合に入力してください。</t>
    <rPh sb="2" eb="4">
      <t>コウモク</t>
    </rPh>
    <rPh sb="5" eb="7">
      <t>ジョウキ</t>
    </rPh>
    <rPh sb="7" eb="9">
      <t>コウジ</t>
    </rPh>
    <rPh sb="10" eb="12">
      <t>コウジ</t>
    </rPh>
    <rPh sb="12" eb="14">
      <t>セイセキ</t>
    </rPh>
    <rPh sb="14" eb="16">
      <t>ヒョウテイ</t>
    </rPh>
    <rPh sb="19" eb="20">
      <t>テン</t>
    </rPh>
    <rPh sb="20" eb="22">
      <t>ミマン</t>
    </rPh>
    <rPh sb="23" eb="25">
      <t>バアイ</t>
    </rPh>
    <rPh sb="29" eb="32">
      <t>テンイジョウ</t>
    </rPh>
    <rPh sb="33" eb="35">
      <t>ドウシュ</t>
    </rPh>
    <rPh sb="35" eb="37">
      <t>コウジ</t>
    </rPh>
    <rPh sb="40" eb="42">
      <t>バアイ</t>
    </rPh>
    <rPh sb="43" eb="45">
      <t>ニュウリョク</t>
    </rPh>
    <phoneticPr fontId="20"/>
  </si>
  <si>
    <t>　　注１）従事役職については、監理技術者、監理技術者補佐、主任技術者又は現場代理人に「■」を付す。</t>
    <phoneticPr fontId="1"/>
  </si>
  <si>
    <t>環境部施設管理課</t>
    <rPh sb="0" eb="3">
      <t>カンキョウブ</t>
    </rPh>
    <rPh sb="3" eb="5">
      <t>シセツ</t>
    </rPh>
    <rPh sb="5" eb="7">
      <t>カンリ</t>
    </rPh>
    <rPh sb="7" eb="8">
      <t>カ</t>
    </rPh>
    <phoneticPr fontId="20"/>
  </si>
  <si>
    <t>上記以外</t>
    <phoneticPr fontId="20"/>
  </si>
  <si>
    <t>上記以外</t>
    <phoneticPr fontId="1"/>
  </si>
  <si>
    <t xml:space="preserve"> 週休２日制工事：</t>
    <phoneticPr fontId="1"/>
  </si>
  <si>
    <t>上記以外</t>
    <phoneticPr fontId="20"/>
  </si>
  <si>
    <t>ボランティア活動なし</t>
    <phoneticPr fontId="20"/>
  </si>
  <si>
    <t>取組証等の写し及び完成
検査完了通知の写し等</t>
    <phoneticPr fontId="1"/>
  </si>
  <si>
    <t>ボランティア
活動なし</t>
    <rPh sb="7" eb="9">
      <t>カツドウ</t>
    </rPh>
    <phoneticPr fontId="20"/>
  </si>
  <si>
    <t>週休２日制
工事</t>
    <rPh sb="0" eb="2">
      <t>シュウキュウ</t>
    </rPh>
    <rPh sb="3" eb="5">
      <t>カセイ</t>
    </rPh>
    <rPh sb="6" eb="8">
      <t>コウジ</t>
    </rPh>
    <phoneticPr fontId="20"/>
  </si>
  <si>
    <t xml:space="preserve"> ←記入例　2023/7/28</t>
    <rPh sb="2" eb="4">
      <t>キニュウ</t>
    </rPh>
    <rPh sb="4" eb="5">
      <t>レイ</t>
    </rPh>
    <phoneticPr fontId="20"/>
  </si>
  <si>
    <t>一宮市消防団協力事業所認定証又は表示交付書の写し</t>
    <rPh sb="3" eb="6">
      <t>ショウボウダン</t>
    </rPh>
    <rPh sb="6" eb="8">
      <t>キョウリョク</t>
    </rPh>
    <rPh sb="8" eb="11">
      <t>ジギョウショ</t>
    </rPh>
    <rPh sb="11" eb="13">
      <t>ニンテイ</t>
    </rPh>
    <rPh sb="14" eb="15">
      <t>マタ</t>
    </rPh>
    <rPh sb="16" eb="18">
      <t>ヒョウジ</t>
    </rPh>
    <rPh sb="18" eb="20">
      <t>コウフ</t>
    </rPh>
    <rPh sb="20" eb="21">
      <t>ショ</t>
    </rPh>
    <phoneticPr fontId="1"/>
  </si>
  <si>
    <t>70-74点が3件以上</t>
    <rPh sb="8" eb="9">
      <t>ケン</t>
    </rPh>
    <rPh sb="9" eb="11">
      <t>イジョウ</t>
    </rPh>
    <phoneticPr fontId="20"/>
  </si>
  <si>
    <t>70-74点が1件以上</t>
    <rPh sb="8" eb="9">
      <t>ケン</t>
    </rPh>
    <rPh sb="9" eb="11">
      <t>イジョウ</t>
    </rPh>
    <phoneticPr fontId="20"/>
  </si>
  <si>
    <t>一宮七夕まつり
清掃</t>
    <phoneticPr fontId="1"/>
  </si>
  <si>
    <t>代表者職氏名：</t>
    <rPh sb="0" eb="3">
      <t>ダイヒョウシャ</t>
    </rPh>
    <rPh sb="3" eb="4">
      <t>ショク</t>
    </rPh>
    <rPh sb="4" eb="5">
      <t>シ</t>
    </rPh>
    <rPh sb="5" eb="6">
      <t>メイ</t>
    </rPh>
    <phoneticPr fontId="1"/>
  </si>
  <si>
    <t xml:space="preserve">　　 </t>
    <phoneticPr fontId="1"/>
  </si>
  <si>
    <t>　　 載する。</t>
    <phoneticPr fontId="1"/>
  </si>
  <si>
    <t>注３）CORINS登録の区分いずれかに「■」を付すこと。「有」に「■」を付した場合は、CORINS登録番号を記</t>
    <phoneticPr fontId="1"/>
  </si>
  <si>
    <t>　　 当該工事の内容が証明できる書類を求めることがある。</t>
    <phoneticPr fontId="1"/>
  </si>
  <si>
    <t>注４）CORINSに登録が無い工事及びCORINSにて工事内容が確認できない工事は、契約書の他に施工計画書など</t>
    <phoneticPr fontId="1"/>
  </si>
  <si>
    <t>注６）一次下請の施工実績による場合は、一次下請としての契約金額のわかる書類（下請負契約書、請書等の</t>
    <phoneticPr fontId="1"/>
  </si>
  <si>
    <t>　　 写し）及び同種工事としての施工内容がわかる書類（施工体制台帳又は施工体系図の写し）を添付する。</t>
    <phoneticPr fontId="1"/>
  </si>
  <si>
    <t>（過去１年間）</t>
    <phoneticPr fontId="20"/>
  </si>
  <si>
    <t>過去
1年間</t>
    <phoneticPr fontId="20"/>
  </si>
  <si>
    <t>週休２日制工事(過去1年間)</t>
    <phoneticPr fontId="1"/>
  </si>
  <si>
    <t xml:space="preserve"> ←記入例　2024/4/3</t>
    <rPh sb="2" eb="4">
      <t>キニュウ</t>
    </rPh>
    <rPh sb="4" eb="5">
      <t>レイ</t>
    </rPh>
    <phoneticPr fontId="20"/>
  </si>
  <si>
    <t>本市の発注した過去３年間の同種工事で監理技術者、監理技術者補佐、主任技術者</t>
  </si>
  <si>
    <t>本市の発注した過去３年間の同種工事の工事成績評定が８０点以上</t>
    <rPh sb="27" eb="28">
      <t>テン</t>
    </rPh>
    <rPh sb="28" eb="30">
      <t>イジョウ</t>
    </rPh>
    <phoneticPr fontId="20"/>
  </si>
  <si>
    <t>本市の発注した過去３年間の同種工事の工事成績評定が７０点以上８０点未満</t>
    <rPh sb="27" eb="28">
      <t>テン</t>
    </rPh>
    <rPh sb="28" eb="30">
      <t>イジョウ</t>
    </rPh>
    <rPh sb="32" eb="33">
      <t>テン</t>
    </rPh>
    <rPh sb="33" eb="35">
      <t>ミマン</t>
    </rPh>
    <phoneticPr fontId="20"/>
  </si>
  <si>
    <t>本市の発注工事で過去３年間に同種工事４件以上</t>
  </si>
  <si>
    <t>本市の発注工事で過去３年間に同種工事２件以上</t>
  </si>
  <si>
    <t>本市の発注工事で過去３年間に同種工事１件</t>
  </si>
  <si>
    <t>本市の発注工事で過去３年間に同種工事の工事成績評定８０点以上が３件以上</t>
    <rPh sb="27" eb="30">
      <t>テンイジョウ</t>
    </rPh>
    <phoneticPr fontId="1"/>
  </si>
  <si>
    <t>本市の発注工事で過去３年間に同種工事の工事成績評定８０点以上が２件以上</t>
    <rPh sb="27" eb="30">
      <t>テンイジョウ</t>
    </rPh>
    <phoneticPr fontId="1"/>
  </si>
  <si>
    <t>本市の発注工事で過去３年間に同種工事の工事成績評定８０点以上が１件、又は７５点以上８０点未満が２件以上</t>
    <rPh sb="27" eb="30">
      <t>テンイジョウ</t>
    </rPh>
    <rPh sb="38" eb="39">
      <t>テン</t>
    </rPh>
    <rPh sb="39" eb="41">
      <t>イジョウ</t>
    </rPh>
    <rPh sb="43" eb="44">
      <t>テン</t>
    </rPh>
    <rPh sb="44" eb="46">
      <t>ミマン</t>
    </rPh>
    <phoneticPr fontId="1"/>
  </si>
  <si>
    <t>本市の発注工事で過去３年間に同種工事の工事成績評定７５点以上８０点未満が１件、又は７０点以上７５点未満が３件以上</t>
    <rPh sb="27" eb="30">
      <t>テンイジョウ</t>
    </rPh>
    <rPh sb="32" eb="33">
      <t>テン</t>
    </rPh>
    <rPh sb="33" eb="35">
      <t>ミマン</t>
    </rPh>
    <rPh sb="43" eb="44">
      <t>テン</t>
    </rPh>
    <rPh sb="44" eb="46">
      <t>イジョウ</t>
    </rPh>
    <rPh sb="48" eb="49">
      <t>テン</t>
    </rPh>
    <rPh sb="49" eb="51">
      <t>ミマン</t>
    </rPh>
    <phoneticPr fontId="1"/>
  </si>
  <si>
    <t>本市の発注工事で過去３年間に同種工事の工事成績評定７０点以上７５点未満が１件以上</t>
    <rPh sb="27" eb="30">
      <t>テンイジョウ</t>
    </rPh>
    <rPh sb="32" eb="33">
      <t>テン</t>
    </rPh>
    <rPh sb="33" eb="35">
      <t>ミマン</t>
    </rPh>
    <rPh sb="38" eb="40">
      <t>イジョウ</t>
    </rPh>
    <phoneticPr fontId="20"/>
  </si>
  <si>
    <t>本市で過去１０年間に２年以上連続優良工事表彰実績有</t>
    <rPh sb="12" eb="14">
      <t>イジョウ</t>
    </rPh>
    <phoneticPr fontId="20"/>
  </si>
  <si>
    <t>本市で過去１０年間に優良工事表彰実績が２件以上有</t>
  </si>
  <si>
    <t>本市で過去１０年間に優良工事表彰実績が１件有</t>
  </si>
  <si>
    <t>本市以外</t>
    <phoneticPr fontId="20"/>
  </si>
  <si>
    <t>本市以外80点以上</t>
    <rPh sb="7" eb="9">
      <t>イジョウ</t>
    </rPh>
    <phoneticPr fontId="20"/>
  </si>
  <si>
    <t>本市以外70-79点</t>
    <phoneticPr fontId="20"/>
  </si>
  <si>
    <t>本市以外2件以上</t>
    <rPh sb="5" eb="6">
      <t>ケン</t>
    </rPh>
    <rPh sb="6" eb="8">
      <t>イジョウ</t>
    </rPh>
    <phoneticPr fontId="20"/>
  </si>
  <si>
    <t>本市</t>
    <phoneticPr fontId="20"/>
  </si>
  <si>
    <t>本市80点以上</t>
    <rPh sb="5" eb="7">
      <t>イジョウ</t>
    </rPh>
    <phoneticPr fontId="20"/>
  </si>
  <si>
    <t>本市4件以上</t>
    <rPh sb="3" eb="4">
      <t>ケン</t>
    </rPh>
    <rPh sb="4" eb="6">
      <t>イジョウ</t>
    </rPh>
    <phoneticPr fontId="20"/>
  </si>
  <si>
    <t>本市70-79点</t>
    <phoneticPr fontId="20"/>
  </si>
  <si>
    <t>本市2件以上</t>
    <rPh sb="3" eb="4">
      <t>ケン</t>
    </rPh>
    <rPh sb="4" eb="6">
      <t>イジョウ</t>
    </rPh>
    <phoneticPr fontId="20"/>
  </si>
  <si>
    <t>本市1件</t>
    <rPh sb="3" eb="4">
      <t>ケン</t>
    </rPh>
    <phoneticPr fontId="20"/>
  </si>
  <si>
    <t>　８０点未満</t>
    <phoneticPr fontId="1"/>
  </si>
  <si>
    <t>様式第６及び完成検査完了通知の写し等
資格証明書の写し等</t>
    <rPh sb="19" eb="21">
      <t>シカク</t>
    </rPh>
    <rPh sb="21" eb="24">
      <t>ショウメイショ</t>
    </rPh>
    <rPh sb="25" eb="26">
      <t>ウツ</t>
    </rPh>
    <rPh sb="27" eb="28">
      <t>トウ</t>
    </rPh>
    <phoneticPr fontId="1"/>
  </si>
  <si>
    <t>　う。）の発注した過去３年間の同種工事で監理技術者、監理技術者補佐、主</t>
    <rPh sb="8" eb="10">
      <t>カコ</t>
    </rPh>
    <rPh sb="11" eb="13">
      <t>ネンカン</t>
    </rPh>
    <rPh sb="14" eb="16">
      <t>ドウシュ</t>
    </rPh>
    <phoneticPr fontId="1"/>
  </si>
  <si>
    <t>本市以外の官公庁等の発注した過去３年間の同種工事で監理技術者、監理技術者補佐、主任</t>
  </si>
  <si>
    <t>本市以外の官公庁等の発注した過去３年間の同種工事の工事成績評定が８０点以上</t>
    <rPh sb="34" eb="35">
      <t>テン</t>
    </rPh>
    <rPh sb="35" eb="37">
      <t>イジョウ</t>
    </rPh>
    <phoneticPr fontId="20"/>
  </si>
  <si>
    <t>本市以外の官公庁等の発注した過去３年間の同種工事の工事成績評定が７０点以上８０点未満</t>
    <rPh sb="34" eb="37">
      <t>テンイジョウ</t>
    </rPh>
    <rPh sb="39" eb="40">
      <t>テン</t>
    </rPh>
    <rPh sb="40" eb="42">
      <t>ミマン</t>
    </rPh>
    <phoneticPr fontId="20"/>
  </si>
  <si>
    <t>本市以外の官公庁等の発注工事で、過去３年間に同種工事２件以上</t>
  </si>
  <si>
    <t>又は現場代理人</t>
    <phoneticPr fontId="20"/>
  </si>
  <si>
    <t>技術者又は現場代理人</t>
    <phoneticPr fontId="20"/>
  </si>
  <si>
    <t>過去１年間に契約金額１，０００万円以上の週休２日制工事で工事成績評定６０点以上の実績有</t>
    <phoneticPr fontId="20"/>
  </si>
  <si>
    <t>　　注４）配置予定技術者の直接的かつ恒常的な雇用関係が確認できる書類を添付する。</t>
    <rPh sb="5" eb="7">
      <t>ハイチ</t>
    </rPh>
    <rPh sb="7" eb="9">
      <t>ヨテイ</t>
    </rPh>
    <rPh sb="9" eb="12">
      <t>ギジュツシャ</t>
    </rPh>
    <rPh sb="13" eb="16">
      <t>チョクセツテキ</t>
    </rPh>
    <rPh sb="18" eb="21">
      <t>コウジョウテキ</t>
    </rPh>
    <rPh sb="22" eb="24">
      <t>コヨウ</t>
    </rPh>
    <rPh sb="24" eb="26">
      <t>カンケイ</t>
    </rPh>
    <rPh sb="27" eb="29">
      <t>カクニン</t>
    </rPh>
    <rPh sb="32" eb="34">
      <t>ショルイ</t>
    </rPh>
    <phoneticPr fontId="1"/>
  </si>
  <si>
    <t>　術者、監理技術者補佐、主任技術者又は現場代理人</t>
    <phoneticPr fontId="1"/>
  </si>
  <si>
    <t>　任技術者又は現場代理人</t>
    <phoneticPr fontId="1"/>
  </si>
  <si>
    <t>　工事成績評定６０点以上の実績有</t>
  </si>
  <si>
    <t>様式第５の添付書類（その２）</t>
    <phoneticPr fontId="1"/>
  </si>
  <si>
    <t>監理技術者等の兼務予定届（専任特例１号）</t>
    <phoneticPr fontId="1"/>
  </si>
  <si>
    <t>　下記のとおり、主任技術者又は監理技術者が２つの建設工事を兼務する場合の要件を</t>
    <phoneticPr fontId="1"/>
  </si>
  <si>
    <t>満たします。なお、２つの建設工事のいずれにおいても兼務する要件を満たします。</t>
    <phoneticPr fontId="1"/>
  </si>
  <si>
    <t>2つの建設工事を兼務する配置予定技術者氏名</t>
    <phoneticPr fontId="1"/>
  </si>
  <si>
    <t>【当該工事と兼務するもう一方の建設工事】</t>
    <phoneticPr fontId="1"/>
  </si>
  <si>
    <t>工 事 名</t>
    <phoneticPr fontId="1"/>
  </si>
  <si>
    <t>発 注 者</t>
    <phoneticPr fontId="1"/>
  </si>
  <si>
    <t>工　　期</t>
    <phoneticPr fontId="1"/>
  </si>
  <si>
    <t>技術者の従事役職</t>
    <phoneticPr fontId="1"/>
  </si>
  <si>
    <t>(□にレ又は■を記入してください。)</t>
    <phoneticPr fontId="1"/>
  </si>
  <si>
    <t>□１　各建設工事の請負代金の額は、１億円未満（建築一式工事の場合は２億円未満）である。</t>
    <phoneticPr fontId="1"/>
  </si>
  <si>
    <t>□２　兼務する工事現場間の距離が、同一の主任技術者又は監理技術者がその一日の勤務時間</t>
    <phoneticPr fontId="1"/>
  </si>
  <si>
    <t>内に巡回可能なものであり、かつ工事現場において災害、事故その他の事象が発生した際、当</t>
    <phoneticPr fontId="1"/>
  </si>
  <si>
    <t>該工事現場ともう一方の工事現場との間の移動時間が片道おおむね２時間以内である。</t>
    <phoneticPr fontId="1"/>
  </si>
  <si>
    <t>□３　下請次数は３次までである。</t>
    <phoneticPr fontId="1"/>
  </si>
  <si>
    <t>□４　当該建設工事に置かれる主任技術者又は監理技術者との連絡その他必要な措置を講ず</t>
    <phoneticPr fontId="1"/>
  </si>
  <si>
    <t>るための者（以下、「連絡員」という。）を当該建設工事に置く。なお、当該建設工事が土木</t>
    <phoneticPr fontId="1"/>
  </si>
  <si>
    <t>一式工事又は建築一式工事の場合の連絡員は、当該建設工事と同業種の建設工事に関し１年以</t>
    <phoneticPr fontId="1"/>
  </si>
  <si>
    <t>上の実務の経験を有する者を当該建設工事に置く。</t>
    <phoneticPr fontId="1"/>
  </si>
  <si>
    <t>□５　当該工事現場の施工体制を主任技術者又は監理技術者が情報通信技術を利用する方法</t>
    <phoneticPr fontId="1"/>
  </si>
  <si>
    <t>により確認するための措置を講じる。なお、情報通信技術については、現場作業員の入退場が</t>
    <phoneticPr fontId="1"/>
  </si>
  <si>
    <t>遠隔から確認できるものであり、CCUS又はCCUS とAPI 連携したシステム又は現場作業員の入</t>
    <phoneticPr fontId="1"/>
  </si>
  <si>
    <t>退場が遠隔から確認できるその他のシステムである。</t>
    <phoneticPr fontId="1"/>
  </si>
  <si>
    <t>□６　建設業法施行規則第１７条の２第１項第５号に規定する人員の配置の計画書を作成し、</t>
    <phoneticPr fontId="1"/>
  </si>
  <si>
    <t>工事現場毎に備え置く。また、当該計画書は、建設業法施行規則第２８条の帳簿の保存期間と</t>
    <phoneticPr fontId="1"/>
  </si>
  <si>
    <t>同じ期間、当該建設工事の帳簿を保存している営業所で保存する。</t>
    <phoneticPr fontId="1"/>
  </si>
  <si>
    <t>□７　主任技術者又は監理技術者が、当該工事現場以外の場所から当該工事現場の状況の確認</t>
    <phoneticPr fontId="1"/>
  </si>
  <si>
    <t>をするために必要な映像及び音声の送受信が可能な情報通信機器を設置し、かつ当該機器を用</t>
    <phoneticPr fontId="1"/>
  </si>
  <si>
    <t>いた通信を利用することが可能な環境を確保する。</t>
    <phoneticPr fontId="1"/>
  </si>
  <si>
    <t>□８　兼務する建設工事の数は、２までである。</t>
    <phoneticPr fontId="1"/>
  </si>
  <si>
    <t>様式第５の添付書類（その３）</t>
    <phoneticPr fontId="1"/>
  </si>
  <si>
    <t>監理技術者等の兼務予定届（専任特例２号）</t>
    <phoneticPr fontId="1"/>
  </si>
  <si>
    <t>監理技術者補佐の氏名</t>
    <phoneticPr fontId="1"/>
  </si>
  <si>
    <t>【添付書類】</t>
    <phoneticPr fontId="1"/>
  </si>
  <si>
    <t>＊当該工事に配置予定の監理技術者補佐の資格証明書等の写し</t>
    <phoneticPr fontId="1"/>
  </si>
  <si>
    <t>＊当該工事に配置予定の監理技術者補佐の直接的かつ恒常的な雇用関係が確認できる書類</t>
    <phoneticPr fontId="1"/>
  </si>
  <si>
    <t>希望する契約方式：</t>
    <rPh sb="0" eb="2">
      <t>キボウ</t>
    </rPh>
    <rPh sb="4" eb="6">
      <t>ケイヤク</t>
    </rPh>
    <rPh sb="6" eb="8">
      <t>ホウシキ</t>
    </rPh>
    <phoneticPr fontId="20"/>
  </si>
  <si>
    <t>電子契約</t>
    <rPh sb="0" eb="2">
      <t>デンシ</t>
    </rPh>
    <rPh sb="2" eb="4">
      <t>ケイヤク</t>
    </rPh>
    <phoneticPr fontId="20"/>
  </si>
  <si>
    <t>書面（紙）による契約</t>
    <rPh sb="0" eb="2">
      <t>ショメン</t>
    </rPh>
    <rPh sb="3" eb="4">
      <t>カミ</t>
    </rPh>
    <rPh sb="8" eb="10">
      <t>ケイヤク</t>
    </rPh>
    <phoneticPr fontId="20"/>
  </si>
  <si>
    <t>希望する契約保証：</t>
    <rPh sb="0" eb="2">
      <t>キボウ</t>
    </rPh>
    <rPh sb="4" eb="6">
      <t>ケイヤク</t>
    </rPh>
    <rPh sb="6" eb="8">
      <t>ホショウ</t>
    </rPh>
    <phoneticPr fontId="20"/>
  </si>
  <si>
    <t>履行保証保険</t>
    <rPh sb="0" eb="2">
      <t>リコウ</t>
    </rPh>
    <rPh sb="2" eb="4">
      <t>ホショウ</t>
    </rPh>
    <rPh sb="4" eb="6">
      <t>ホケン</t>
    </rPh>
    <phoneticPr fontId="20"/>
  </si>
  <si>
    <t>公共工事履行保証証券（履行ボンド）</t>
    <rPh sb="0" eb="2">
      <t>コウキョウ</t>
    </rPh>
    <rPh sb="2" eb="4">
      <t>コウジ</t>
    </rPh>
    <rPh sb="4" eb="6">
      <t>リコウ</t>
    </rPh>
    <rPh sb="6" eb="8">
      <t>ホショウ</t>
    </rPh>
    <rPh sb="8" eb="10">
      <t>ショウケン</t>
    </rPh>
    <rPh sb="11" eb="13">
      <t>リコウ</t>
    </rPh>
    <phoneticPr fontId="20"/>
  </si>
  <si>
    <t>銀行保証</t>
    <rPh sb="0" eb="2">
      <t>ギンコウ</t>
    </rPh>
    <rPh sb="2" eb="4">
      <t>ホショウ</t>
    </rPh>
    <phoneticPr fontId="20"/>
  </si>
  <si>
    <t>保証事業会社の保証（東日本建設業保証株式会社）</t>
    <rPh sb="0" eb="2">
      <t>ホショウ</t>
    </rPh>
    <rPh sb="2" eb="4">
      <t>ジギョウ</t>
    </rPh>
    <rPh sb="4" eb="6">
      <t>ガイシャ</t>
    </rPh>
    <rPh sb="7" eb="9">
      <t>ホショウ</t>
    </rPh>
    <rPh sb="10" eb="11">
      <t>ヒガシ</t>
    </rPh>
    <rPh sb="11" eb="13">
      <t>ニホン</t>
    </rPh>
    <rPh sb="13" eb="16">
      <t>ケンセツギョウ</t>
    </rPh>
    <rPh sb="16" eb="18">
      <t>ホショウ</t>
    </rPh>
    <rPh sb="18" eb="22">
      <t>カブシキガイシャ</t>
    </rPh>
    <phoneticPr fontId="20"/>
  </si>
  <si>
    <t>現金</t>
    <rPh sb="0" eb="2">
      <t>ゲンキン</t>
    </rPh>
    <phoneticPr fontId="20"/>
  </si>
  <si>
    <t>希望する契約方式・契約保証</t>
    <rPh sb="4" eb="6">
      <t>ケイヤク</t>
    </rPh>
    <rPh sb="6" eb="8">
      <t>ホウシキ</t>
    </rPh>
    <rPh sb="9" eb="11">
      <t>ケイヤク</t>
    </rPh>
    <rPh sb="11" eb="13">
      <t>ホショウ</t>
    </rPh>
    <phoneticPr fontId="1"/>
  </si>
  <si>
    <t>希望する契約方式</t>
    <rPh sb="0" eb="2">
      <t>キボウ</t>
    </rPh>
    <rPh sb="4" eb="6">
      <t>ケイヤク</t>
    </rPh>
    <rPh sb="6" eb="8">
      <t>ホウシキ</t>
    </rPh>
    <phoneticPr fontId="1"/>
  </si>
  <si>
    <t>希望する契約保証</t>
    <rPh sb="0" eb="2">
      <t>キボウ</t>
    </rPh>
    <rPh sb="4" eb="6">
      <t>ケイヤク</t>
    </rPh>
    <rPh sb="6" eb="8">
      <t>ホショウ</t>
    </rPh>
    <phoneticPr fontId="1"/>
  </si>
  <si>
    <t>建設部道路課</t>
    <phoneticPr fontId="20"/>
  </si>
  <si>
    <t>舗装</t>
    <phoneticPr fontId="1"/>
  </si>
  <si>
    <t>道路第１３２号　市道０１０８号線幹線舗装改良工事（週休２日）</t>
    <phoneticPr fontId="1"/>
  </si>
  <si>
    <t>一宮市西萩原地内ほか</t>
    <phoneticPr fontId="1"/>
  </si>
  <si>
    <t>令和8年11月6日(金)　午前8時40分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</si>
</sst>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Red]\(0\)"/>
    <numFmt numFmtId="177" formatCode="0.0_ "/>
    <numFmt numFmtId="178" formatCode="0_ "/>
  </numFmts>
  <fonts count="63">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6"/>
      <color theme="1"/>
      <name val="ＭＳ 明朝"/>
      <family val="1"/>
      <charset val="128"/>
    </font>
    <font>
      <sz val="18"/>
      <color theme="1"/>
      <name val="ＭＳ 明朝"/>
      <family val="1"/>
      <charset val="128"/>
    </font>
    <font>
      <sz val="16"/>
      <color theme="1"/>
      <name val="ＭＳ Ｐゴシック"/>
      <family val="2"/>
      <charset val="128"/>
      <scheme val="minor"/>
    </font>
    <font>
      <sz val="14"/>
      <color theme="1"/>
      <name val="ＭＳ Ｐゴシック"/>
      <family val="2"/>
      <charset val="128"/>
      <scheme val="minor"/>
    </font>
    <font>
      <sz val="13"/>
      <color theme="1"/>
      <name val="ＭＳ 明朝"/>
      <family val="1"/>
      <charset val="128"/>
    </font>
    <font>
      <sz val="12"/>
      <color theme="1"/>
      <name val="ＭＳ 明朝"/>
      <family val="1"/>
      <charset val="128"/>
    </font>
    <font>
      <sz val="12"/>
      <color theme="1"/>
      <name val="ＭＳ Ｐゴシック"/>
      <family val="2"/>
      <charset val="128"/>
      <scheme val="minor"/>
    </font>
    <font>
      <sz val="13"/>
      <color theme="1"/>
      <name val="ＭＳ Ｐゴシック"/>
      <family val="2"/>
      <charset val="128"/>
      <scheme val="minor"/>
    </font>
    <font>
      <sz val="11"/>
      <color theme="1"/>
      <name val="ＭＳ 明朝"/>
      <family val="1"/>
      <charset val="128"/>
    </font>
    <font>
      <sz val="12.5"/>
      <color theme="1"/>
      <name val="ＭＳ 明朝"/>
      <family val="1"/>
      <charset val="128"/>
    </font>
    <font>
      <sz val="12.5"/>
      <color theme="1"/>
      <name val="ＭＳ Ｐゴシック"/>
      <family val="2"/>
      <charset val="128"/>
      <scheme val="minor"/>
    </font>
    <font>
      <sz val="13"/>
      <color theme="0"/>
      <name val="ＭＳ 明朝"/>
      <family val="1"/>
      <charset val="128"/>
    </font>
    <font>
      <sz val="12"/>
      <color theme="0"/>
      <name val="ＭＳ 明朝"/>
      <family val="1"/>
      <charset val="128"/>
    </font>
    <font>
      <sz val="12.5"/>
      <color theme="0"/>
      <name val="ＭＳ 明朝"/>
      <family val="1"/>
      <charset val="128"/>
    </font>
    <font>
      <sz val="15"/>
      <color theme="1"/>
      <name val="ＭＳ 明朝"/>
      <family val="1"/>
      <charset val="128"/>
    </font>
    <font>
      <sz val="15"/>
      <color theme="1"/>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2"/>
      <charset val="128"/>
      <scheme val="minor"/>
    </font>
    <font>
      <sz val="10"/>
      <color theme="1"/>
      <name val="ＭＳ Ｐゴシック"/>
      <family val="2"/>
      <charset val="128"/>
      <scheme val="minor"/>
    </font>
    <font>
      <b/>
      <sz val="10"/>
      <color indexed="10"/>
      <name val="ＭＳ Ｐゴシック"/>
      <family val="3"/>
      <charset val="128"/>
    </font>
    <font>
      <sz val="11"/>
      <color rgb="FFFF0000"/>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5"/>
      <color theme="1"/>
      <name val="ＭＳ ゴシック"/>
      <family val="3"/>
      <charset val="128"/>
    </font>
    <font>
      <sz val="6"/>
      <color theme="1"/>
      <name val="ＭＳ ゴシック"/>
      <family val="3"/>
      <charset val="128"/>
    </font>
    <font>
      <sz val="9"/>
      <color rgb="FFFF0000"/>
      <name val="ＭＳ Ｐゴシック"/>
      <family val="3"/>
      <charset val="128"/>
      <scheme val="minor"/>
    </font>
    <font>
      <sz val="10.5"/>
      <color rgb="FFFF0000"/>
      <name val="ＭＳ Ｐゴシック"/>
      <family val="3"/>
      <charset val="128"/>
      <scheme val="minor"/>
    </font>
    <font>
      <sz val="11"/>
      <color rgb="FFFF0000"/>
      <name val="ＭＳ Ｐゴシック"/>
      <family val="2"/>
      <charset val="128"/>
      <scheme val="minor"/>
    </font>
    <font>
      <sz val="11.5"/>
      <color theme="1"/>
      <name val="ＭＳ 明朝"/>
      <family val="1"/>
      <charset val="128"/>
    </font>
    <font>
      <b/>
      <sz val="12"/>
      <color rgb="FFFF0000"/>
      <name val="ＭＳ Ｐゴシック"/>
      <family val="3"/>
      <charset val="128"/>
      <scheme val="minor"/>
    </font>
    <font>
      <sz val="10"/>
      <color theme="1"/>
      <name val="ＭＳ 明朝"/>
      <family val="1"/>
      <charset val="128"/>
    </font>
    <font>
      <sz val="9.5"/>
      <name val="ＭＳ Ｐゴシック"/>
      <family val="3"/>
      <charset val="128"/>
    </font>
    <font>
      <sz val="9.5"/>
      <color theme="1"/>
      <name val="ＭＳ Ｐゴシック"/>
      <family val="3"/>
      <charset val="128"/>
      <scheme val="minor"/>
    </font>
    <font>
      <sz val="9.5"/>
      <color theme="1"/>
      <name val="ＭＳ Ｐゴシック"/>
      <family val="2"/>
      <charset val="128"/>
      <scheme val="minor"/>
    </font>
    <font>
      <sz val="7"/>
      <color theme="1"/>
      <name val="ＭＳ Ｐゴシック"/>
      <family val="2"/>
      <charset val="128"/>
      <scheme val="minor"/>
    </font>
    <font>
      <sz val="8.5"/>
      <color theme="1"/>
      <name val="ＭＳ Ｐゴシック"/>
      <family val="2"/>
      <charset val="128"/>
      <scheme val="minor"/>
    </font>
    <font>
      <sz val="9.5"/>
      <color theme="1"/>
      <name val="ＭＳ ゴシック"/>
      <family val="3"/>
      <charset val="128"/>
    </font>
    <font>
      <sz val="14.5"/>
      <color theme="1"/>
      <name val="ＭＳ 明朝"/>
      <family val="1"/>
      <charset val="128"/>
    </font>
    <font>
      <sz val="14.5"/>
      <color theme="1"/>
      <name val="ＭＳ Ｐゴシック"/>
      <family val="2"/>
      <charset val="128"/>
      <scheme val="minor"/>
    </font>
    <font>
      <sz val="15.5"/>
      <color theme="1"/>
      <name val="ＭＳ 明朝"/>
      <family val="1"/>
      <charset val="128"/>
    </font>
    <font>
      <sz val="15.5"/>
      <color theme="1"/>
      <name val="ＭＳ Ｐゴシック"/>
      <family val="2"/>
      <charset val="128"/>
      <scheme val="minor"/>
    </font>
    <font>
      <sz val="12"/>
      <name val="ＭＳ 明朝"/>
      <family val="1"/>
      <charset val="128"/>
    </font>
    <font>
      <sz val="10"/>
      <color theme="1"/>
      <name val="ＭＳ Ｐゴシック"/>
      <family val="3"/>
      <charset val="128"/>
      <scheme val="minor"/>
    </font>
    <font>
      <b/>
      <sz val="9"/>
      <color rgb="FFFF0000"/>
      <name val="ＭＳ Ｐゴシック"/>
      <family val="3"/>
      <charset val="128"/>
      <scheme val="minor"/>
    </font>
    <font>
      <b/>
      <sz val="9.5"/>
      <color rgb="FFFF0000"/>
      <name val="ＭＳ Ｐゴシック"/>
      <family val="3"/>
      <charset val="128"/>
      <scheme val="minor"/>
    </font>
    <font>
      <sz val="8"/>
      <name val="ＭＳ Ｐゴシック"/>
      <family val="3"/>
      <charset val="128"/>
    </font>
    <font>
      <sz val="8.5"/>
      <name val="ＭＳ Ｐゴシック"/>
      <family val="3"/>
      <charset val="128"/>
    </font>
    <font>
      <sz val="11"/>
      <color theme="1"/>
      <name val="ＭＳ Ｐ明朝"/>
      <family val="1"/>
      <charset val="128"/>
    </font>
    <font>
      <sz val="9.5"/>
      <color rgb="FFFF0000"/>
      <name val="ＭＳ Ｐゴシック"/>
      <family val="2"/>
      <charset val="128"/>
      <scheme val="minor"/>
    </font>
    <font>
      <sz val="8.5"/>
      <color theme="1"/>
      <name val="ＭＳ Ｐゴシック"/>
      <family val="3"/>
      <charset val="128"/>
      <scheme val="minor"/>
    </font>
    <font>
      <sz val="11.5"/>
      <color theme="1"/>
      <name val="ＭＳ Ｐゴシック"/>
      <family val="2"/>
      <charset val="128"/>
      <scheme val="minor"/>
    </font>
    <font>
      <sz val="13.5"/>
      <color theme="1"/>
      <name val="ＭＳ Ｐゴシック"/>
      <family val="2"/>
      <charset val="128"/>
      <scheme val="minor"/>
    </font>
    <font>
      <b/>
      <sz val="12"/>
      <color theme="1"/>
      <name val="ＭＳ 明朝"/>
      <family val="1"/>
      <charset val="128"/>
    </font>
    <font>
      <sz val="11"/>
      <color theme="0"/>
      <name val="ＭＳ Ｐゴシック"/>
      <family val="2"/>
      <charset val="128"/>
      <scheme val="minor"/>
    </font>
  </fonts>
  <fills count="12">
    <fill>
      <patternFill patternType="none"/>
    </fill>
    <fill>
      <patternFill patternType="gray125"/>
    </fill>
    <fill>
      <patternFill patternType="solid">
        <fgColor indexed="44"/>
        <bgColor indexed="64"/>
      </patternFill>
    </fill>
    <fill>
      <patternFill patternType="lightGray"/>
    </fill>
    <fill>
      <patternFill patternType="solid">
        <fgColor rgb="FFFFCC99"/>
        <bgColor indexed="64"/>
      </patternFill>
    </fill>
    <fill>
      <patternFill patternType="solid">
        <fgColor rgb="FFFFFF99"/>
        <bgColor indexed="64"/>
      </patternFill>
    </fill>
    <fill>
      <patternFill patternType="solid">
        <fgColor theme="4" tint="0.59996337778862885"/>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8080"/>
        <bgColor indexed="64"/>
      </patternFill>
    </fill>
    <fill>
      <patternFill patternType="solid">
        <fgColor theme="0"/>
        <bgColor indexed="64"/>
      </patternFill>
    </fill>
  </fills>
  <borders count="1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style="thin">
        <color auto="1"/>
      </top>
      <bottom/>
      <diagonal style="hair">
        <color auto="1"/>
      </diagonal>
    </border>
    <border diagonalDown="1">
      <left/>
      <right/>
      <top style="thin">
        <color auto="1"/>
      </top>
      <bottom/>
      <diagonal style="hair">
        <color auto="1"/>
      </diagonal>
    </border>
    <border diagonalDown="1">
      <left/>
      <right style="thin">
        <color auto="1"/>
      </right>
      <top style="thin">
        <color auto="1"/>
      </top>
      <bottom/>
      <diagonal style="hair">
        <color auto="1"/>
      </diagonal>
    </border>
    <border diagonalDown="1">
      <left style="thin">
        <color auto="1"/>
      </left>
      <right/>
      <top/>
      <bottom/>
      <diagonal style="hair">
        <color auto="1"/>
      </diagonal>
    </border>
    <border diagonalDown="1">
      <left/>
      <right/>
      <top/>
      <bottom/>
      <diagonal style="hair">
        <color auto="1"/>
      </diagonal>
    </border>
    <border diagonalDown="1">
      <left/>
      <right style="thin">
        <color auto="1"/>
      </right>
      <top/>
      <bottom/>
      <diagonal style="hair">
        <color auto="1"/>
      </diagonal>
    </border>
    <border diagonalDown="1">
      <left style="thin">
        <color auto="1"/>
      </left>
      <right/>
      <top/>
      <bottom style="thin">
        <color auto="1"/>
      </bottom>
      <diagonal style="hair">
        <color auto="1"/>
      </diagonal>
    </border>
    <border diagonalDown="1">
      <left/>
      <right/>
      <top/>
      <bottom style="thin">
        <color auto="1"/>
      </bottom>
      <diagonal style="hair">
        <color auto="1"/>
      </diagonal>
    </border>
    <border diagonalDown="1">
      <left/>
      <right style="thin">
        <color auto="1"/>
      </right>
      <top/>
      <bottom style="thin">
        <color auto="1"/>
      </bottom>
      <diagonal style="hair">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right/>
      <top style="thin">
        <color auto="1"/>
      </top>
      <bottom style="medium">
        <color indexed="64"/>
      </bottom>
      <diagonal/>
    </border>
    <border>
      <left/>
      <right style="hair">
        <color indexed="64"/>
      </right>
      <top/>
      <bottom style="thin">
        <color indexed="64"/>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medium">
        <color indexed="64"/>
      </right>
      <top/>
      <bottom/>
      <diagonal/>
    </border>
    <border>
      <left style="hair">
        <color indexed="64"/>
      </left>
      <right/>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auto="1"/>
      </top>
      <bottom style="medium">
        <color indexed="64"/>
      </bottom>
      <diagonal/>
    </border>
    <border>
      <left style="thin">
        <color auto="1"/>
      </left>
      <right style="thin">
        <color auto="1"/>
      </right>
      <top style="thin">
        <color auto="1"/>
      </top>
      <bottom/>
      <diagonal/>
    </border>
    <border>
      <left style="thick">
        <color indexed="10"/>
      </left>
      <right/>
      <top style="thick">
        <color indexed="10"/>
      </top>
      <bottom/>
      <diagonal/>
    </border>
    <border>
      <left/>
      <right/>
      <top style="thick">
        <color rgb="FFFF0000"/>
      </top>
      <bottom/>
      <diagonal/>
    </border>
    <border>
      <left/>
      <right style="thick">
        <color rgb="FFFF0000"/>
      </right>
      <top style="thick">
        <color rgb="FFFF0000"/>
      </top>
      <bottom/>
      <diagonal/>
    </border>
    <border>
      <left style="thick">
        <color indexed="10"/>
      </left>
      <right/>
      <top/>
      <bottom/>
      <diagonal/>
    </border>
    <border>
      <left/>
      <right style="thick">
        <color rgb="FFFF0000"/>
      </right>
      <top/>
      <bottom/>
      <diagonal/>
    </border>
    <border>
      <left style="thick">
        <color indexed="10"/>
      </left>
      <right/>
      <top/>
      <bottom style="thick">
        <color indexed="10"/>
      </bottom>
      <diagonal/>
    </border>
    <border>
      <left/>
      <right/>
      <top/>
      <bottom style="thick">
        <color rgb="FFFF0000"/>
      </bottom>
      <diagonal/>
    </border>
    <border>
      <left/>
      <right style="thick">
        <color rgb="FFFF0000"/>
      </right>
      <top/>
      <bottom style="thick">
        <color rgb="FFFF0000"/>
      </bottom>
      <diagonal/>
    </border>
    <border>
      <left/>
      <right style="thin">
        <color auto="1"/>
      </right>
      <top/>
      <bottom style="thin">
        <color theme="0"/>
      </bottom>
      <diagonal/>
    </border>
    <border>
      <left/>
      <right style="thin">
        <color auto="1"/>
      </right>
      <top style="thin">
        <color theme="0"/>
      </top>
      <bottom style="thin">
        <color theme="0"/>
      </bottom>
      <diagonal/>
    </border>
    <border>
      <left/>
      <right style="thin">
        <color auto="1"/>
      </right>
      <top style="thin">
        <color theme="0"/>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style="thin">
        <color theme="0"/>
      </left>
      <right style="thin">
        <color auto="1"/>
      </right>
      <top style="thin">
        <color theme="0"/>
      </top>
      <bottom/>
      <diagonal/>
    </border>
    <border>
      <left style="thin">
        <color theme="0"/>
      </left>
      <right style="thin">
        <color auto="1"/>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mediumDashed">
        <color auto="1"/>
      </top>
      <bottom/>
      <diagonal/>
    </border>
    <border>
      <left/>
      <right/>
      <top style="mediumDashed">
        <color auto="1"/>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hair">
        <color indexed="64"/>
      </left>
      <right style="hair">
        <color indexed="64"/>
      </right>
      <top style="medium">
        <color indexed="64"/>
      </top>
      <bottom style="thin">
        <color auto="1"/>
      </bottom>
      <diagonal/>
    </border>
    <border>
      <left style="hair">
        <color indexed="64"/>
      </left>
      <right style="hair">
        <color indexed="64"/>
      </right>
      <top style="thin">
        <color auto="1"/>
      </top>
      <bottom style="thin">
        <color auto="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thin">
        <color indexed="64"/>
      </top>
      <bottom style="double">
        <color indexed="64"/>
      </bottom>
      <diagonal/>
    </border>
    <border>
      <left style="hair">
        <color indexed="64"/>
      </left>
      <right style="medium">
        <color indexed="64"/>
      </right>
      <top style="medium">
        <color indexed="64"/>
      </top>
      <bottom style="thin">
        <color indexed="64"/>
      </bottom>
      <diagonal/>
    </border>
    <border>
      <left/>
      <right/>
      <top style="thin">
        <color rgb="FF008080"/>
      </top>
      <bottom/>
      <diagonal/>
    </border>
    <border>
      <left style="thin">
        <color auto="1"/>
      </left>
      <right style="thin">
        <color auto="1"/>
      </right>
      <top/>
      <bottom/>
      <diagonal/>
    </border>
    <border>
      <left style="thin">
        <color auto="1"/>
      </left>
      <right/>
      <top/>
      <bottom style="thin">
        <color rgb="FF008080"/>
      </bottom>
      <diagonal/>
    </border>
    <border>
      <left/>
      <right/>
      <top/>
      <bottom style="thin">
        <color rgb="FF008080"/>
      </bottom>
      <diagonal/>
    </border>
    <border>
      <left style="thin">
        <color theme="0"/>
      </left>
      <right/>
      <top/>
      <bottom/>
      <diagonal/>
    </border>
    <border>
      <left style="thin">
        <color theme="0"/>
      </left>
      <right/>
      <top/>
      <bottom style="thin">
        <color theme="0"/>
      </bottom>
      <diagonal/>
    </border>
  </borders>
  <cellStyleXfs count="3">
    <xf numFmtId="0" fontId="0" fillId="0" borderId="0">
      <alignment vertical="center"/>
    </xf>
    <xf numFmtId="38" fontId="24" fillId="0" borderId="0" applyFont="0" applyFill="0" applyBorder="0" applyAlignment="0" applyProtection="0">
      <alignment vertical="center"/>
    </xf>
    <xf numFmtId="0" fontId="21" fillId="0" borderId="0">
      <alignment vertical="center"/>
    </xf>
  </cellStyleXfs>
  <cellXfs count="53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5" fillId="0" borderId="0" xfId="0" applyFont="1" applyAlignme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0" fillId="0" borderId="5" xfId="0" applyBorder="1" applyAlignment="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7" fillId="0" borderId="0" xfId="0" applyFont="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19" fillId="0" borderId="0" xfId="0" applyFont="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vertical="center"/>
    </xf>
    <xf numFmtId="0" fontId="22" fillId="0" borderId="25" xfId="0" applyFont="1" applyBorder="1" applyAlignment="1">
      <alignment horizontal="center" vertical="center"/>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45" xfId="0" applyFont="1" applyBorder="1" applyAlignment="1">
      <alignment horizontal="center" vertical="center" wrapText="1"/>
    </xf>
    <xf numFmtId="177" fontId="22" fillId="0" borderId="48" xfId="0" applyNumberFormat="1" applyFont="1" applyBorder="1" applyAlignment="1">
      <alignment horizontal="center" vertical="center" shrinkToFit="1"/>
    </xf>
    <xf numFmtId="178" fontId="22" fillId="0" borderId="46" xfId="0" applyNumberFormat="1" applyFont="1" applyBorder="1" applyAlignment="1">
      <alignment vertical="center" shrinkToFit="1"/>
    </xf>
    <xf numFmtId="0" fontId="22" fillId="3" borderId="33" xfId="0" applyFont="1" applyFill="1" applyBorder="1" applyAlignment="1">
      <alignment vertical="center" shrinkToFit="1"/>
    </xf>
    <xf numFmtId="0" fontId="22" fillId="3" borderId="19" xfId="0" applyFont="1" applyFill="1" applyBorder="1" applyAlignment="1">
      <alignment vertical="center" shrinkToFit="1"/>
    </xf>
    <xf numFmtId="0" fontId="22" fillId="3" borderId="20" xfId="0" applyFont="1" applyFill="1" applyBorder="1" applyAlignment="1">
      <alignment vertical="center" shrinkToFit="1"/>
    </xf>
    <xf numFmtId="0" fontId="0" fillId="0" borderId="52" xfId="0" applyBorder="1">
      <alignment vertical="center"/>
    </xf>
    <xf numFmtId="177" fontId="22" fillId="0" borderId="53" xfId="0" applyNumberFormat="1" applyFont="1" applyBorder="1" applyAlignment="1">
      <alignment horizontal="center" vertical="center" shrinkToFit="1"/>
    </xf>
    <xf numFmtId="178" fontId="22" fillId="0" borderId="54" xfId="0" applyNumberFormat="1" applyFont="1" applyBorder="1" applyAlignment="1">
      <alignment vertical="center" shrinkToFit="1"/>
    </xf>
    <xf numFmtId="178" fontId="22" fillId="0" borderId="55" xfId="0" applyNumberFormat="1" applyFont="1" applyBorder="1" applyAlignment="1">
      <alignment vertical="center" shrinkToFit="1"/>
    </xf>
    <xf numFmtId="0" fontId="22" fillId="3" borderId="34" xfId="0" applyFont="1" applyFill="1" applyBorder="1" applyAlignment="1">
      <alignment vertical="center" shrinkToFit="1"/>
    </xf>
    <xf numFmtId="0" fontId="22" fillId="3" borderId="18" xfId="0" applyFont="1" applyFill="1" applyBorder="1" applyAlignment="1">
      <alignment vertical="center" shrinkToFit="1"/>
    </xf>
    <xf numFmtId="177" fontId="22" fillId="0" borderId="56" xfId="0" applyNumberFormat="1" applyFont="1" applyBorder="1" applyAlignment="1">
      <alignment horizontal="center" vertical="center" shrinkToFit="1"/>
    </xf>
    <xf numFmtId="0" fontId="22" fillId="0" borderId="53" xfId="0" applyFont="1" applyBorder="1" applyAlignment="1">
      <alignment horizontal="center" vertical="center" shrinkToFit="1"/>
    </xf>
    <xf numFmtId="178" fontId="22" fillId="0" borderId="57" xfId="0" applyNumberFormat="1" applyFont="1" applyBorder="1" applyAlignment="1">
      <alignment vertical="center" shrinkToFit="1"/>
    </xf>
    <xf numFmtId="0" fontId="22" fillId="0" borderId="56" xfId="0" applyFont="1" applyBorder="1" applyAlignment="1">
      <alignment horizontal="center" vertical="center" shrinkToFit="1"/>
    </xf>
    <xf numFmtId="0" fontId="22" fillId="0" borderId="48" xfId="0" applyFont="1" applyBorder="1" applyAlignment="1">
      <alignment horizontal="center" vertical="center" shrinkToFit="1"/>
    </xf>
    <xf numFmtId="178" fontId="22" fillId="0" borderId="60" xfId="0" applyNumberFormat="1" applyFont="1" applyBorder="1" applyAlignment="1">
      <alignment vertical="center" shrinkToFit="1"/>
    </xf>
    <xf numFmtId="0" fontId="22" fillId="3" borderId="7" xfId="0" applyFont="1" applyFill="1" applyBorder="1" applyAlignment="1">
      <alignment vertical="center" shrinkToFit="1"/>
    </xf>
    <xf numFmtId="0" fontId="22" fillId="3" borderId="6" xfId="0" applyFont="1" applyFill="1" applyBorder="1" applyAlignment="1">
      <alignment vertical="center" shrinkToFit="1"/>
    </xf>
    <xf numFmtId="0" fontId="22" fillId="3" borderId="61" xfId="0" applyFont="1" applyFill="1" applyBorder="1" applyAlignment="1">
      <alignment vertical="center" shrinkToFit="1"/>
    </xf>
    <xf numFmtId="177" fontId="22" fillId="0" borderId="63" xfId="0" applyNumberFormat="1" applyFont="1" applyBorder="1" applyAlignment="1">
      <alignment horizontal="center" vertical="center" shrinkToFit="1"/>
    </xf>
    <xf numFmtId="177" fontId="22" fillId="0" borderId="18" xfId="0" applyNumberFormat="1" applyFont="1" applyBorder="1" applyAlignment="1">
      <alignment horizontal="center" vertical="center" shrinkToFit="1"/>
    </xf>
    <xf numFmtId="178" fontId="22" fillId="0" borderId="20" xfId="0" applyNumberFormat="1" applyFont="1" applyBorder="1" applyAlignment="1">
      <alignment vertical="center" shrinkToFit="1"/>
    </xf>
    <xf numFmtId="0" fontId="21" fillId="0" borderId="0" xfId="0" applyFont="1" applyBorder="1" applyAlignment="1">
      <alignment horizontal="left" vertical="center"/>
    </xf>
    <xf numFmtId="0" fontId="0" fillId="0" borderId="36" xfId="0" applyBorder="1">
      <alignment vertical="center"/>
    </xf>
    <xf numFmtId="177" fontId="22" fillId="0" borderId="68" xfId="0" applyNumberFormat="1" applyFont="1" applyBorder="1" applyAlignment="1">
      <alignment horizontal="center" vertical="center" shrinkToFit="1"/>
    </xf>
    <xf numFmtId="178" fontId="22" fillId="0" borderId="69" xfId="0" applyNumberFormat="1" applyFont="1" applyBorder="1" applyAlignment="1">
      <alignment vertical="center" shrinkToFit="1"/>
    </xf>
    <xf numFmtId="177" fontId="22" fillId="0" borderId="70" xfId="0" applyNumberFormat="1" applyFont="1" applyBorder="1" applyAlignment="1">
      <alignment horizontal="center" vertical="center" shrinkToFit="1"/>
    </xf>
    <xf numFmtId="178" fontId="22" fillId="0" borderId="71" xfId="0" applyNumberFormat="1" applyFont="1" applyBorder="1" applyAlignment="1">
      <alignment vertical="center" shrinkToFit="1"/>
    </xf>
    <xf numFmtId="0" fontId="22" fillId="0" borderId="70" xfId="0" applyFont="1" applyBorder="1" applyAlignment="1">
      <alignment horizontal="center" vertical="center" shrinkToFit="1"/>
    </xf>
    <xf numFmtId="0" fontId="22" fillId="0" borderId="63" xfId="0" applyFont="1" applyBorder="1" applyAlignment="1">
      <alignment horizontal="center" vertical="center" shrinkToFit="1"/>
    </xf>
    <xf numFmtId="0" fontId="22" fillId="0" borderId="68" xfId="0" applyFont="1" applyBorder="1" applyAlignment="1">
      <alignment horizontal="center" vertical="center" shrinkToFit="1"/>
    </xf>
    <xf numFmtId="178" fontId="22" fillId="0" borderId="72" xfId="0" applyNumberFormat="1" applyFont="1" applyBorder="1" applyAlignment="1">
      <alignment vertical="center" shrinkToFit="1"/>
    </xf>
    <xf numFmtId="0" fontId="0" fillId="0" borderId="0" xfId="0" applyBorder="1">
      <alignment vertical="center"/>
    </xf>
    <xf numFmtId="0" fontId="22" fillId="0" borderId="74" xfId="0" applyFont="1" applyFill="1" applyBorder="1" applyAlignment="1">
      <alignment horizontal="center" vertical="center" wrapText="1"/>
    </xf>
    <xf numFmtId="0" fontId="22" fillId="0" borderId="75" xfId="0" applyFont="1" applyBorder="1" applyAlignment="1">
      <alignment horizontal="center" vertical="center"/>
    </xf>
    <xf numFmtId="176" fontId="22" fillId="0" borderId="76" xfId="0" applyNumberFormat="1" applyFont="1" applyFill="1" applyBorder="1" applyAlignment="1">
      <alignment horizontal="center" vertical="center" shrinkToFit="1"/>
    </xf>
    <xf numFmtId="176" fontId="22" fillId="2" borderId="77" xfId="0" applyNumberFormat="1" applyFont="1" applyFill="1" applyBorder="1" applyAlignment="1">
      <alignment horizontal="center" vertical="center"/>
    </xf>
    <xf numFmtId="176" fontId="22" fillId="0" borderId="78" xfId="0" applyNumberFormat="1" applyFont="1" applyFill="1" applyBorder="1" applyAlignment="1">
      <alignment horizontal="center" vertical="center" shrinkToFit="1"/>
    </xf>
    <xf numFmtId="176" fontId="22" fillId="2" borderId="79" xfId="0" applyNumberFormat="1" applyFont="1" applyFill="1" applyBorder="1" applyAlignment="1">
      <alignment horizontal="center" vertical="center"/>
    </xf>
    <xf numFmtId="176" fontId="22" fillId="0" borderId="78" xfId="0" applyNumberFormat="1" applyFont="1" applyBorder="1" applyAlignment="1">
      <alignment horizontal="center" vertical="center" shrinkToFit="1"/>
    </xf>
    <xf numFmtId="176" fontId="22" fillId="0" borderId="76" xfId="0" applyNumberFormat="1" applyFont="1" applyBorder="1" applyAlignment="1">
      <alignment horizontal="center" vertical="center" shrinkToFit="1"/>
    </xf>
    <xf numFmtId="176" fontId="22" fillId="0" borderId="80" xfId="0" applyNumberFormat="1" applyFont="1" applyBorder="1" applyAlignment="1">
      <alignment horizontal="center" vertical="center" shrinkToFit="1"/>
    </xf>
    <xf numFmtId="176" fontId="22" fillId="2" borderId="81" xfId="0" applyNumberFormat="1" applyFont="1" applyFill="1" applyBorder="1" applyAlignment="1">
      <alignment horizontal="center" vertical="center"/>
    </xf>
    <xf numFmtId="176" fontId="23" fillId="0" borderId="83" xfId="0" applyNumberFormat="1" applyFont="1" applyBorder="1" applyAlignment="1">
      <alignment horizontal="center" vertical="center" wrapText="1"/>
    </xf>
    <xf numFmtId="176" fontId="22" fillId="2" borderId="82" xfId="0" applyNumberFormat="1" applyFont="1" applyFill="1" applyBorder="1" applyAlignment="1">
      <alignment horizontal="center" vertical="center"/>
    </xf>
    <xf numFmtId="176" fontId="22" fillId="2" borderId="73" xfId="0" applyNumberFormat="1" applyFont="1" applyFill="1" applyBorder="1" applyAlignment="1">
      <alignment horizontal="center" vertical="center"/>
    </xf>
    <xf numFmtId="177" fontId="22" fillId="0" borderId="87" xfId="0" applyNumberFormat="1" applyFont="1" applyBorder="1">
      <alignment vertical="center"/>
    </xf>
    <xf numFmtId="177" fontId="22" fillId="0" borderId="88" xfId="0" applyNumberFormat="1" applyFont="1" applyBorder="1">
      <alignment vertical="center"/>
    </xf>
    <xf numFmtId="177" fontId="22" fillId="0" borderId="89" xfId="0" applyNumberFormat="1" applyFont="1" applyBorder="1">
      <alignment vertical="center"/>
    </xf>
    <xf numFmtId="177" fontId="22" fillId="0" borderId="90" xfId="0" applyNumberFormat="1" applyFont="1" applyBorder="1">
      <alignment vertical="center"/>
    </xf>
    <xf numFmtId="0" fontId="0" fillId="0" borderId="0" xfId="0" applyAlignment="1">
      <alignment horizontal="distributed" vertical="center" wrapText="1"/>
    </xf>
    <xf numFmtId="0" fontId="0" fillId="0" borderId="0" xfId="0" applyAlignment="1">
      <alignment horizontal="distributed"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distributed" vertical="center" shrinkToFit="1"/>
    </xf>
    <xf numFmtId="0" fontId="3" fillId="0" borderId="0" xfId="0" applyFont="1" applyAlignment="1">
      <alignment vertical="center" shrinkToFit="1"/>
    </xf>
    <xf numFmtId="0" fontId="0" fillId="0" borderId="0" xfId="0" applyAlignment="1">
      <alignment horizontal="center" vertical="center"/>
    </xf>
    <xf numFmtId="38" fontId="0" fillId="0" borderId="0" xfId="1" applyFont="1">
      <alignment vertical="center"/>
    </xf>
    <xf numFmtId="0" fontId="0" fillId="0" borderId="0" xfId="0" applyAlignment="1">
      <alignment vertical="center"/>
    </xf>
    <xf numFmtId="0" fontId="0" fillId="0" borderId="0" xfId="0" applyAlignment="1">
      <alignment horizontal="distributed" vertical="center"/>
    </xf>
    <xf numFmtId="0" fontId="0" fillId="0" borderId="0" xfId="0" applyAlignment="1">
      <alignment horizontal="distributed" vertical="center" wrapText="1"/>
    </xf>
    <xf numFmtId="0" fontId="7" fillId="0" borderId="0" xfId="0" applyFont="1" applyBorder="1" applyAlignment="1">
      <alignment horizontal="distributed" vertical="center" indent="1"/>
    </xf>
    <xf numFmtId="0" fontId="10" fillId="0" borderId="0" xfId="0" applyFont="1" applyAlignment="1">
      <alignment horizontal="distributed" vertical="center" indent="1"/>
    </xf>
    <xf numFmtId="0" fontId="2" fillId="0" borderId="0" xfId="0" applyFont="1" applyBorder="1" applyAlignment="1">
      <alignment vertical="center"/>
    </xf>
    <xf numFmtId="0" fontId="3" fillId="0" borderId="0" xfId="0" applyFont="1" applyBorder="1" applyAlignment="1">
      <alignment vertical="center"/>
    </xf>
    <xf numFmtId="0" fontId="5"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0" fillId="0" borderId="0" xfId="0" applyAlignment="1">
      <alignment vertical="distributed"/>
    </xf>
    <xf numFmtId="0" fontId="0" fillId="0" borderId="0" xfId="0" applyBorder="1" applyAlignment="1">
      <alignment horizontal="distributed"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5" fillId="0" borderId="0" xfId="0" applyFont="1">
      <alignment vertical="center"/>
    </xf>
    <xf numFmtId="0" fontId="26" fillId="0" borderId="92" xfId="2" applyFont="1" applyBorder="1" applyAlignment="1">
      <alignment vertical="center"/>
    </xf>
    <xf numFmtId="0" fontId="26" fillId="0" borderId="93" xfId="2" applyFont="1" applyBorder="1" applyAlignment="1">
      <alignment vertical="center"/>
    </xf>
    <xf numFmtId="0" fontId="0" fillId="0" borderId="93" xfId="0" applyBorder="1">
      <alignment vertical="center"/>
    </xf>
    <xf numFmtId="0" fontId="0" fillId="0" borderId="94" xfId="0" applyBorder="1">
      <alignment vertical="center"/>
    </xf>
    <xf numFmtId="0" fontId="22" fillId="0" borderId="95" xfId="2" applyFont="1" applyBorder="1" applyAlignment="1">
      <alignment horizontal="right" vertical="center"/>
    </xf>
    <xf numFmtId="0" fontId="22" fillId="5" borderId="0" xfId="2" applyFont="1" applyFill="1" applyBorder="1">
      <alignment vertical="center"/>
    </xf>
    <xf numFmtId="0" fontId="0" fillId="0" borderId="96" xfId="0" applyBorder="1">
      <alignment vertical="center"/>
    </xf>
    <xf numFmtId="0" fontId="22" fillId="4" borderId="0" xfId="2" applyFont="1" applyFill="1" applyBorder="1">
      <alignment vertical="center"/>
    </xf>
    <xf numFmtId="0" fontId="25" fillId="6" borderId="0" xfId="0" applyFont="1" applyFill="1" applyBorder="1">
      <alignment vertical="center"/>
    </xf>
    <xf numFmtId="0" fontId="22" fillId="0" borderId="97" xfId="2" applyFont="1" applyBorder="1" applyAlignment="1">
      <alignment horizontal="right" vertical="center"/>
    </xf>
    <xf numFmtId="0" fontId="0" fillId="0" borderId="98" xfId="0" applyBorder="1">
      <alignment vertical="center"/>
    </xf>
    <xf numFmtId="0" fontId="0" fillId="0" borderId="99" xfId="0" applyBorder="1">
      <alignment vertical="center"/>
    </xf>
    <xf numFmtId="14" fontId="0" fillId="5" borderId="91" xfId="0" applyNumberFormat="1" applyFill="1" applyBorder="1" applyAlignment="1" applyProtection="1">
      <alignment horizontal="left" vertical="center"/>
      <protection locked="0"/>
    </xf>
    <xf numFmtId="0" fontId="27" fillId="0" borderId="0" xfId="0" applyFont="1">
      <alignment vertical="center"/>
    </xf>
    <xf numFmtId="0" fontId="0" fillId="6" borderId="0" xfId="0" applyFill="1" applyAlignment="1">
      <alignment horizontal="center" vertical="center"/>
    </xf>
    <xf numFmtId="0" fontId="0" fillId="6" borderId="0" xfId="0" applyFill="1">
      <alignment vertical="center"/>
    </xf>
    <xf numFmtId="0" fontId="27" fillId="0" borderId="0" xfId="0" applyFont="1" applyAlignment="1">
      <alignment vertical="top"/>
    </xf>
    <xf numFmtId="0" fontId="0" fillId="0" borderId="0" xfId="0" applyProtection="1">
      <alignment vertical="center"/>
      <protection locked="0"/>
    </xf>
    <xf numFmtId="0" fontId="0" fillId="8" borderId="100" xfId="0" applyFill="1" applyBorder="1">
      <alignment vertical="center"/>
    </xf>
    <xf numFmtId="0" fontId="0" fillId="8" borderId="101" xfId="0" applyFill="1" applyBorder="1">
      <alignment vertical="center"/>
    </xf>
    <xf numFmtId="0" fontId="0" fillId="8" borderId="102" xfId="0" applyFill="1" applyBorder="1">
      <alignment vertical="center"/>
    </xf>
    <xf numFmtId="0" fontId="0" fillId="9" borderId="103" xfId="0" applyFill="1" applyBorder="1">
      <alignment vertical="center"/>
    </xf>
    <xf numFmtId="0" fontId="0" fillId="8" borderId="103" xfId="0" applyFill="1" applyBorder="1">
      <alignment vertical="center"/>
    </xf>
    <xf numFmtId="0" fontId="0" fillId="8" borderId="104" xfId="0" applyFill="1" applyBorder="1">
      <alignment vertical="center"/>
    </xf>
    <xf numFmtId="0" fontId="0" fillId="9" borderId="102" xfId="0" applyFill="1" applyBorder="1">
      <alignment vertical="center"/>
    </xf>
    <xf numFmtId="0" fontId="0" fillId="8" borderId="0" xfId="0" applyFill="1">
      <alignment vertical="center"/>
    </xf>
    <xf numFmtId="0" fontId="0" fillId="9" borderId="103" xfId="0" applyFill="1" applyBorder="1" applyProtection="1">
      <alignment vertical="center"/>
    </xf>
    <xf numFmtId="0" fontId="0" fillId="8" borderId="0" xfId="0" applyFill="1" applyAlignment="1">
      <alignment vertical="center"/>
    </xf>
    <xf numFmtId="0" fontId="0" fillId="8" borderId="0" xfId="0" applyFill="1" applyAlignment="1">
      <alignment vertical="top"/>
    </xf>
    <xf numFmtId="0" fontId="27" fillId="0" borderId="0" xfId="0" applyFont="1" applyAlignment="1">
      <alignment vertical="center"/>
    </xf>
    <xf numFmtId="0" fontId="0" fillId="0" borderId="4" xfId="0" applyBorder="1" applyAlignment="1">
      <alignment vertical="center" shrinkToFit="1"/>
    </xf>
    <xf numFmtId="0" fontId="29" fillId="0" borderId="0" xfId="0" applyFont="1">
      <alignment vertical="center"/>
    </xf>
    <xf numFmtId="0" fontId="29" fillId="0" borderId="106" xfId="0" applyFont="1" applyBorder="1" applyAlignment="1">
      <alignment horizontal="center" vertical="center"/>
    </xf>
    <xf numFmtId="0" fontId="30" fillId="0" borderId="0" xfId="0" applyFont="1" applyAlignment="1">
      <alignment horizontal="center" wrapText="1"/>
    </xf>
    <xf numFmtId="0" fontId="0" fillId="0" borderId="2" xfId="0" applyBorder="1" applyAlignment="1" applyProtection="1">
      <alignment horizontal="left" vertical="center"/>
      <protection locked="0"/>
    </xf>
    <xf numFmtId="14" fontId="0" fillId="0" borderId="19" xfId="0" applyNumberFormat="1" applyBorder="1" applyAlignment="1" applyProtection="1">
      <alignment horizontal="left" vertical="center"/>
      <protection locked="0"/>
    </xf>
    <xf numFmtId="0" fontId="0" fillId="0" borderId="0" xfId="0" applyAlignment="1">
      <alignment horizontal="center" vertical="center"/>
    </xf>
    <xf numFmtId="38" fontId="0" fillId="0" borderId="0" xfId="0" applyNumberFormat="1">
      <alignment vertical="center"/>
    </xf>
    <xf numFmtId="14"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xf>
    <xf numFmtId="3" fontId="0" fillId="0" borderId="0" xfId="0" applyNumberFormat="1" applyAlignment="1">
      <alignment horizontal="left" vertical="center"/>
    </xf>
    <xf numFmtId="0" fontId="0" fillId="0" borderId="0" xfId="0" applyAlignment="1">
      <alignment horizontal="center" vertical="center"/>
    </xf>
    <xf numFmtId="0" fontId="0" fillId="0" borderId="0" xfId="0" applyNumberFormat="1">
      <alignment vertical="center"/>
    </xf>
    <xf numFmtId="38" fontId="0" fillId="0" borderId="0" xfId="0" applyNumberFormat="1" applyAlignment="1">
      <alignment horizontal="left" vertical="center"/>
    </xf>
    <xf numFmtId="14" fontId="0" fillId="0" borderId="0" xfId="0" applyNumberFormat="1" applyAlignment="1">
      <alignment horizontal="left" vertical="center"/>
    </xf>
    <xf numFmtId="0" fontId="0" fillId="0" borderId="19" xfId="0" applyBorder="1" applyAlignment="1" applyProtection="1">
      <alignment vertical="center"/>
    </xf>
    <xf numFmtId="0" fontId="0" fillId="0" borderId="19" xfId="0" applyBorder="1">
      <alignment vertical="center"/>
    </xf>
    <xf numFmtId="0" fontId="0" fillId="4" borderId="106" xfId="0" applyFill="1" applyBorder="1" applyProtection="1">
      <alignment vertical="center"/>
      <protection locked="0"/>
    </xf>
    <xf numFmtId="0" fontId="0" fillId="5" borderId="106" xfId="0" applyFill="1" applyBorder="1" applyProtection="1">
      <alignment vertical="center"/>
      <protection locked="0"/>
    </xf>
    <xf numFmtId="0" fontId="0" fillId="5" borderId="106" xfId="0" applyFill="1" applyBorder="1" applyAlignment="1" applyProtection="1">
      <alignment vertical="center"/>
      <protection locked="0"/>
    </xf>
    <xf numFmtId="0" fontId="0" fillId="9" borderId="104" xfId="0" applyFill="1" applyBorder="1">
      <alignment vertical="center"/>
    </xf>
    <xf numFmtId="0" fontId="0" fillId="9" borderId="105" xfId="0" applyFill="1" applyBorder="1">
      <alignment vertical="center"/>
    </xf>
    <xf numFmtId="0" fontId="0" fillId="9" borderId="110" xfId="0" applyFill="1" applyBorder="1">
      <alignment vertical="center"/>
    </xf>
    <xf numFmtId="0" fontId="0" fillId="9" borderId="0" xfId="0" applyFill="1" applyBorder="1">
      <alignment vertical="center"/>
    </xf>
    <xf numFmtId="0" fontId="0" fillId="9" borderId="111" xfId="0" applyFill="1" applyBorder="1">
      <alignment vertical="center"/>
    </xf>
    <xf numFmtId="0" fontId="0" fillId="9" borderId="0" xfId="0" applyFill="1">
      <alignment vertical="center"/>
    </xf>
    <xf numFmtId="0" fontId="0" fillId="9" borderId="112" xfId="0" applyFill="1" applyBorder="1">
      <alignment vertical="center"/>
    </xf>
    <xf numFmtId="0" fontId="25" fillId="8" borderId="0" xfId="0" applyFont="1" applyFill="1">
      <alignment vertical="center"/>
    </xf>
    <xf numFmtId="0" fontId="0" fillId="8" borderId="105" xfId="0" applyFill="1" applyBorder="1">
      <alignment vertical="center"/>
    </xf>
    <xf numFmtId="0" fontId="0" fillId="8" borderId="113" xfId="0" applyFill="1" applyBorder="1">
      <alignment vertical="center"/>
    </xf>
    <xf numFmtId="0" fontId="0" fillId="8" borderId="114" xfId="0" applyFill="1" applyBorder="1">
      <alignment vertical="center"/>
    </xf>
    <xf numFmtId="0" fontId="0" fillId="4" borderId="91" xfId="0" applyFill="1" applyBorder="1" applyProtection="1">
      <alignment vertical="center"/>
      <protection locked="0"/>
    </xf>
    <xf numFmtId="0" fontId="0" fillId="10" borderId="104" xfId="0" applyFill="1" applyBorder="1">
      <alignment vertical="center"/>
    </xf>
    <xf numFmtId="0" fontId="0" fillId="10" borderId="0" xfId="0" applyFill="1" applyBorder="1">
      <alignment vertical="center"/>
    </xf>
    <xf numFmtId="0" fontId="0" fillId="10" borderId="19" xfId="0" applyFill="1" applyBorder="1">
      <alignment vertical="center"/>
    </xf>
    <xf numFmtId="0" fontId="0" fillId="10" borderId="105" xfId="0" applyFill="1" applyBorder="1">
      <alignment vertical="center"/>
    </xf>
    <xf numFmtId="0" fontId="0" fillId="9" borderId="115" xfId="0" applyFill="1" applyBorder="1">
      <alignment vertical="center"/>
    </xf>
    <xf numFmtId="0" fontId="32" fillId="8" borderId="104" xfId="0" applyFont="1" applyFill="1" applyBorder="1">
      <alignment vertical="center"/>
    </xf>
    <xf numFmtId="0" fontId="0" fillId="8" borderId="0" xfId="0" applyFill="1" applyBorder="1">
      <alignment vertical="center"/>
    </xf>
    <xf numFmtId="0" fontId="0" fillId="8" borderId="110" xfId="0" applyFill="1" applyBorder="1">
      <alignment vertical="center"/>
    </xf>
    <xf numFmtId="0" fontId="0" fillId="8" borderId="111" xfId="0" applyFill="1" applyBorder="1">
      <alignment vertical="center"/>
    </xf>
    <xf numFmtId="0" fontId="0" fillId="8" borderId="112" xfId="0" applyFill="1" applyBorder="1">
      <alignment vertical="center"/>
    </xf>
    <xf numFmtId="0" fontId="0" fillId="8" borderId="116" xfId="0" applyFill="1" applyBorder="1">
      <alignment vertical="center"/>
    </xf>
    <xf numFmtId="0" fontId="0" fillId="8" borderId="107" xfId="0" applyFill="1" applyBorder="1">
      <alignment vertical="center"/>
    </xf>
    <xf numFmtId="0" fontId="32" fillId="8" borderId="114" xfId="0" applyFont="1" applyFill="1" applyBorder="1">
      <alignment vertical="center"/>
    </xf>
    <xf numFmtId="0" fontId="32" fillId="8" borderId="113" xfId="0" applyFont="1" applyFill="1" applyBorder="1">
      <alignment vertical="center"/>
    </xf>
    <xf numFmtId="0" fontId="32" fillId="8" borderId="101" xfId="0" applyFont="1" applyFill="1" applyBorder="1">
      <alignment vertical="center"/>
    </xf>
    <xf numFmtId="0" fontId="0" fillId="0" borderId="0" xfId="0" applyAlignment="1">
      <alignment vertical="center"/>
    </xf>
    <xf numFmtId="0" fontId="0" fillId="0" borderId="117" xfId="0" applyBorder="1">
      <alignment vertical="center"/>
    </xf>
    <xf numFmtId="0" fontId="30" fillId="0" borderId="118" xfId="0" applyFont="1" applyBorder="1" applyAlignment="1">
      <alignment horizontal="center" wrapText="1"/>
    </xf>
    <xf numFmtId="0" fontId="35" fillId="0" borderId="0" xfId="0" applyFont="1">
      <alignment vertical="center"/>
    </xf>
    <xf numFmtId="0" fontId="27" fillId="0" borderId="0" xfId="0" applyFont="1" applyAlignment="1">
      <alignment horizontal="center" vertical="center"/>
    </xf>
    <xf numFmtId="0" fontId="36" fillId="0" borderId="7" xfId="0" applyFont="1" applyBorder="1" applyAlignment="1">
      <alignment horizontal="center" vertical="center"/>
    </xf>
    <xf numFmtId="0" fontId="27" fillId="0" borderId="0" xfId="0" applyFont="1" applyAlignment="1">
      <alignment horizontal="left" vertical="center"/>
    </xf>
    <xf numFmtId="0" fontId="36" fillId="0" borderId="0" xfId="0" applyFont="1">
      <alignment vertical="center"/>
    </xf>
    <xf numFmtId="0" fontId="36" fillId="0" borderId="0" xfId="0" applyFont="1" applyAlignment="1">
      <alignment vertical="top"/>
    </xf>
    <xf numFmtId="178" fontId="22" fillId="0" borderId="119" xfId="0" applyNumberFormat="1" applyFont="1" applyBorder="1" applyAlignment="1">
      <alignment vertical="center" shrinkToFit="1"/>
    </xf>
    <xf numFmtId="0" fontId="22" fillId="0" borderId="120" xfId="0" applyFont="1" applyBorder="1" applyAlignment="1">
      <alignment horizontal="center" vertical="center" shrinkToFit="1"/>
    </xf>
    <xf numFmtId="0" fontId="2" fillId="0" borderId="0" xfId="0" applyFont="1" applyBorder="1">
      <alignment vertical="center"/>
    </xf>
    <xf numFmtId="0" fontId="22" fillId="3" borderId="121" xfId="0" applyFont="1" applyFill="1" applyBorder="1" applyAlignment="1">
      <alignment horizontal="center" vertical="center" shrinkToFit="1"/>
    </xf>
    <xf numFmtId="0" fontId="22" fillId="3" borderId="122" xfId="0" applyFont="1" applyFill="1" applyBorder="1" applyAlignment="1">
      <alignment vertical="center" shrinkToFit="1"/>
    </xf>
    <xf numFmtId="0" fontId="38" fillId="0" borderId="0" xfId="0" applyFont="1">
      <alignment vertical="center"/>
    </xf>
    <xf numFmtId="0" fontId="0" fillId="0" borderId="0" xfId="0" applyAlignment="1">
      <alignment horizontal="center" vertical="center"/>
    </xf>
    <xf numFmtId="0" fontId="5" fillId="0" borderId="0" xfId="0" applyFont="1" applyAlignment="1">
      <alignment horizontal="center" vertical="center"/>
    </xf>
    <xf numFmtId="0" fontId="10" fillId="0" borderId="0" xfId="0" applyFont="1" applyAlignment="1">
      <alignment vertical="center" textRotation="255"/>
    </xf>
    <xf numFmtId="0" fontId="25" fillId="8" borderId="0" xfId="0" applyFont="1" applyFill="1" applyBorder="1">
      <alignment vertical="center"/>
    </xf>
    <xf numFmtId="0" fontId="0" fillId="0" borderId="0" xfId="0" applyFill="1" applyBorder="1" applyAlignment="1" applyProtection="1">
      <alignment horizontal="left" vertical="center"/>
    </xf>
    <xf numFmtId="0" fontId="0" fillId="0" borderId="0" xfId="0" applyFill="1" applyBorder="1" applyAlignment="1" applyProtection="1">
      <alignment vertical="center"/>
    </xf>
    <xf numFmtId="0" fontId="25" fillId="8" borderId="105" xfId="0" applyFont="1" applyFill="1" applyBorder="1">
      <alignment vertical="center"/>
    </xf>
    <xf numFmtId="0" fontId="25" fillId="8" borderId="108" xfId="0" applyFont="1" applyFill="1" applyBorder="1">
      <alignment vertical="center"/>
    </xf>
    <xf numFmtId="0" fontId="0" fillId="10" borderId="103" xfId="0" applyFill="1" applyBorder="1">
      <alignment vertical="center"/>
    </xf>
    <xf numFmtId="0" fontId="0" fillId="7" borderId="104" xfId="0" applyFill="1" applyBorder="1">
      <alignment vertical="center"/>
    </xf>
    <xf numFmtId="0" fontId="0" fillId="7" borderId="111" xfId="0" applyFill="1" applyBorder="1">
      <alignment vertical="center"/>
    </xf>
    <xf numFmtId="0" fontId="0" fillId="7" borderId="103" xfId="0" applyFill="1" applyBorder="1">
      <alignment vertical="center"/>
    </xf>
    <xf numFmtId="0" fontId="39" fillId="0" borderId="0" xfId="0" applyFont="1" applyAlignment="1">
      <alignment horizontal="right" vertical="top"/>
    </xf>
    <xf numFmtId="0" fontId="7" fillId="0" borderId="0" xfId="0" applyFont="1" applyBorder="1" applyAlignment="1">
      <alignment vertical="center"/>
    </xf>
    <xf numFmtId="0" fontId="23" fillId="0" borderId="0" xfId="2" applyFont="1" applyBorder="1">
      <alignment vertical="center"/>
    </xf>
    <xf numFmtId="0" fontId="30" fillId="0" borderId="0" xfId="0" applyFont="1" applyBorder="1">
      <alignment vertical="center"/>
    </xf>
    <xf numFmtId="0" fontId="40" fillId="0" borderId="0" xfId="2" applyFont="1" applyBorder="1">
      <alignment vertical="center"/>
    </xf>
    <xf numFmtId="0" fontId="41" fillId="0" borderId="0" xfId="0" applyFont="1" applyBorder="1">
      <alignment vertical="center"/>
    </xf>
    <xf numFmtId="0" fontId="41" fillId="0" borderId="96" xfId="0" applyFont="1" applyBorder="1">
      <alignment vertical="center"/>
    </xf>
    <xf numFmtId="0" fontId="31" fillId="0" borderId="0" xfId="0" applyFont="1" applyBorder="1">
      <alignment vertical="center"/>
    </xf>
    <xf numFmtId="0" fontId="23" fillId="0" borderId="98" xfId="2" applyFont="1" applyBorder="1">
      <alignment vertical="center"/>
    </xf>
    <xf numFmtId="0" fontId="25" fillId="9" borderId="103" xfId="0" applyFont="1" applyFill="1" applyBorder="1">
      <alignment vertical="center"/>
    </xf>
    <xf numFmtId="0" fontId="42" fillId="9" borderId="103" xfId="0" applyFont="1" applyFill="1" applyBorder="1">
      <alignment vertical="center"/>
    </xf>
    <xf numFmtId="0" fontId="31" fillId="9" borderId="105" xfId="0" applyFont="1" applyFill="1" applyBorder="1">
      <alignment vertical="center"/>
    </xf>
    <xf numFmtId="0" fontId="43" fillId="9" borderId="105" xfId="0" applyFont="1" applyFill="1" applyBorder="1">
      <alignment vertical="center"/>
    </xf>
    <xf numFmtId="0" fontId="44" fillId="8" borderId="101" xfId="0" applyFont="1" applyFill="1" applyBorder="1">
      <alignment vertical="center"/>
    </xf>
    <xf numFmtId="0" fontId="44" fillId="8" borderId="102" xfId="0" applyFont="1" applyFill="1" applyBorder="1">
      <alignment vertical="center"/>
    </xf>
    <xf numFmtId="0" fontId="44" fillId="8" borderId="113" xfId="0" applyFont="1" applyFill="1" applyBorder="1">
      <alignment vertical="center"/>
    </xf>
    <xf numFmtId="0" fontId="44" fillId="8" borderId="0" xfId="0" applyFont="1" applyFill="1">
      <alignment vertical="center"/>
    </xf>
    <xf numFmtId="0" fontId="44" fillId="8" borderId="114" xfId="0" applyFont="1" applyFill="1" applyBorder="1">
      <alignment vertical="center"/>
    </xf>
    <xf numFmtId="0" fontId="45" fillId="8" borderId="114" xfId="0" applyFont="1" applyFill="1" applyBorder="1">
      <alignment vertical="center"/>
    </xf>
    <xf numFmtId="0" fontId="45" fillId="8" borderId="0" xfId="0" applyFont="1" applyFill="1">
      <alignment vertical="center"/>
    </xf>
    <xf numFmtId="0" fontId="46" fillId="0" borderId="0" xfId="0" applyFont="1" applyBorder="1" applyAlignment="1">
      <alignment vertical="center"/>
    </xf>
    <xf numFmtId="0" fontId="8" fillId="0" borderId="0" xfId="0" applyFont="1">
      <alignment vertical="center"/>
    </xf>
    <xf numFmtId="0" fontId="12" fillId="0" borderId="0" xfId="0" applyFont="1">
      <alignment vertical="center"/>
    </xf>
    <xf numFmtId="0" fontId="48" fillId="0" borderId="0" xfId="0" applyFont="1">
      <alignment vertical="center"/>
    </xf>
    <xf numFmtId="0" fontId="25" fillId="0" borderId="0" xfId="0" applyFont="1" applyAlignment="1">
      <alignment horizontal="center" vertical="center"/>
    </xf>
    <xf numFmtId="0" fontId="51" fillId="0" borderId="0" xfId="0" applyFont="1" applyAlignment="1">
      <alignment horizontal="center" vertical="center"/>
    </xf>
    <xf numFmtId="0" fontId="31" fillId="7" borderId="105" xfId="0" applyFont="1" applyFill="1" applyBorder="1">
      <alignment vertical="center"/>
    </xf>
    <xf numFmtId="0" fontId="52" fillId="0" borderId="117" xfId="0" applyFont="1" applyBorder="1">
      <alignment vertical="center"/>
    </xf>
    <xf numFmtId="0" fontId="53" fillId="0" borderId="117" xfId="0" applyFont="1" applyBorder="1">
      <alignment vertical="center"/>
    </xf>
    <xf numFmtId="0" fontId="31" fillId="8" borderId="101" xfId="0" applyFont="1" applyFill="1" applyBorder="1">
      <alignment vertical="center"/>
    </xf>
    <xf numFmtId="0" fontId="0" fillId="0" borderId="0" xfId="0" applyAlignment="1">
      <alignment vertical="center"/>
    </xf>
    <xf numFmtId="0" fontId="25" fillId="0" borderId="0" xfId="0" applyFont="1" applyAlignment="1"/>
    <xf numFmtId="0" fontId="42" fillId="0" borderId="0" xfId="0" applyFont="1">
      <alignment vertical="center"/>
    </xf>
    <xf numFmtId="176" fontId="54" fillId="0" borderId="78" xfId="0" applyNumberFormat="1" applyFont="1" applyFill="1" applyBorder="1" applyAlignment="1">
      <alignment horizontal="center" vertical="center" wrapText="1"/>
    </xf>
    <xf numFmtId="176" fontId="54" fillId="0" borderId="78" xfId="0" applyNumberFormat="1" applyFont="1" applyFill="1" applyBorder="1" applyAlignment="1">
      <alignment vertical="center" wrapText="1"/>
    </xf>
    <xf numFmtId="0" fontId="22" fillId="0" borderId="123" xfId="0" applyFont="1" applyBorder="1" applyAlignment="1">
      <alignment horizontal="center" vertical="center" shrinkToFit="1"/>
    </xf>
    <xf numFmtId="0" fontId="22" fillId="0" borderId="70" xfId="0" applyFont="1" applyBorder="1" applyAlignment="1">
      <alignment horizontal="center" vertical="top" shrinkToFit="1"/>
    </xf>
    <xf numFmtId="178" fontId="22" fillId="0" borderId="125" xfId="0" applyNumberFormat="1" applyFont="1" applyBorder="1" applyAlignment="1">
      <alignment vertical="center" shrinkToFit="1"/>
    </xf>
    <xf numFmtId="0" fontId="22" fillId="0" borderId="126" xfId="0" applyFont="1" applyBorder="1" applyAlignment="1">
      <alignment horizontal="center" vertical="center" shrinkToFit="1"/>
    </xf>
    <xf numFmtId="0" fontId="22" fillId="0" borderId="127" xfId="0" applyFont="1" applyBorder="1" applyAlignment="1">
      <alignment horizontal="center" vertical="center" wrapText="1"/>
    </xf>
    <xf numFmtId="176" fontId="55" fillId="0" borderId="82" xfId="0" applyNumberFormat="1" applyFont="1" applyBorder="1" applyAlignment="1">
      <alignment horizontal="center" vertical="center" wrapText="1" shrinkToFit="1"/>
    </xf>
    <xf numFmtId="0" fontId="12" fillId="0" borderId="0" xfId="0" applyFont="1"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0" fontId="29" fillId="0" borderId="0" xfId="0" applyFont="1" applyBorder="1" applyAlignment="1">
      <alignment horizontal="center" vertical="center"/>
    </xf>
    <xf numFmtId="0" fontId="0" fillId="0" borderId="0" xfId="0">
      <alignment vertical="center"/>
    </xf>
    <xf numFmtId="0" fontId="0" fillId="0" borderId="0" xfId="0" applyAlignment="1">
      <alignment vertical="top"/>
    </xf>
    <xf numFmtId="0" fontId="0" fillId="0" borderId="0" xfId="0">
      <alignment vertical="center"/>
    </xf>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6" fillId="0" borderId="5" xfId="0" applyFont="1" applyBorder="1" applyAlignment="1">
      <alignment vertical="center"/>
    </xf>
    <xf numFmtId="0" fontId="6" fillId="0" borderId="4" xfId="0" applyFont="1" applyBorder="1" applyAlignment="1">
      <alignment vertical="center"/>
    </xf>
    <xf numFmtId="0" fontId="57" fillId="0" borderId="0" xfId="0" applyFont="1">
      <alignment vertical="center"/>
    </xf>
    <xf numFmtId="0" fontId="0" fillId="0" borderId="0" xfId="0"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178" fontId="22" fillId="0" borderId="128" xfId="0" applyNumberFormat="1" applyFont="1" applyBorder="1" applyAlignment="1">
      <alignment vertical="center" shrinkToFit="1"/>
    </xf>
    <xf numFmtId="176" fontId="23" fillId="0" borderId="80" xfId="0" applyNumberFormat="1" applyFont="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7" fillId="0" borderId="0" xfId="0" applyFont="1" applyBorder="1" applyAlignment="1">
      <alignment vertical="center"/>
    </xf>
    <xf numFmtId="0" fontId="0" fillId="0" borderId="5" xfId="0" applyBorder="1" applyAlignment="1">
      <alignment vertical="center"/>
    </xf>
    <xf numFmtId="0" fontId="8" fillId="0" borderId="0" xfId="0" applyFont="1" applyBorder="1" applyAlignment="1">
      <alignment vertical="center"/>
    </xf>
    <xf numFmtId="0" fontId="60" fillId="0" borderId="0" xfId="0" applyFont="1" applyAlignment="1">
      <alignment vertical="center"/>
    </xf>
    <xf numFmtId="0" fontId="0" fillId="0" borderId="0" xfId="0"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0" fillId="0" borderId="5" xfId="0" applyBorder="1" applyAlignment="1">
      <alignment vertical="center"/>
    </xf>
    <xf numFmtId="0" fontId="11" fillId="0" borderId="0" xfId="0" applyFont="1">
      <alignment vertical="center"/>
    </xf>
    <xf numFmtId="41" fontId="11" fillId="0" borderId="0" xfId="0" applyNumberFormat="1" applyFont="1">
      <alignment vertical="center"/>
    </xf>
    <xf numFmtId="0" fontId="62" fillId="10" borderId="109" xfId="0" applyFont="1" applyFill="1" applyBorder="1">
      <alignment vertical="center"/>
    </xf>
    <xf numFmtId="0" fontId="62" fillId="10" borderId="108" xfId="0" applyFont="1" applyFill="1" applyBorder="1">
      <alignment vertical="center"/>
    </xf>
    <xf numFmtId="0" fontId="62" fillId="10" borderId="105" xfId="0" applyFont="1" applyFill="1" applyBorder="1">
      <alignment vertical="center"/>
    </xf>
    <xf numFmtId="14" fontId="0" fillId="6" borderId="91" xfId="0" applyNumberFormat="1" applyFill="1" applyBorder="1" applyAlignment="1" applyProtection="1">
      <alignment horizontal="left" vertical="center"/>
      <protection locked="0"/>
    </xf>
    <xf numFmtId="0" fontId="0" fillId="0" borderId="1" xfId="0" applyFill="1" applyBorder="1" applyAlignment="1" applyProtection="1">
      <alignment horizontal="left" vertical="center"/>
      <protection locked="0"/>
    </xf>
    <xf numFmtId="0" fontId="27" fillId="0" borderId="129" xfId="0" applyFont="1" applyBorder="1">
      <alignment vertical="center"/>
    </xf>
    <xf numFmtId="0" fontId="0" fillId="0" borderId="129" xfId="0" applyBorder="1">
      <alignment vertical="center"/>
    </xf>
    <xf numFmtId="14" fontId="0" fillId="6" borderId="130" xfId="0" applyNumberFormat="1" applyFill="1" applyBorder="1" applyAlignment="1" applyProtection="1">
      <alignment horizontal="left" vertical="center"/>
      <protection locked="0"/>
    </xf>
    <xf numFmtId="0" fontId="0" fillId="0" borderId="131" xfId="0" applyFill="1" applyBorder="1" applyAlignment="1" applyProtection="1">
      <alignment horizontal="left" vertical="center"/>
      <protection locked="0"/>
    </xf>
    <xf numFmtId="0" fontId="27" fillId="0" borderId="132" xfId="0" applyFont="1" applyBorder="1">
      <alignment vertical="center"/>
    </xf>
    <xf numFmtId="0" fontId="0" fillId="0" borderId="132" xfId="0" applyBorder="1">
      <alignment vertical="center"/>
    </xf>
    <xf numFmtId="14" fontId="0" fillId="6" borderId="2" xfId="0" applyNumberFormat="1" applyFill="1" applyBorder="1" applyAlignment="1" applyProtection="1">
      <alignment horizontal="left" vertical="center"/>
      <protection locked="0"/>
    </xf>
    <xf numFmtId="0" fontId="0" fillId="0" borderId="0" xfId="0" applyFill="1" applyBorder="1" applyAlignment="1" applyProtection="1">
      <alignment horizontal="left" vertical="center"/>
      <protection locked="0"/>
    </xf>
    <xf numFmtId="0" fontId="27" fillId="0" borderId="0" xfId="0" applyFont="1" applyBorder="1">
      <alignment vertical="center"/>
    </xf>
    <xf numFmtId="0" fontId="0" fillId="10" borderId="133" xfId="0" applyFill="1" applyBorder="1">
      <alignment vertical="center"/>
    </xf>
    <xf numFmtId="14" fontId="0" fillId="6" borderId="0" xfId="0" applyNumberFormat="1" applyFill="1" applyBorder="1" applyAlignment="1" applyProtection="1">
      <alignment horizontal="left" vertical="center"/>
      <protection locked="0"/>
    </xf>
    <xf numFmtId="0" fontId="0" fillId="10" borderId="134" xfId="0" applyFill="1" applyBorder="1">
      <alignment vertical="center"/>
    </xf>
    <xf numFmtId="14" fontId="0" fillId="6" borderId="132" xfId="0" applyNumberFormat="1" applyFill="1" applyBorder="1" applyAlignment="1" applyProtection="1">
      <alignment horizontal="left" vertical="center"/>
      <protection locked="0"/>
    </xf>
    <xf numFmtId="0" fontId="0" fillId="0" borderId="132" xfId="0" applyFill="1" applyBorder="1" applyAlignment="1" applyProtection="1">
      <alignment horizontal="left" vertical="center"/>
      <protection locked="0"/>
    </xf>
    <xf numFmtId="0" fontId="27" fillId="0" borderId="0" xfId="0" applyFont="1" applyBorder="1" applyAlignment="1">
      <alignment vertical="center" wrapText="1"/>
    </xf>
    <xf numFmtId="0" fontId="0" fillId="0" borderId="0" xfId="0" applyAlignment="1">
      <alignment vertical="center"/>
    </xf>
    <xf numFmtId="0" fontId="0" fillId="4" borderId="18" xfId="0" applyFill="1" applyBorder="1" applyAlignment="1" applyProtection="1">
      <alignment vertical="center"/>
      <protection locked="0"/>
    </xf>
    <xf numFmtId="0" fontId="0" fillId="4" borderId="20" xfId="0" applyFill="1" applyBorder="1" applyAlignment="1" applyProtection="1">
      <alignment vertical="center"/>
      <protection locked="0"/>
    </xf>
    <xf numFmtId="49" fontId="0" fillId="5" borderId="18" xfId="0" applyNumberFormat="1" applyFill="1" applyBorder="1" applyAlignment="1" applyProtection="1">
      <alignment vertical="center" shrinkToFit="1"/>
      <protection locked="0"/>
    </xf>
    <xf numFmtId="49" fontId="0" fillId="5" borderId="20" xfId="0" applyNumberFormat="1" applyFill="1" applyBorder="1" applyAlignment="1" applyProtection="1">
      <alignment vertical="center" shrinkToFit="1"/>
      <protection locked="0"/>
    </xf>
    <xf numFmtId="0" fontId="0" fillId="5" borderId="18" xfId="0" applyFill="1" applyBorder="1" applyAlignment="1" applyProtection="1">
      <alignment horizontal="left" vertical="center"/>
      <protection locked="0"/>
    </xf>
    <xf numFmtId="0" fontId="0" fillId="5" borderId="19" xfId="0" applyFill="1" applyBorder="1" applyAlignment="1" applyProtection="1">
      <alignment vertical="center"/>
      <protection locked="0"/>
    </xf>
    <xf numFmtId="0" fontId="0" fillId="5" borderId="20" xfId="0" applyFill="1" applyBorder="1" applyAlignment="1" applyProtection="1">
      <alignment vertical="center"/>
      <protection locked="0"/>
    </xf>
    <xf numFmtId="0" fontId="0" fillId="5" borderId="18" xfId="0" applyFill="1" applyBorder="1" applyAlignment="1" applyProtection="1">
      <alignment vertical="center" shrinkToFit="1"/>
      <protection locked="0"/>
    </xf>
    <xf numFmtId="0" fontId="0" fillId="5" borderId="19" xfId="0" applyFill="1" applyBorder="1" applyAlignment="1" applyProtection="1">
      <alignment vertical="center" shrinkToFit="1"/>
      <protection locked="0"/>
    </xf>
    <xf numFmtId="0" fontId="0" fillId="5" borderId="20" xfId="0" applyFill="1" applyBorder="1" applyAlignment="1" applyProtection="1">
      <alignment vertical="center" shrinkToFit="1"/>
      <protection locked="0"/>
    </xf>
    <xf numFmtId="38" fontId="0" fillId="5" borderId="18" xfId="1" applyFont="1" applyFill="1" applyBorder="1" applyAlignment="1" applyProtection="1">
      <alignment horizontal="left" vertical="center"/>
      <protection locked="0"/>
    </xf>
    <xf numFmtId="14" fontId="0" fillId="5" borderId="18" xfId="0" applyNumberFormat="1" applyFill="1" applyBorder="1" applyAlignment="1" applyProtection="1">
      <alignment horizontal="left" vertical="center"/>
      <protection locked="0"/>
    </xf>
    <xf numFmtId="14" fontId="0" fillId="5" borderId="19" xfId="0" applyNumberFormat="1" applyFill="1" applyBorder="1" applyAlignment="1" applyProtection="1">
      <alignment vertical="center"/>
      <protection locked="0"/>
    </xf>
    <xf numFmtId="14" fontId="0" fillId="5" borderId="20" xfId="0" applyNumberFormat="1" applyFill="1" applyBorder="1" applyAlignment="1" applyProtection="1">
      <alignment vertical="center"/>
      <protection locked="0"/>
    </xf>
    <xf numFmtId="0" fontId="0" fillId="5" borderId="18" xfId="0" applyFill="1" applyBorder="1" applyAlignment="1" applyProtection="1">
      <alignment vertical="center"/>
      <protection locked="0"/>
    </xf>
    <xf numFmtId="0" fontId="25" fillId="4" borderId="18" xfId="0" applyFont="1" applyFill="1" applyBorder="1" applyAlignment="1" applyProtection="1">
      <alignment vertical="center"/>
      <protection locked="0"/>
    </xf>
    <xf numFmtId="0" fontId="25" fillId="4" borderId="20" xfId="0" applyFont="1" applyFill="1" applyBorder="1" applyAlignment="1" applyProtection="1">
      <alignment vertical="center"/>
      <protection locked="0"/>
    </xf>
    <xf numFmtId="0" fontId="0" fillId="5" borderId="20" xfId="0" applyFill="1" applyBorder="1" applyAlignment="1" applyProtection="1">
      <alignment horizontal="left" vertical="center"/>
      <protection locked="0"/>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4" fillId="0" borderId="0" xfId="0" applyFont="1" applyBorder="1" applyAlignment="1">
      <alignment vertical="center" wrapText="1"/>
    </xf>
    <xf numFmtId="0" fontId="30" fillId="0" borderId="0" xfId="0" applyFont="1" applyAlignment="1">
      <alignment vertical="center"/>
    </xf>
    <xf numFmtId="0" fontId="0" fillId="0" borderId="18"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28" fillId="7" borderId="1"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5" borderId="19"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20" xfId="0" applyFill="1" applyBorder="1" applyAlignment="1" applyProtection="1">
      <alignment horizontal="left" vertical="center"/>
      <protection locked="0"/>
    </xf>
    <xf numFmtId="0" fontId="0" fillId="0" borderId="19" xfId="0" applyBorder="1" applyAlignment="1" applyProtection="1">
      <alignment vertical="center" shrinkToFit="1"/>
      <protection locked="0"/>
    </xf>
    <xf numFmtId="14" fontId="0" fillId="5" borderId="1" xfId="0" applyNumberFormat="1" applyFill="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0" fillId="4" borderId="19" xfId="0" applyFill="1" applyBorder="1" applyAlignment="1" applyProtection="1">
      <alignment vertical="center"/>
      <protection locked="0"/>
    </xf>
    <xf numFmtId="0" fontId="0" fillId="0" borderId="20" xfId="0" applyBorder="1" applyAlignment="1" applyProtection="1">
      <alignment horizontal="left" vertical="center"/>
      <protection locked="0"/>
    </xf>
    <xf numFmtId="0" fontId="0" fillId="5" borderId="1" xfId="0" applyFill="1" applyBorder="1" applyAlignment="1" applyProtection="1">
      <alignment vertical="center" shrinkToFit="1"/>
      <protection locked="0"/>
    </xf>
    <xf numFmtId="0" fontId="0" fillId="5" borderId="2" xfId="0" applyFill="1" applyBorder="1" applyAlignment="1" applyProtection="1">
      <alignment vertical="center" shrinkToFit="1"/>
      <protection locked="0"/>
    </xf>
    <xf numFmtId="0" fontId="0" fillId="5" borderId="3" xfId="0" applyFill="1" applyBorder="1" applyAlignment="1" applyProtection="1">
      <alignment vertical="center" shrinkToFit="1"/>
      <protection locked="0"/>
    </xf>
    <xf numFmtId="0" fontId="25" fillId="4" borderId="18" xfId="0" applyFont="1" applyFill="1" applyBorder="1" applyAlignment="1" applyProtection="1">
      <alignment vertical="center" shrinkToFit="1"/>
      <protection locked="0"/>
    </xf>
    <xf numFmtId="0" fontId="51" fillId="4" borderId="19" xfId="0" applyFont="1" applyFill="1" applyBorder="1" applyAlignment="1" applyProtection="1">
      <alignment vertical="center" shrinkToFit="1"/>
      <protection locked="0"/>
    </xf>
    <xf numFmtId="0" fontId="51" fillId="4" borderId="20" xfId="0" applyFont="1" applyFill="1" applyBorder="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lignment horizontal="distributed" vertical="center"/>
    </xf>
    <xf numFmtId="0" fontId="0" fillId="0" borderId="0" xfId="0" applyAlignment="1">
      <alignment horizontal="distributed" vertical="center"/>
    </xf>
    <xf numFmtId="0" fontId="8" fillId="0" borderId="0" xfId="0" applyFont="1" applyBorder="1" applyAlignment="1">
      <alignment horizontal="distributed" vertical="center"/>
    </xf>
    <xf numFmtId="0" fontId="9" fillId="0" borderId="0" xfId="0" applyFont="1" applyAlignment="1">
      <alignment horizontal="distributed" vertical="center"/>
    </xf>
    <xf numFmtId="0" fontId="7" fillId="0" borderId="0" xfId="0" applyFont="1" applyBorder="1" applyAlignment="1">
      <alignment vertical="center"/>
    </xf>
    <xf numFmtId="0" fontId="10" fillId="0" borderId="0" xfId="0" applyFont="1" applyAlignment="1">
      <alignment vertical="center"/>
    </xf>
    <xf numFmtId="0" fontId="3" fillId="0" borderId="0" xfId="0" applyFont="1" applyBorder="1" applyAlignment="1">
      <alignment vertical="distributed" textRotation="255" indent="1"/>
    </xf>
    <xf numFmtId="0" fontId="3" fillId="0" borderId="0" xfId="0" applyFont="1" applyBorder="1" applyAlignment="1">
      <alignment horizontal="right" vertical="center"/>
    </xf>
    <xf numFmtId="0" fontId="5" fillId="0" borderId="0" xfId="0" applyFont="1" applyAlignment="1">
      <alignment horizontal="right" vertical="center"/>
    </xf>
    <xf numFmtId="0" fontId="2" fillId="0" borderId="0" xfId="0" applyFont="1" applyBorder="1" applyAlignment="1">
      <alignment horizontal="distributed" vertical="center"/>
    </xf>
    <xf numFmtId="0" fontId="6" fillId="0" borderId="0" xfId="0" applyFont="1" applyBorder="1" applyAlignment="1">
      <alignment horizontal="distributed" vertical="center"/>
    </xf>
    <xf numFmtId="0" fontId="46" fillId="0" borderId="0" xfId="0" applyFont="1" applyAlignment="1">
      <alignment horizontal="distributed" vertical="center"/>
    </xf>
    <xf numFmtId="0" fontId="47" fillId="0" borderId="0" xfId="0" applyFont="1" applyAlignment="1">
      <alignment horizontal="distributed" vertical="center"/>
    </xf>
    <xf numFmtId="0" fontId="3" fillId="0" borderId="0" xfId="0" applyFont="1" applyAlignment="1">
      <alignment vertical="center"/>
    </xf>
    <xf numFmtId="0" fontId="46" fillId="0" borderId="0" xfId="0" applyFont="1" applyBorder="1" applyAlignment="1">
      <alignment vertical="center"/>
    </xf>
    <xf numFmtId="0" fontId="47" fillId="0" borderId="0" xfId="0" applyFont="1" applyBorder="1" applyAlignment="1">
      <alignment vertical="center"/>
    </xf>
    <xf numFmtId="0" fontId="46" fillId="0" borderId="0" xfId="0" applyFont="1" applyAlignment="1">
      <alignment vertical="center"/>
    </xf>
    <xf numFmtId="0" fontId="47" fillId="0" borderId="0" xfId="0" applyFont="1" applyAlignment="1">
      <alignment vertical="center"/>
    </xf>
    <xf numFmtId="0" fontId="3" fillId="0" borderId="0" xfId="0" applyFont="1" applyBorder="1" applyAlignment="1">
      <alignment horizontal="distributed" vertical="center"/>
    </xf>
    <xf numFmtId="0" fontId="3" fillId="0" borderId="0" xfId="0" applyFont="1" applyBorder="1" applyAlignment="1">
      <alignment vertical="center" shrinkToFit="1"/>
    </xf>
    <xf numFmtId="0" fontId="5" fillId="0" borderId="0" xfId="0" applyFont="1" applyAlignment="1">
      <alignment vertical="center" shrinkToFit="1"/>
    </xf>
    <xf numFmtId="0" fontId="8" fillId="0" borderId="0" xfId="0" applyFont="1" applyAlignment="1">
      <alignment vertical="center" wrapText="1"/>
    </xf>
    <xf numFmtId="0" fontId="7" fillId="0" borderId="0" xfId="0" applyFont="1" applyBorder="1" applyAlignment="1">
      <alignment vertical="distributed" textRotation="255"/>
    </xf>
    <xf numFmtId="0" fontId="10" fillId="0" borderId="0" xfId="0" applyFont="1" applyAlignment="1">
      <alignment vertical="distributed" textRotation="255"/>
    </xf>
    <xf numFmtId="0" fontId="48" fillId="0" borderId="0" xfId="0" applyFont="1" applyAlignment="1">
      <alignment horizontal="distributed" vertical="center"/>
    </xf>
    <xf numFmtId="0" fontId="49" fillId="0" borderId="0" xfId="0" applyFont="1" applyAlignment="1">
      <alignment horizontal="distributed" vertical="center"/>
    </xf>
    <xf numFmtId="0" fontId="5" fillId="0" borderId="0" xfId="0" applyFont="1" applyBorder="1" applyAlignment="1">
      <alignment horizontal="right" vertical="center"/>
    </xf>
    <xf numFmtId="0" fontId="4" fillId="0" borderId="0" xfId="0" applyFont="1" applyAlignment="1">
      <alignment vertical="center"/>
    </xf>
    <xf numFmtId="0" fontId="3" fillId="0" borderId="0" xfId="0" applyFont="1" applyAlignment="1">
      <alignment horizontal="distributed" vertical="center" wrapText="1"/>
    </xf>
    <xf numFmtId="0" fontId="0" fillId="0" borderId="0" xfId="0" applyAlignment="1">
      <alignment horizontal="distributed" vertical="center" wrapText="1"/>
    </xf>
    <xf numFmtId="0" fontId="3"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horizontal="distributed" vertical="center"/>
    </xf>
    <xf numFmtId="0" fontId="10" fillId="0" borderId="0" xfId="0" applyFont="1" applyAlignment="1">
      <alignment horizontal="distributed" vertical="center"/>
    </xf>
    <xf numFmtId="0" fontId="7" fillId="0" borderId="0" xfId="0" applyFont="1" applyBorder="1" applyAlignment="1">
      <alignment vertical="center" wrapText="1"/>
    </xf>
    <xf numFmtId="0" fontId="10" fillId="0" borderId="0" xfId="0" applyFont="1" applyBorder="1" applyAlignment="1">
      <alignment horizontal="distributed" vertical="center"/>
    </xf>
    <xf numFmtId="0" fontId="10" fillId="0" borderId="0" xfId="0" applyFont="1" applyBorder="1" applyAlignment="1">
      <alignment vertical="center"/>
    </xf>
    <xf numFmtId="0" fontId="2" fillId="0" borderId="0" xfId="0" applyFont="1" applyAlignment="1">
      <alignment horizontal="distributed" vertical="center"/>
    </xf>
    <xf numFmtId="0" fontId="7" fillId="0" borderId="0" xfId="0" applyFont="1" applyBorder="1" applyAlignment="1">
      <alignment horizontal="right" vertical="center" indent="1"/>
    </xf>
    <xf numFmtId="0" fontId="10" fillId="0" borderId="0" xfId="0" applyFont="1" applyAlignment="1">
      <alignment horizontal="right" vertical="center" indent="1"/>
    </xf>
    <xf numFmtId="0" fontId="17" fillId="0" borderId="0" xfId="0" applyFont="1" applyBorder="1" applyAlignment="1">
      <alignment horizontal="distributed" vertical="center"/>
    </xf>
    <xf numFmtId="0" fontId="18" fillId="0" borderId="0" xfId="0" applyFont="1" applyAlignment="1">
      <alignment horizontal="distributed" vertical="center"/>
    </xf>
    <xf numFmtId="0" fontId="5" fillId="0" borderId="0" xfId="0" applyFont="1" applyAlignment="1">
      <alignment horizontal="distributed" vertical="center"/>
    </xf>
    <xf numFmtId="38" fontId="3" fillId="0" borderId="0" xfId="0" applyNumberFormat="1" applyFont="1" applyBorder="1" applyAlignment="1">
      <alignment vertical="center" shrinkToFit="1"/>
    </xf>
    <xf numFmtId="0" fontId="7" fillId="0" borderId="0" xfId="0" applyFont="1" applyBorder="1" applyAlignment="1">
      <alignment horizontal="distributed" vertical="center" indent="1"/>
    </xf>
    <xf numFmtId="0" fontId="0" fillId="0" borderId="0" xfId="0" applyAlignment="1">
      <alignment horizontal="distributed" vertical="center" indent="1"/>
    </xf>
    <xf numFmtId="0" fontId="2" fillId="0" borderId="0" xfId="0" applyFont="1" applyAlignment="1">
      <alignment vertical="center"/>
    </xf>
    <xf numFmtId="0" fontId="3" fillId="0" borderId="0" xfId="0" quotePrefix="1"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distributed" vertical="top"/>
    </xf>
    <xf numFmtId="0" fontId="6" fillId="0" borderId="0" xfId="0" applyFont="1" applyAlignment="1">
      <alignment horizontal="distributed" vertical="top"/>
    </xf>
    <xf numFmtId="0" fontId="0" fillId="0" borderId="0" xfId="0" applyAlignment="1">
      <alignment vertical="center" shrinkToFit="1"/>
    </xf>
    <xf numFmtId="0" fontId="7" fillId="0" borderId="6" xfId="0" applyFont="1" applyBorder="1" applyAlignment="1">
      <alignment horizontal="distributed" vertical="center"/>
    </xf>
    <xf numFmtId="0" fontId="10" fillId="0" borderId="7" xfId="0" applyFont="1" applyBorder="1" applyAlignment="1">
      <alignment vertical="center"/>
    </xf>
    <xf numFmtId="0" fontId="10" fillId="0" borderId="8"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distributed"/>
    </xf>
    <xf numFmtId="0" fontId="6" fillId="0" borderId="0" xfId="0" applyFont="1" applyBorder="1" applyAlignment="1">
      <alignment horizontal="distributed"/>
    </xf>
    <xf numFmtId="0" fontId="6" fillId="0" borderId="0" xfId="0" applyFont="1" applyAlignment="1">
      <alignment horizontal="distributed"/>
    </xf>
    <xf numFmtId="0" fontId="3" fillId="0" borderId="0" xfId="0" applyFont="1" applyAlignment="1">
      <alignment horizontal="center" vertical="center"/>
    </xf>
    <xf numFmtId="0" fontId="46" fillId="0" borderId="2" xfId="0" applyFont="1" applyBorder="1" applyAlignment="1">
      <alignment vertical="center" wrapText="1"/>
    </xf>
    <xf numFmtId="0" fontId="47" fillId="0" borderId="2" xfId="0" applyFont="1" applyBorder="1" applyAlignment="1">
      <alignment vertical="center" wrapText="1"/>
    </xf>
    <xf numFmtId="0" fontId="47" fillId="0" borderId="0" xfId="0" applyFont="1" applyAlignment="1">
      <alignment vertical="center" wrapText="1"/>
    </xf>
    <xf numFmtId="0" fontId="47" fillId="0" borderId="7" xfId="0" applyFont="1" applyBorder="1" applyAlignment="1">
      <alignment vertical="center" wrapText="1"/>
    </xf>
    <xf numFmtId="0" fontId="18" fillId="0" borderId="0" xfId="0" applyFont="1" applyAlignment="1">
      <alignment vertical="center"/>
    </xf>
    <xf numFmtId="0" fontId="0" fillId="0" borderId="0" xfId="0" applyBorder="1" applyAlignment="1">
      <alignment horizontal="distributed" vertical="center"/>
    </xf>
    <xf numFmtId="0" fontId="3" fillId="0" borderId="0" xfId="0" quotePrefix="1" applyFont="1" applyBorder="1" applyAlignment="1">
      <alignment horizontal="center" vertical="center"/>
    </xf>
    <xf numFmtId="0" fontId="3" fillId="0" borderId="0" xfId="0" applyFont="1" applyAlignment="1">
      <alignment vertical="distributed" textRotation="255"/>
    </xf>
    <xf numFmtId="0" fontId="0" fillId="0" borderId="0" xfId="0" applyAlignment="1">
      <alignment vertical="distributed"/>
    </xf>
    <xf numFmtId="0" fontId="7" fillId="0" borderId="0" xfId="0" applyFont="1" applyBorder="1" applyAlignment="1">
      <alignment horizontal="center" vertical="distributed" textRotation="255"/>
    </xf>
    <xf numFmtId="0" fontId="10" fillId="0" borderId="0" xfId="0" applyFont="1" applyAlignment="1">
      <alignment horizontal="center" vertical="distributed" textRotation="255"/>
    </xf>
    <xf numFmtId="0" fontId="0" fillId="0" borderId="0" xfId="0" applyAlignment="1">
      <alignment horizontal="center" vertical="distributed"/>
    </xf>
    <xf numFmtId="0" fontId="9" fillId="0" borderId="0" xfId="0" applyFont="1" applyAlignment="1">
      <alignment vertical="center"/>
    </xf>
    <xf numFmtId="58" fontId="3" fillId="0" borderId="0" xfId="0" applyNumberFormat="1" applyFont="1" applyAlignment="1">
      <alignment vertical="center"/>
    </xf>
    <xf numFmtId="0" fontId="22" fillId="0" borderId="64" xfId="0" applyFont="1"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22" fillId="0" borderId="31" xfId="0" applyFont="1" applyBorder="1" applyAlignment="1">
      <alignment horizontal="center" vertical="center"/>
    </xf>
    <xf numFmtId="0" fontId="22" fillId="0" borderId="47" xfId="0" applyFont="1" applyBorder="1" applyAlignment="1">
      <alignment horizontal="center" vertical="center"/>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58" xfId="0" applyFont="1" applyBorder="1" applyAlignment="1">
      <alignment horizontal="center" vertical="center"/>
    </xf>
    <xf numFmtId="0" fontId="22" fillId="0" borderId="52" xfId="0" applyFont="1" applyBorder="1" applyAlignment="1">
      <alignment horizontal="center" vertical="center"/>
    </xf>
    <xf numFmtId="178" fontId="22" fillId="0" borderId="124" xfId="0" applyNumberFormat="1" applyFont="1" applyBorder="1" applyAlignment="1">
      <alignment vertical="center" shrinkToFit="1"/>
    </xf>
    <xf numFmtId="0" fontId="0" fillId="0" borderId="57" xfId="0" applyBorder="1" applyAlignment="1">
      <alignment vertical="center" shrinkToFit="1"/>
    </xf>
    <xf numFmtId="0" fontId="55" fillId="11" borderId="1" xfId="0" applyFont="1" applyFill="1" applyBorder="1" applyAlignment="1">
      <alignment horizontal="center" vertical="center" wrapText="1"/>
    </xf>
    <xf numFmtId="0" fontId="58" fillId="0" borderId="6" xfId="0" applyFont="1" applyBorder="1" applyAlignment="1">
      <alignment vertical="center"/>
    </xf>
    <xf numFmtId="0" fontId="22" fillId="0" borderId="64" xfId="0" applyFont="1" applyBorder="1" applyAlignment="1">
      <alignment horizontal="center" vertical="center" wrapText="1"/>
    </xf>
    <xf numFmtId="0" fontId="22" fillId="0" borderId="65" xfId="0" applyFont="1" applyBorder="1" applyAlignment="1">
      <alignment horizontal="center" vertical="center"/>
    </xf>
    <xf numFmtId="0" fontId="22" fillId="0" borderId="62" xfId="0" applyFont="1" applyBorder="1" applyAlignment="1">
      <alignment horizontal="center" vertical="center" wrapText="1"/>
    </xf>
    <xf numFmtId="0" fontId="22" fillId="0" borderId="67" xfId="0" applyFont="1" applyBorder="1" applyAlignment="1">
      <alignment horizontal="center" vertical="center"/>
    </xf>
    <xf numFmtId="0" fontId="0" fillId="0" borderId="65" xfId="0" applyBorder="1" applyAlignment="1">
      <alignment horizontal="center" vertical="center"/>
    </xf>
    <xf numFmtId="0" fontId="22" fillId="0" borderId="62" xfId="0" applyFont="1" applyBorder="1" applyAlignment="1">
      <alignment horizontal="center" vertical="center"/>
    </xf>
    <xf numFmtId="0" fontId="0" fillId="0" borderId="64" xfId="0" applyBorder="1" applyAlignment="1">
      <alignment vertical="center"/>
    </xf>
    <xf numFmtId="0" fontId="0" fillId="0" borderId="65" xfId="0" applyBorder="1" applyAlignment="1">
      <alignment vertical="center"/>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2" fillId="0" borderId="8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2" fillId="0" borderId="34" xfId="0" applyFont="1" applyBorder="1" applyAlignment="1">
      <alignment horizontal="center" vertical="center" wrapText="1"/>
    </xf>
    <xf numFmtId="0" fontId="22" fillId="0" borderId="27" xfId="0" applyFont="1" applyBorder="1" applyAlignment="1">
      <alignment horizontal="center" vertical="center"/>
    </xf>
    <xf numFmtId="0" fontId="21" fillId="0" borderId="0" xfId="0" applyFont="1" applyBorder="1" applyAlignment="1">
      <alignment horizontal="left" vertical="center"/>
    </xf>
    <xf numFmtId="0" fontId="22" fillId="0" borderId="24" xfId="0" applyFont="1" applyBorder="1" applyAlignment="1">
      <alignment horizontal="center" vertical="center" wrapText="1"/>
    </xf>
    <xf numFmtId="0" fontId="22" fillId="0" borderId="37"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25" xfId="0" applyFont="1" applyBorder="1" applyAlignment="1">
      <alignment horizontal="center" vertical="center"/>
    </xf>
    <xf numFmtId="0" fontId="22" fillId="0" borderId="32" xfId="0" applyFont="1" applyBorder="1" applyAlignment="1">
      <alignment horizontal="center" vertical="center" textRotation="255" wrapText="1"/>
    </xf>
    <xf numFmtId="0" fontId="22" fillId="0" borderId="38" xfId="0" applyFont="1" applyBorder="1" applyAlignment="1">
      <alignment horizontal="center" vertical="center" textRotation="255" wrapText="1"/>
    </xf>
    <xf numFmtId="0" fontId="22" fillId="0" borderId="33" xfId="0" applyFont="1" applyBorder="1" applyAlignment="1">
      <alignment horizontal="center" vertical="center" wrapText="1"/>
    </xf>
    <xf numFmtId="0" fontId="0" fillId="0" borderId="5" xfId="0" applyBorder="1" applyAlignment="1">
      <alignment vertical="center"/>
    </xf>
    <xf numFmtId="0" fontId="37" fillId="0" borderId="0" xfId="0" applyFont="1" applyBorder="1" applyAlignment="1">
      <alignment vertical="center"/>
    </xf>
    <xf numFmtId="0" fontId="59" fillId="0" borderId="0" xfId="0" applyFont="1" applyAlignment="1">
      <alignment vertical="center"/>
    </xf>
    <xf numFmtId="0" fontId="12" fillId="0" borderId="0" xfId="0" applyFont="1" applyBorder="1" applyAlignment="1">
      <alignment horizontal="distributed" vertical="center" wrapText="1"/>
    </xf>
    <xf numFmtId="0" fontId="13" fillId="0" borderId="0" xfId="0" applyFont="1" applyAlignment="1">
      <alignment horizontal="distributed" vertical="center" wrapText="1"/>
    </xf>
    <xf numFmtId="0" fontId="39" fillId="0" borderId="0" xfId="0" applyFont="1" applyBorder="1" applyAlignment="1">
      <alignment horizontal="distributed" vertical="center" wrapText="1"/>
    </xf>
    <xf numFmtId="0" fontId="25" fillId="0" borderId="0" xfId="0" applyFont="1" applyAlignment="1">
      <alignment horizontal="distributed" vertical="center"/>
    </xf>
    <xf numFmtId="0" fontId="3"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8" fillId="0" borderId="0" xfId="0" applyFont="1" applyBorder="1" applyAlignment="1">
      <alignment horizontal="distributed" vertical="center" wrapText="1"/>
    </xf>
    <xf numFmtId="0" fontId="7" fillId="0" borderId="0" xfId="0" applyFont="1" applyBorder="1" applyAlignment="1">
      <alignment horizontal="distributed" vertical="center" wrapText="1"/>
    </xf>
    <xf numFmtId="0" fontId="10" fillId="0" borderId="0" xfId="0" applyFont="1" applyAlignment="1">
      <alignment horizontal="distributed" vertical="center" wrapText="1"/>
    </xf>
    <xf numFmtId="0" fontId="9" fillId="0" borderId="0" xfId="0" applyFont="1" applyAlignment="1">
      <alignment horizontal="distributed" vertical="center" wrapText="1"/>
    </xf>
    <xf numFmtId="0" fontId="56" fillId="0" borderId="0" xfId="0" applyFont="1" applyAlignment="1">
      <alignment vertical="center" wrapText="1"/>
    </xf>
    <xf numFmtId="0" fontId="56" fillId="0" borderId="5" xfId="0" applyFont="1" applyBorder="1" applyAlignment="1">
      <alignment vertical="center" wrapText="1"/>
    </xf>
    <xf numFmtId="0" fontId="11" fillId="0" borderId="0" xfId="0" applyFont="1" applyBorder="1" applyAlignment="1">
      <alignment horizontal="distributed" vertical="center" wrapText="1"/>
    </xf>
    <xf numFmtId="0" fontId="0" fillId="0" borderId="0" xfId="0" applyFont="1" applyAlignment="1">
      <alignment horizontal="distributed" vertical="center"/>
    </xf>
    <xf numFmtId="0" fontId="11" fillId="0" borderId="0" xfId="0" applyFont="1" applyBorder="1" applyAlignment="1">
      <alignment vertical="center" wrapText="1"/>
    </xf>
    <xf numFmtId="0" fontId="0" fillId="0" borderId="0" xfId="0" applyFont="1" applyAlignment="1">
      <alignment vertical="center"/>
    </xf>
    <xf numFmtId="0" fontId="11" fillId="0" borderId="0" xfId="0" applyFont="1" applyBorder="1" applyAlignment="1">
      <alignment vertical="center"/>
    </xf>
    <xf numFmtId="0" fontId="0" fillId="0" borderId="5" xfId="0" applyFont="1" applyBorder="1" applyAlignment="1">
      <alignment vertical="center"/>
    </xf>
    <xf numFmtId="0" fontId="59" fillId="0" borderId="5" xfId="0" applyFont="1" applyBorder="1" applyAlignment="1">
      <alignment vertical="center"/>
    </xf>
    <xf numFmtId="0" fontId="8" fillId="0" borderId="0" xfId="0" applyFont="1" applyBorder="1" applyAlignment="1">
      <alignment vertical="center"/>
    </xf>
    <xf numFmtId="0" fontId="9" fillId="0" borderId="5" xfId="0" applyFont="1" applyBorder="1" applyAlignment="1">
      <alignment vertical="center"/>
    </xf>
    <xf numFmtId="0" fontId="6" fillId="0" borderId="0" xfId="0" applyFont="1" applyAlignment="1">
      <alignment horizontal="distributed" vertical="center"/>
    </xf>
    <xf numFmtId="0" fontId="2" fillId="0" borderId="0" xfId="0" applyFont="1" applyBorder="1" applyAlignment="1">
      <alignment vertical="center"/>
    </xf>
    <xf numFmtId="0" fontId="6" fillId="0" borderId="0" xfId="0" applyFont="1" applyAlignment="1">
      <alignment vertical="center"/>
    </xf>
    <xf numFmtId="0" fontId="59"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9" fillId="0" borderId="0" xfId="0" applyFont="1" applyBorder="1" applyAlignment="1">
      <alignment vertical="center"/>
    </xf>
    <xf numFmtId="0" fontId="12" fillId="0" borderId="0" xfId="0" applyFont="1" applyBorder="1" applyAlignment="1">
      <alignment vertical="center"/>
    </xf>
    <xf numFmtId="0" fontId="13" fillId="0" borderId="0" xfId="0" applyFont="1" applyBorder="1" applyAlignment="1">
      <alignment vertical="center"/>
    </xf>
    <xf numFmtId="41" fontId="11" fillId="0" borderId="0" xfId="0" applyNumberFormat="1" applyFont="1" applyAlignment="1">
      <alignment vertical="center"/>
    </xf>
    <xf numFmtId="0" fontId="11" fillId="0" borderId="106" xfId="0" applyFont="1" applyBorder="1" applyAlignment="1">
      <alignment horizontal="distributed" vertical="center" indent="2"/>
    </xf>
    <xf numFmtId="0" fontId="11" fillId="0" borderId="106" xfId="0" applyFont="1" applyBorder="1" applyAlignment="1">
      <alignment vertical="center"/>
    </xf>
    <xf numFmtId="0" fontId="11" fillId="0" borderId="106" xfId="0" applyFont="1" applyBorder="1" applyAlignment="1">
      <alignment horizontal="center" vertical="center"/>
    </xf>
    <xf numFmtId="0" fontId="61" fillId="0" borderId="0" xfId="0" applyFont="1" applyAlignment="1">
      <alignment horizontal="center" vertical="center"/>
    </xf>
    <xf numFmtId="0" fontId="11" fillId="0" borderId="0" xfId="0" applyFont="1" applyAlignment="1">
      <alignment horizontal="center" vertical="center"/>
    </xf>
    <xf numFmtId="0" fontId="0" fillId="0" borderId="106" xfId="0" applyBorder="1" applyAlignment="1">
      <alignment horizontal="center" vertical="center"/>
    </xf>
  </cellXfs>
  <cellStyles count="3">
    <cellStyle name="桁区切り" xfId="1" builtinId="6"/>
    <cellStyle name="標準" xfId="0" builtinId="0"/>
    <cellStyle name="標準_06加算点申告表（土木関係・広域型・ＰＣ、鋼構造物、塗装、土木系設備用）" xfId="2" xr:uid="{00000000-0005-0000-0000-000002000000}"/>
  </cellStyles>
  <dxfs count="0"/>
  <tableStyles count="0" defaultTableStyle="TableStyleMedium2" defaultPivotStyle="PivotStyleLight16"/>
  <colors>
    <mruColors>
      <color rgb="FF008080"/>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firstButton="1" fmlaLink="$P$27"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firstButton="1" fmlaLink="$P$33"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P$40"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P$46"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P$53"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P$58"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firstButton="1" fmlaLink="$P$6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P$64"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fmlaLink="$P$67"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P$70"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fmlaLink="$P$76"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P$79"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P$82"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P$85"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fmlaLink="$P$109"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P$73"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firstButton="1" fmlaLink="$P$91"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fmlaLink="$P$93"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0</xdr:col>
      <xdr:colOff>504825</xdr:colOff>
      <xdr:row>108</xdr:row>
      <xdr:rowOff>9525</xdr:rowOff>
    </xdr:from>
    <xdr:to>
      <xdr:col>1</xdr:col>
      <xdr:colOff>0</xdr:colOff>
      <xdr:row>111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4825" y="25869900"/>
          <a:ext cx="352425" cy="847725"/>
        </a:xfrm>
        <a:prstGeom prst="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26</xdr:row>
          <xdr:rowOff>7620</xdr:rowOff>
        </xdr:from>
        <xdr:to>
          <xdr:col>2</xdr:col>
          <xdr:colOff>297180</xdr:colOff>
          <xdr:row>27</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28</xdr:row>
          <xdr:rowOff>7620</xdr:rowOff>
        </xdr:from>
        <xdr:to>
          <xdr:col>2</xdr:col>
          <xdr:colOff>297180</xdr:colOff>
          <xdr:row>29</xdr:row>
          <xdr:rowOff>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30</xdr:row>
          <xdr:rowOff>7620</xdr:rowOff>
        </xdr:from>
        <xdr:to>
          <xdr:col>2</xdr:col>
          <xdr:colOff>297180</xdr:colOff>
          <xdr:row>31</xdr:row>
          <xdr:rowOff>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32</xdr:row>
          <xdr:rowOff>7620</xdr:rowOff>
        </xdr:from>
        <xdr:to>
          <xdr:col>2</xdr:col>
          <xdr:colOff>297180</xdr:colOff>
          <xdr:row>33</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33</xdr:row>
          <xdr:rowOff>7620</xdr:rowOff>
        </xdr:from>
        <xdr:to>
          <xdr:col>2</xdr:col>
          <xdr:colOff>297180</xdr:colOff>
          <xdr:row>34</xdr:row>
          <xdr:rowOff>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34</xdr:row>
          <xdr:rowOff>7620</xdr:rowOff>
        </xdr:from>
        <xdr:to>
          <xdr:col>2</xdr:col>
          <xdr:colOff>297180</xdr:colOff>
          <xdr:row>35</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35</xdr:row>
          <xdr:rowOff>7620</xdr:rowOff>
        </xdr:from>
        <xdr:to>
          <xdr:col>2</xdr:col>
          <xdr:colOff>297180</xdr:colOff>
          <xdr:row>36</xdr:row>
          <xdr:rowOff>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0</xdr:colOff>
          <xdr:row>31</xdr:row>
          <xdr:rowOff>7620</xdr:rowOff>
        </xdr:to>
        <xdr:sp macro="" textlink="">
          <xdr:nvSpPr>
            <xdr:cNvPr id="1038" name="Group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0</xdr:colOff>
          <xdr:row>37</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39</xdr:row>
          <xdr:rowOff>7620</xdr:rowOff>
        </xdr:from>
        <xdr:to>
          <xdr:col>2</xdr:col>
          <xdr:colOff>297180</xdr:colOff>
          <xdr:row>40</xdr:row>
          <xdr:rowOff>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40</xdr:row>
          <xdr:rowOff>7620</xdr:rowOff>
        </xdr:from>
        <xdr:to>
          <xdr:col>2</xdr:col>
          <xdr:colOff>297180</xdr:colOff>
          <xdr:row>41</xdr:row>
          <xdr:rowOff>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41</xdr:row>
          <xdr:rowOff>7620</xdr:rowOff>
        </xdr:from>
        <xdr:to>
          <xdr:col>2</xdr:col>
          <xdr:colOff>297180</xdr:colOff>
          <xdr:row>42</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42</xdr:row>
          <xdr:rowOff>7620</xdr:rowOff>
        </xdr:from>
        <xdr:to>
          <xdr:col>2</xdr:col>
          <xdr:colOff>297180</xdr:colOff>
          <xdr:row>43</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43</xdr:row>
          <xdr:rowOff>7620</xdr:rowOff>
        </xdr:from>
        <xdr:to>
          <xdr:col>2</xdr:col>
          <xdr:colOff>297180</xdr:colOff>
          <xdr:row>44</xdr:row>
          <xdr:rowOff>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7620</xdr:rowOff>
        </xdr:from>
        <xdr:to>
          <xdr:col>3</xdr:col>
          <xdr:colOff>0</xdr:colOff>
          <xdr:row>44</xdr:row>
          <xdr:rowOff>0</xdr:rowOff>
        </xdr:to>
        <xdr:sp macro="" textlink="">
          <xdr:nvSpPr>
            <xdr:cNvPr id="1046" name="Group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36</xdr:row>
          <xdr:rowOff>7620</xdr:rowOff>
        </xdr:from>
        <xdr:to>
          <xdr:col>2</xdr:col>
          <xdr:colOff>297180</xdr:colOff>
          <xdr:row>37</xdr:row>
          <xdr:rowOff>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0</xdr:colOff>
          <xdr:row>51</xdr:row>
          <xdr:rowOff>7620</xdr:rowOff>
        </xdr:to>
        <xdr:sp macro="" textlink="">
          <xdr:nvSpPr>
            <xdr:cNvPr id="1048" name="Group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45</xdr:row>
          <xdr:rowOff>7620</xdr:rowOff>
        </xdr:from>
        <xdr:to>
          <xdr:col>2</xdr:col>
          <xdr:colOff>297180</xdr:colOff>
          <xdr:row>46</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46</xdr:row>
          <xdr:rowOff>7620</xdr:rowOff>
        </xdr:from>
        <xdr:to>
          <xdr:col>2</xdr:col>
          <xdr:colOff>297180</xdr:colOff>
          <xdr:row>47</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47</xdr:row>
          <xdr:rowOff>7620</xdr:rowOff>
        </xdr:from>
        <xdr:to>
          <xdr:col>2</xdr:col>
          <xdr:colOff>297180</xdr:colOff>
          <xdr:row>48</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3</xdr:col>
          <xdr:colOff>0</xdr:colOff>
          <xdr:row>56</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52</xdr:row>
          <xdr:rowOff>7620</xdr:rowOff>
        </xdr:from>
        <xdr:to>
          <xdr:col>2</xdr:col>
          <xdr:colOff>297180</xdr:colOff>
          <xdr:row>53</xdr:row>
          <xdr:rowOff>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53</xdr:row>
          <xdr:rowOff>7620</xdr:rowOff>
        </xdr:from>
        <xdr:to>
          <xdr:col>2</xdr:col>
          <xdr:colOff>297180</xdr:colOff>
          <xdr:row>54</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54</xdr:row>
          <xdr:rowOff>7620</xdr:rowOff>
        </xdr:from>
        <xdr:to>
          <xdr:col>2</xdr:col>
          <xdr:colOff>297180</xdr:colOff>
          <xdr:row>55</xdr:row>
          <xdr:rowOff>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57</xdr:row>
          <xdr:rowOff>0</xdr:rowOff>
        </xdr:from>
        <xdr:to>
          <xdr:col>3</xdr:col>
          <xdr:colOff>0</xdr:colOff>
          <xdr:row>59</xdr:row>
          <xdr:rowOff>0</xdr:rowOff>
        </xdr:to>
        <xdr:sp macro="" textlink="">
          <xdr:nvSpPr>
            <xdr:cNvPr id="1056" name="Group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57</xdr:row>
          <xdr:rowOff>7620</xdr:rowOff>
        </xdr:from>
        <xdr:to>
          <xdr:col>2</xdr:col>
          <xdr:colOff>297180</xdr:colOff>
          <xdr:row>58</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58</xdr:row>
          <xdr:rowOff>7620</xdr:rowOff>
        </xdr:from>
        <xdr:to>
          <xdr:col>2</xdr:col>
          <xdr:colOff>297180</xdr:colOff>
          <xdr:row>59</xdr:row>
          <xdr:rowOff>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60</xdr:row>
          <xdr:rowOff>7620</xdr:rowOff>
        </xdr:from>
        <xdr:to>
          <xdr:col>2</xdr:col>
          <xdr:colOff>297180</xdr:colOff>
          <xdr:row>61</xdr:row>
          <xdr:rowOff>0</xdr:rowOff>
        </xdr:to>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61</xdr:row>
          <xdr:rowOff>7620</xdr:rowOff>
        </xdr:from>
        <xdr:to>
          <xdr:col>2</xdr:col>
          <xdr:colOff>297180</xdr:colOff>
          <xdr:row>62</xdr:row>
          <xdr:rowOff>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62</xdr:row>
          <xdr:rowOff>274320</xdr:rowOff>
        </xdr:from>
        <xdr:to>
          <xdr:col>3</xdr:col>
          <xdr:colOff>0</xdr:colOff>
          <xdr:row>65</xdr:row>
          <xdr:rowOff>7620</xdr:rowOff>
        </xdr:to>
        <xdr:sp macro="" textlink="">
          <xdr:nvSpPr>
            <xdr:cNvPr id="1062" name="Group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63</xdr:row>
          <xdr:rowOff>7620</xdr:rowOff>
        </xdr:from>
        <xdr:to>
          <xdr:col>2</xdr:col>
          <xdr:colOff>297180</xdr:colOff>
          <xdr:row>64</xdr:row>
          <xdr:rowOff>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64</xdr:row>
          <xdr:rowOff>7620</xdr:rowOff>
        </xdr:from>
        <xdr:to>
          <xdr:col>2</xdr:col>
          <xdr:colOff>297180</xdr:colOff>
          <xdr:row>65</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66</xdr:row>
          <xdr:rowOff>0</xdr:rowOff>
        </xdr:from>
        <xdr:to>
          <xdr:col>3</xdr:col>
          <xdr:colOff>0</xdr:colOff>
          <xdr:row>68</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66</xdr:row>
          <xdr:rowOff>7620</xdr:rowOff>
        </xdr:from>
        <xdr:to>
          <xdr:col>2</xdr:col>
          <xdr:colOff>297180</xdr:colOff>
          <xdr:row>67</xdr:row>
          <xdr:rowOff>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67</xdr:row>
          <xdr:rowOff>7620</xdr:rowOff>
        </xdr:from>
        <xdr:to>
          <xdr:col>2</xdr:col>
          <xdr:colOff>297180</xdr:colOff>
          <xdr:row>68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69</xdr:row>
          <xdr:rowOff>0</xdr:rowOff>
        </xdr:from>
        <xdr:to>
          <xdr:col>3</xdr:col>
          <xdr:colOff>0</xdr:colOff>
          <xdr:row>71</xdr:row>
          <xdr:rowOff>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7620</xdr:rowOff>
        </xdr:from>
        <xdr:to>
          <xdr:col>2</xdr:col>
          <xdr:colOff>297180</xdr:colOff>
          <xdr:row>70</xdr:row>
          <xdr:rowOff>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70</xdr:row>
          <xdr:rowOff>7620</xdr:rowOff>
        </xdr:from>
        <xdr:to>
          <xdr:col>2</xdr:col>
          <xdr:colOff>297180</xdr:colOff>
          <xdr:row>71</xdr:row>
          <xdr:rowOff>0</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75</xdr:row>
          <xdr:rowOff>0</xdr:rowOff>
        </xdr:from>
        <xdr:to>
          <xdr:col>3</xdr:col>
          <xdr:colOff>7620</xdr:colOff>
          <xdr:row>77</xdr:row>
          <xdr:rowOff>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75</xdr:row>
          <xdr:rowOff>7620</xdr:rowOff>
        </xdr:from>
        <xdr:to>
          <xdr:col>2</xdr:col>
          <xdr:colOff>297180</xdr:colOff>
          <xdr:row>76</xdr:row>
          <xdr:rowOff>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76</xdr:row>
          <xdr:rowOff>7620</xdr:rowOff>
        </xdr:from>
        <xdr:to>
          <xdr:col>2</xdr:col>
          <xdr:colOff>297180</xdr:colOff>
          <xdr:row>77</xdr:row>
          <xdr:rowOff>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78</xdr:row>
          <xdr:rowOff>0</xdr:rowOff>
        </xdr:from>
        <xdr:to>
          <xdr:col>3</xdr:col>
          <xdr:colOff>0</xdr:colOff>
          <xdr:row>80</xdr:row>
          <xdr:rowOff>7620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78</xdr:row>
          <xdr:rowOff>7620</xdr:rowOff>
        </xdr:from>
        <xdr:to>
          <xdr:col>2</xdr:col>
          <xdr:colOff>297180</xdr:colOff>
          <xdr:row>79</xdr:row>
          <xdr:rowOff>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79</xdr:row>
          <xdr:rowOff>7620</xdr:rowOff>
        </xdr:from>
        <xdr:to>
          <xdr:col>2</xdr:col>
          <xdr:colOff>297180</xdr:colOff>
          <xdr:row>80</xdr:row>
          <xdr:rowOff>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81</xdr:row>
          <xdr:rowOff>0</xdr:rowOff>
        </xdr:from>
        <xdr:to>
          <xdr:col>3</xdr:col>
          <xdr:colOff>7620</xdr:colOff>
          <xdr:row>83</xdr:row>
          <xdr:rowOff>7620</xdr:rowOff>
        </xdr:to>
        <xdr:sp macro="" textlink="">
          <xdr:nvSpPr>
            <xdr:cNvPr id="1077" name="Group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81</xdr:row>
          <xdr:rowOff>7620</xdr:rowOff>
        </xdr:from>
        <xdr:to>
          <xdr:col>2</xdr:col>
          <xdr:colOff>297180</xdr:colOff>
          <xdr:row>82</xdr:row>
          <xdr:rowOff>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82</xdr:row>
          <xdr:rowOff>7620</xdr:rowOff>
        </xdr:from>
        <xdr:to>
          <xdr:col>2</xdr:col>
          <xdr:colOff>297180</xdr:colOff>
          <xdr:row>83</xdr:row>
          <xdr:rowOff>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84</xdr:row>
          <xdr:rowOff>0</xdr:rowOff>
        </xdr:from>
        <xdr:to>
          <xdr:col>3</xdr:col>
          <xdr:colOff>0</xdr:colOff>
          <xdr:row>86</xdr:row>
          <xdr:rowOff>7620</xdr:rowOff>
        </xdr:to>
        <xdr:sp macro="" textlink="">
          <xdr:nvSpPr>
            <xdr:cNvPr id="1080" name="Group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84</xdr:row>
          <xdr:rowOff>7620</xdr:rowOff>
        </xdr:from>
        <xdr:to>
          <xdr:col>2</xdr:col>
          <xdr:colOff>297180</xdr:colOff>
          <xdr:row>85</xdr:row>
          <xdr:rowOff>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85</xdr:row>
          <xdr:rowOff>7620</xdr:rowOff>
        </xdr:from>
        <xdr:to>
          <xdr:col>2</xdr:col>
          <xdr:colOff>297180</xdr:colOff>
          <xdr:row>86</xdr:row>
          <xdr:rowOff>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60</xdr:row>
          <xdr:rowOff>0</xdr:rowOff>
        </xdr:from>
        <xdr:to>
          <xdr:col>3</xdr:col>
          <xdr:colOff>0</xdr:colOff>
          <xdr:row>62</xdr:row>
          <xdr:rowOff>0</xdr:rowOff>
        </xdr:to>
        <xdr:sp macro="" textlink="">
          <xdr:nvSpPr>
            <xdr:cNvPr id="1085" name="Group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502920</xdr:colOff>
          <xdr:row>108</xdr:row>
          <xdr:rowOff>0</xdr:rowOff>
        </xdr:from>
        <xdr:to>
          <xdr:col>1</xdr:col>
          <xdr:colOff>0</xdr:colOff>
          <xdr:row>111</xdr:row>
          <xdr:rowOff>0</xdr:rowOff>
        </xdr:to>
        <xdr:sp macro="" textlink="">
          <xdr:nvSpPr>
            <xdr:cNvPr id="1086" name="Group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108</xdr:row>
          <xdr:rowOff>7620</xdr:rowOff>
        </xdr:from>
        <xdr:to>
          <xdr:col>0</xdr:col>
          <xdr:colOff>792480</xdr:colOff>
          <xdr:row>109</xdr:row>
          <xdr:rowOff>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110</xdr:row>
          <xdr:rowOff>7620</xdr:rowOff>
        </xdr:from>
        <xdr:to>
          <xdr:col>0</xdr:col>
          <xdr:colOff>792480</xdr:colOff>
          <xdr:row>111</xdr:row>
          <xdr:rowOff>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28575</xdr:colOff>
      <xdr:row>112</xdr:row>
      <xdr:rowOff>9525</xdr:rowOff>
    </xdr:from>
    <xdr:to>
      <xdr:col>10</xdr:col>
      <xdr:colOff>274320</xdr:colOff>
      <xdr:row>119</xdr:row>
      <xdr:rowOff>277275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45455" y="27212925"/>
          <a:ext cx="245745" cy="2241330"/>
        </a:xfrm>
        <a:prstGeom prst="rightBrace">
          <a:avLst>
            <a:gd name="adj1" fmla="val 38793"/>
            <a:gd name="adj2" fmla="val 967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133</xdr:row>
      <xdr:rowOff>0</xdr:rowOff>
    </xdr:from>
    <xdr:to>
      <xdr:col>10</xdr:col>
      <xdr:colOff>282901</xdr:colOff>
      <xdr:row>139</xdr:row>
      <xdr:rowOff>276225</xdr:rowOff>
    </xdr:to>
    <xdr:sp macro="" textlink="">
      <xdr:nvSpPr>
        <xdr:cNvPr id="64" name="右中かっこ 63">
          <a:extLst>
            <a:ext uri="{FF2B5EF4-FFF2-40B4-BE49-F238E27FC236}">
              <a16:creationId xmlns:a16="http://schemas.microsoft.com/office/drawing/2014/main" id="{00000000-0008-0000-0000-000040000000}"/>
            </a:ext>
          </a:extLst>
        </xdr:cNvPr>
        <xdr:cNvSpPr/>
      </xdr:nvSpPr>
      <xdr:spPr>
        <a:xfrm>
          <a:off x="5554981" y="3312414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142</xdr:row>
      <xdr:rowOff>0</xdr:rowOff>
    </xdr:from>
    <xdr:to>
      <xdr:col>10</xdr:col>
      <xdr:colOff>282900</xdr:colOff>
      <xdr:row>148</xdr:row>
      <xdr:rowOff>276225</xdr:rowOff>
    </xdr:to>
    <xdr:sp macro="" textlink="">
      <xdr:nvSpPr>
        <xdr:cNvPr id="66" name="右中かっこ 65">
          <a:extLst>
            <a:ext uri="{FF2B5EF4-FFF2-40B4-BE49-F238E27FC236}">
              <a16:creationId xmlns:a16="http://schemas.microsoft.com/office/drawing/2014/main" id="{00000000-0008-0000-0000-000042000000}"/>
            </a:ext>
          </a:extLst>
        </xdr:cNvPr>
        <xdr:cNvSpPr/>
      </xdr:nvSpPr>
      <xdr:spPr>
        <a:xfrm>
          <a:off x="5554980" y="3566160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151</xdr:row>
      <xdr:rowOff>0</xdr:rowOff>
    </xdr:from>
    <xdr:to>
      <xdr:col>10</xdr:col>
      <xdr:colOff>282901</xdr:colOff>
      <xdr:row>157</xdr:row>
      <xdr:rowOff>276225</xdr:rowOff>
    </xdr:to>
    <xdr:sp macro="" textlink="">
      <xdr:nvSpPr>
        <xdr:cNvPr id="67" name="右中かっこ 66">
          <a:extLst>
            <a:ext uri="{FF2B5EF4-FFF2-40B4-BE49-F238E27FC236}">
              <a16:creationId xmlns:a16="http://schemas.microsoft.com/office/drawing/2014/main" id="{00000000-0008-0000-0000-000043000000}"/>
            </a:ext>
          </a:extLst>
        </xdr:cNvPr>
        <xdr:cNvSpPr/>
      </xdr:nvSpPr>
      <xdr:spPr>
        <a:xfrm>
          <a:off x="5554981" y="38199060"/>
          <a:ext cx="244800" cy="1967865"/>
        </a:xfrm>
        <a:prstGeom prst="rightBrace">
          <a:avLst>
            <a:gd name="adj1" fmla="val 38793"/>
            <a:gd name="adj2" fmla="val 9814"/>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160</xdr:row>
      <xdr:rowOff>0</xdr:rowOff>
    </xdr:from>
    <xdr:to>
      <xdr:col>10</xdr:col>
      <xdr:colOff>282900</xdr:colOff>
      <xdr:row>166</xdr:row>
      <xdr:rowOff>276225</xdr:rowOff>
    </xdr:to>
    <xdr:sp macro="" textlink="">
      <xdr:nvSpPr>
        <xdr:cNvPr id="68" name="右中かっこ 67">
          <a:extLst>
            <a:ext uri="{FF2B5EF4-FFF2-40B4-BE49-F238E27FC236}">
              <a16:creationId xmlns:a16="http://schemas.microsoft.com/office/drawing/2014/main" id="{00000000-0008-0000-0000-000044000000}"/>
            </a:ext>
          </a:extLst>
        </xdr:cNvPr>
        <xdr:cNvSpPr/>
      </xdr:nvSpPr>
      <xdr:spPr>
        <a:xfrm>
          <a:off x="5554980" y="4073652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174</xdr:row>
      <xdr:rowOff>0</xdr:rowOff>
    </xdr:from>
    <xdr:to>
      <xdr:col>7</xdr:col>
      <xdr:colOff>238125</xdr:colOff>
      <xdr:row>180</xdr:row>
      <xdr:rowOff>9525</xdr:rowOff>
    </xdr:to>
    <xdr:sp macro="" textlink="">
      <xdr:nvSpPr>
        <xdr:cNvPr id="69" name="右中かっこ 68">
          <a:extLst>
            <a:ext uri="{FF2B5EF4-FFF2-40B4-BE49-F238E27FC236}">
              <a16:creationId xmlns:a16="http://schemas.microsoft.com/office/drawing/2014/main" id="{00000000-0008-0000-0000-000045000000}"/>
            </a:ext>
          </a:extLst>
        </xdr:cNvPr>
        <xdr:cNvSpPr/>
      </xdr:nvSpPr>
      <xdr:spPr>
        <a:xfrm>
          <a:off x="4810125" y="51006375"/>
          <a:ext cx="238125" cy="1724025"/>
        </a:xfrm>
        <a:prstGeom prst="rightBrace">
          <a:avLst>
            <a:gd name="adj1" fmla="val 38793"/>
            <a:gd name="adj2" fmla="val 933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170</xdr:row>
      <xdr:rowOff>0</xdr:rowOff>
    </xdr:from>
    <xdr:to>
      <xdr:col>7</xdr:col>
      <xdr:colOff>238125</xdr:colOff>
      <xdr:row>171</xdr:row>
      <xdr:rowOff>266700</xdr:rowOff>
    </xdr:to>
    <xdr:sp macro="" textlink="">
      <xdr:nvSpPr>
        <xdr:cNvPr id="70" name="右中かっこ 69">
          <a:extLst>
            <a:ext uri="{FF2B5EF4-FFF2-40B4-BE49-F238E27FC236}">
              <a16:creationId xmlns:a16="http://schemas.microsoft.com/office/drawing/2014/main" id="{00000000-0008-0000-0000-000046000000}"/>
            </a:ext>
          </a:extLst>
        </xdr:cNvPr>
        <xdr:cNvSpPr/>
      </xdr:nvSpPr>
      <xdr:spPr>
        <a:xfrm>
          <a:off x="4810125" y="49863375"/>
          <a:ext cx="238125" cy="552450"/>
        </a:xfrm>
        <a:prstGeom prst="rightBrace">
          <a:avLst>
            <a:gd name="adj1" fmla="val 38793"/>
            <a:gd name="adj2" fmla="val 3002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48</xdr:row>
          <xdr:rowOff>7620</xdr:rowOff>
        </xdr:from>
        <xdr:to>
          <xdr:col>2</xdr:col>
          <xdr:colOff>297180</xdr:colOff>
          <xdr:row>49</xdr:row>
          <xdr:rowOff>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49</xdr:row>
          <xdr:rowOff>7620</xdr:rowOff>
        </xdr:from>
        <xdr:to>
          <xdr:col>2</xdr:col>
          <xdr:colOff>297180</xdr:colOff>
          <xdr:row>50</xdr:row>
          <xdr:rowOff>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50</xdr:row>
          <xdr:rowOff>7620</xdr:rowOff>
        </xdr:from>
        <xdr:to>
          <xdr:col>2</xdr:col>
          <xdr:colOff>297180</xdr:colOff>
          <xdr:row>51</xdr:row>
          <xdr:rowOff>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55</xdr:row>
          <xdr:rowOff>7620</xdr:rowOff>
        </xdr:from>
        <xdr:to>
          <xdr:col>2</xdr:col>
          <xdr:colOff>297180</xdr:colOff>
          <xdr:row>56</xdr:row>
          <xdr:rowOff>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72</xdr:row>
          <xdr:rowOff>0</xdr:rowOff>
        </xdr:from>
        <xdr:to>
          <xdr:col>3</xdr:col>
          <xdr:colOff>7620</xdr:colOff>
          <xdr:row>74</xdr:row>
          <xdr:rowOff>0</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72</xdr:row>
          <xdr:rowOff>7620</xdr:rowOff>
        </xdr:from>
        <xdr:to>
          <xdr:col>2</xdr:col>
          <xdr:colOff>297180</xdr:colOff>
          <xdr:row>73</xdr:row>
          <xdr:rowOff>0</xdr:rowOff>
        </xdr:to>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73</xdr:row>
          <xdr:rowOff>7620</xdr:rowOff>
        </xdr:from>
        <xdr:to>
          <xdr:col>2</xdr:col>
          <xdr:colOff>297180</xdr:colOff>
          <xdr:row>74</xdr:row>
          <xdr:rowOff>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89</xdr:row>
          <xdr:rowOff>7620</xdr:rowOff>
        </xdr:from>
        <xdr:to>
          <xdr:col>2</xdr:col>
          <xdr:colOff>297180</xdr:colOff>
          <xdr:row>90</xdr:row>
          <xdr:rowOff>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90</xdr:row>
          <xdr:rowOff>7620</xdr:rowOff>
        </xdr:from>
        <xdr:to>
          <xdr:col>2</xdr:col>
          <xdr:colOff>297180</xdr:colOff>
          <xdr:row>91</xdr:row>
          <xdr:rowOff>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91</xdr:row>
          <xdr:rowOff>7620</xdr:rowOff>
        </xdr:from>
        <xdr:to>
          <xdr:col>2</xdr:col>
          <xdr:colOff>297180</xdr:colOff>
          <xdr:row>92</xdr:row>
          <xdr:rowOff>0</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92</xdr:row>
          <xdr:rowOff>7620</xdr:rowOff>
        </xdr:from>
        <xdr:to>
          <xdr:col>2</xdr:col>
          <xdr:colOff>297180</xdr:colOff>
          <xdr:row>93</xdr:row>
          <xdr:rowOff>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93</xdr:row>
          <xdr:rowOff>7620</xdr:rowOff>
        </xdr:from>
        <xdr:to>
          <xdr:col>2</xdr:col>
          <xdr:colOff>297180</xdr:colOff>
          <xdr:row>94</xdr:row>
          <xdr:rowOff>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94</xdr:row>
          <xdr:rowOff>7620</xdr:rowOff>
        </xdr:from>
        <xdr:to>
          <xdr:col>2</xdr:col>
          <xdr:colOff>297180</xdr:colOff>
          <xdr:row>95</xdr:row>
          <xdr:rowOff>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95</xdr:row>
          <xdr:rowOff>7620</xdr:rowOff>
        </xdr:from>
        <xdr:to>
          <xdr:col>2</xdr:col>
          <xdr:colOff>297180</xdr:colOff>
          <xdr:row>96</xdr:row>
          <xdr:rowOff>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89</xdr:row>
          <xdr:rowOff>0</xdr:rowOff>
        </xdr:from>
        <xdr:to>
          <xdr:col>3</xdr:col>
          <xdr:colOff>0</xdr:colOff>
          <xdr:row>91</xdr:row>
          <xdr:rowOff>7620</xdr:rowOff>
        </xdr:to>
        <xdr:sp macro="" textlink="">
          <xdr:nvSpPr>
            <xdr:cNvPr id="1107" name="Group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3</xdr:col>
          <xdr:colOff>0</xdr:colOff>
          <xdr:row>96</xdr:row>
          <xdr:rowOff>0</xdr:rowOff>
        </xdr:to>
        <xdr:sp macro="" textlink="">
          <xdr:nvSpPr>
            <xdr:cNvPr id="1108" name="Group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1</xdr:col>
      <xdr:colOff>0</xdr:colOff>
      <xdr:row>2</xdr:row>
      <xdr:rowOff>238125</xdr:rowOff>
    </xdr:from>
    <xdr:to>
      <xdr:col>97</xdr:col>
      <xdr:colOff>19050</xdr:colOff>
      <xdr:row>12</xdr:row>
      <xdr:rowOff>83820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67640" y="657225"/>
          <a:ext cx="8065770" cy="184213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この「落札候補者申請書様式印刷用」シートは印刷するためのものであり、直接入力することはできません。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3</xdr:row>
      <xdr:rowOff>0</xdr:rowOff>
    </xdr:from>
    <xdr:to>
      <xdr:col>97</xdr:col>
      <xdr:colOff>19050</xdr:colOff>
      <xdr:row>11</xdr:row>
      <xdr:rowOff>92571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657225"/>
          <a:ext cx="9163050" cy="1692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solidFill>
                <a:srgbClr val="FF0000"/>
              </a:solidFill>
            </a:rPr>
            <a:t>この「入札参加申出書」シートは印刷するためのものであり、直接入力することはできません。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304800</xdr:colOff>
      <xdr:row>2</xdr:row>
      <xdr:rowOff>152400</xdr:rowOff>
    </xdr:from>
    <xdr:to>
      <xdr:col>17</xdr:col>
      <xdr:colOff>200025</xdr:colOff>
      <xdr:row>9</xdr:row>
      <xdr:rowOff>434340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04800" y="510540"/>
          <a:ext cx="8284845" cy="18364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この「評価項目加算点申告書」シートは印刷するためのものであり、直接入力することはできません。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3</xdr:col>
      <xdr:colOff>51435</xdr:colOff>
      <xdr:row>2</xdr:row>
      <xdr:rowOff>125730</xdr:rowOff>
    </xdr:from>
    <xdr:to>
      <xdr:col>99</xdr:col>
      <xdr:colOff>70485</xdr:colOff>
      <xdr:row>14</xdr:row>
      <xdr:rowOff>198120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86715" y="445770"/>
          <a:ext cx="8065770" cy="18326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この「評価項目確認表」シートは印刷するためのものであり、直接入力することはできません。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twoCellAnchor>
    <xdr:from>
      <xdr:col>63</xdr:col>
      <xdr:colOff>60960</xdr:colOff>
      <xdr:row>118</xdr:row>
      <xdr:rowOff>38100</xdr:rowOff>
    </xdr:from>
    <xdr:to>
      <xdr:col>83</xdr:col>
      <xdr:colOff>45720</xdr:colOff>
      <xdr:row>120</xdr:row>
      <xdr:rowOff>53340</xdr:rowOff>
    </xdr:to>
    <xdr:sp macro="" textlink="">
      <xdr:nvSpPr>
        <xdr:cNvPr id="3" name="大かっこ 2">
          <a:extLst>
            <a:ext uri="{FF2B5EF4-FFF2-40B4-BE49-F238E27FC236}">
              <a16:creationId xmlns:a16="http://schemas.microsoft.com/office/drawing/2014/main" id="{00000000-0008-0000-0400-000003000000}"/>
            </a:ext>
          </a:extLst>
        </xdr:cNvPr>
        <xdr:cNvSpPr/>
      </xdr:nvSpPr>
      <xdr:spPr>
        <a:xfrm>
          <a:off x="5425440" y="16565880"/>
          <a:ext cx="1661160" cy="49530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8080"/>
  </sheetPr>
  <dimension ref="A1:Z185"/>
  <sheetViews>
    <sheetView showGridLines="0" tabSelected="1" workbookViewId="0">
      <selection activeCell="B10" sqref="B10"/>
    </sheetView>
  </sheetViews>
  <sheetFormatPr defaultRowHeight="22.5" customHeight="1"/>
  <cols>
    <col min="1" max="1" width="11.21875" customWidth="1"/>
    <col min="2" max="2" width="15.33203125" bestFit="1" customWidth="1"/>
    <col min="3" max="3" width="5" customWidth="1"/>
    <col min="7" max="9" width="4.44140625" customWidth="1"/>
    <col min="13" max="13" width="12.77734375" customWidth="1"/>
    <col min="14" max="14" width="5.109375" customWidth="1"/>
    <col min="16" max="17" width="9" customWidth="1"/>
    <col min="18" max="19" width="11.6640625" bestFit="1" customWidth="1"/>
    <col min="20" max="20" width="12.77734375" bestFit="1" customWidth="1"/>
    <col min="21" max="21" width="11.6640625" bestFit="1" customWidth="1"/>
    <col min="22" max="22" width="10.44140625" bestFit="1" customWidth="1"/>
    <col min="23" max="23" width="11.6640625" bestFit="1" customWidth="1"/>
  </cols>
  <sheetData>
    <row r="1" spans="1:23" ht="11.25" customHeight="1" thickBot="1">
      <c r="A1" s="343" t="s">
        <v>216</v>
      </c>
      <c r="B1" s="344"/>
      <c r="C1" s="345"/>
    </row>
    <row r="2" spans="1:23" ht="22.5" customHeight="1" thickTop="1">
      <c r="A2" s="346"/>
      <c r="B2" s="347"/>
      <c r="C2" s="348"/>
      <c r="H2" s="118" t="s">
        <v>217</v>
      </c>
      <c r="I2" s="119"/>
      <c r="J2" s="120"/>
      <c r="K2" s="120"/>
      <c r="L2" s="120"/>
      <c r="M2" s="120"/>
      <c r="N2" s="121"/>
    </row>
    <row r="3" spans="1:23" ht="22.5" customHeight="1">
      <c r="A3" s="136" t="s">
        <v>126</v>
      </c>
      <c r="B3" s="341" t="s">
        <v>127</v>
      </c>
      <c r="C3" s="342"/>
      <c r="H3" s="122" t="s">
        <v>179</v>
      </c>
      <c r="I3" s="123"/>
      <c r="J3" s="227" t="s">
        <v>180</v>
      </c>
      <c r="K3" s="76"/>
      <c r="L3" s="76"/>
      <c r="M3" s="76"/>
      <c r="N3" s="124"/>
      <c r="P3" t="s">
        <v>127</v>
      </c>
      <c r="Q3" t="s">
        <v>128</v>
      </c>
      <c r="R3" t="s">
        <v>129</v>
      </c>
    </row>
    <row r="4" spans="1:23" ht="22.5" customHeight="1">
      <c r="A4" s="137" t="s">
        <v>131</v>
      </c>
      <c r="B4" s="341" t="s">
        <v>495</v>
      </c>
      <c r="C4" s="342"/>
      <c r="H4" s="122" t="s">
        <v>181</v>
      </c>
      <c r="I4" s="125"/>
      <c r="J4" s="227" t="s">
        <v>182</v>
      </c>
      <c r="K4" s="228"/>
      <c r="L4" s="228"/>
      <c r="M4" s="228"/>
      <c r="N4" s="229"/>
      <c r="P4" t="s">
        <v>132</v>
      </c>
      <c r="Q4" t="s">
        <v>133</v>
      </c>
      <c r="R4" t="s">
        <v>376</v>
      </c>
      <c r="S4" t="s">
        <v>377</v>
      </c>
      <c r="T4" t="s">
        <v>134</v>
      </c>
      <c r="U4" t="s">
        <v>135</v>
      </c>
      <c r="V4" t="s">
        <v>136</v>
      </c>
      <c r="W4" t="s">
        <v>382</v>
      </c>
    </row>
    <row r="5" spans="1:23" ht="22.5" customHeight="1">
      <c r="A5" s="137" t="s">
        <v>146</v>
      </c>
      <c r="B5" s="341" t="s">
        <v>496</v>
      </c>
      <c r="C5" s="342"/>
      <c r="H5" s="122" t="s">
        <v>181</v>
      </c>
      <c r="I5" s="126"/>
      <c r="J5" s="226" t="s">
        <v>183</v>
      </c>
      <c r="K5" s="76"/>
      <c r="L5" s="76"/>
      <c r="M5" s="76"/>
      <c r="N5" s="124"/>
    </row>
    <row r="6" spans="1:23" ht="22.5" customHeight="1">
      <c r="A6" s="137" t="s">
        <v>130</v>
      </c>
      <c r="B6" s="341" t="s">
        <v>497</v>
      </c>
      <c r="C6" s="352"/>
      <c r="D6" s="352"/>
      <c r="E6" s="352"/>
      <c r="F6" s="342"/>
      <c r="G6" s="148"/>
      <c r="H6" s="122" t="s">
        <v>179</v>
      </c>
      <c r="I6" s="225" t="s">
        <v>184</v>
      </c>
      <c r="J6" s="76"/>
      <c r="K6" s="76"/>
      <c r="L6" s="76"/>
      <c r="M6" s="76"/>
      <c r="N6" s="124"/>
      <c r="P6" t="str">
        <f>LEFT(B6,FIND("　",B6)-1)</f>
        <v>道路第１３２号</v>
      </c>
      <c r="Q6" t="str">
        <f>RIGHT(B6,LEN(B6)-FIND("号　",B6)-1)</f>
        <v>市道０１０８号線幹線舗装改良工事（週休２日）</v>
      </c>
    </row>
    <row r="7" spans="1:23" ht="22.5" customHeight="1">
      <c r="A7" s="137" t="s">
        <v>137</v>
      </c>
      <c r="B7" s="341" t="s">
        <v>498</v>
      </c>
      <c r="C7" s="352"/>
      <c r="D7" s="352"/>
      <c r="E7" s="352"/>
      <c r="F7" s="342"/>
      <c r="G7" s="148"/>
      <c r="H7" s="122"/>
      <c r="I7" s="230" t="s">
        <v>185</v>
      </c>
      <c r="J7" s="76"/>
      <c r="K7" s="76"/>
      <c r="L7" s="76"/>
      <c r="M7" s="76"/>
      <c r="N7" s="124"/>
    </row>
    <row r="8" spans="1:23" ht="22.5" customHeight="1" thickBot="1">
      <c r="A8" s="138" t="s">
        <v>139</v>
      </c>
      <c r="B8" s="341" t="s">
        <v>499</v>
      </c>
      <c r="C8" s="352"/>
      <c r="D8" s="352"/>
      <c r="E8" s="342"/>
      <c r="H8" s="127" t="s">
        <v>179</v>
      </c>
      <c r="I8" s="231" t="s">
        <v>186</v>
      </c>
      <c r="J8" s="128"/>
      <c r="K8" s="128"/>
      <c r="L8" s="128"/>
      <c r="M8" s="128"/>
      <c r="N8" s="129"/>
      <c r="P8" t="str">
        <f>DBCS(LEFT(B8,FIND("　",B8)-4))</f>
        <v>令和８年１１月６日</v>
      </c>
    </row>
    <row r="9" spans="1:23" ht="22.5" customHeight="1" thickTop="1">
      <c r="B9" s="149" t="str">
        <f>IF(COUNTIF(N10:N82,"×")&gt;0,"【注】未入力の項目があります。確認欄に×のあるところを入力してください。--------------------------→","")</f>
        <v>【注】未入力の項目があります。確認欄に×のあるところを入力してください。--------------------------→</v>
      </c>
      <c r="N9" s="151" t="s">
        <v>218</v>
      </c>
    </row>
    <row r="10" spans="1:23" ht="22.5" customHeight="1">
      <c r="A10" s="136" t="s">
        <v>140</v>
      </c>
      <c r="B10" s="130"/>
      <c r="C10" s="131" t="s">
        <v>407</v>
      </c>
      <c r="N10" s="150" t="str">
        <f>IF(B10="","×","")</f>
        <v>×</v>
      </c>
      <c r="P10" t="str">
        <f>SUBSTITUTE(DBCS(TEXT(B10,"ggg")&amp;TEXT(B10,"e年")&amp;TEXT(MONTH(B10),"?月")&amp;TEXT(DAY(B10),"?日")),"和１年","和元年")</f>
        <v>明治３３年１月　日</v>
      </c>
    </row>
    <row r="11" spans="1:23" ht="22.5" customHeight="1">
      <c r="A11" s="137" t="s">
        <v>141</v>
      </c>
      <c r="B11" s="332"/>
      <c r="C11" s="323"/>
      <c r="D11" s="323"/>
      <c r="E11" s="323"/>
      <c r="F11" s="324"/>
      <c r="G11" s="131" t="s">
        <v>191</v>
      </c>
      <c r="N11" s="150" t="str">
        <f t="shared" ref="N11:N16" si="0">IF(B11="","×","")</f>
        <v>×</v>
      </c>
      <c r="P11" t="str">
        <f>SUBSTITUTE(SUBSTITUTE(SUBSTITUTE(SUBSTITUTE(SUBSTITUTE(B11,"　","")," ",""),"株式会社","㈱"),"有限会社","㈲"),"合資会社","㈾")</f>
        <v/>
      </c>
    </row>
    <row r="12" spans="1:23" ht="22.5" customHeight="1">
      <c r="A12" s="137" t="s">
        <v>142</v>
      </c>
      <c r="B12" s="325"/>
      <c r="C12" s="326"/>
      <c r="D12" s="326"/>
      <c r="E12" s="326"/>
      <c r="F12" s="327"/>
      <c r="G12" s="131" t="s">
        <v>192</v>
      </c>
      <c r="N12" s="150" t="str">
        <f t="shared" si="0"/>
        <v>×</v>
      </c>
    </row>
    <row r="13" spans="1:23" ht="22.5" customHeight="1">
      <c r="A13" s="252" t="s">
        <v>396</v>
      </c>
      <c r="B13" s="332"/>
      <c r="C13" s="323"/>
      <c r="D13" s="323"/>
      <c r="E13" s="323"/>
      <c r="F13" s="324"/>
      <c r="G13" s="131" t="s">
        <v>193</v>
      </c>
      <c r="N13" s="150" t="str">
        <f t="shared" si="0"/>
        <v>×</v>
      </c>
    </row>
    <row r="14" spans="1:23" ht="22.5" customHeight="1">
      <c r="A14" s="137" t="s">
        <v>143</v>
      </c>
      <c r="B14" s="332"/>
      <c r="C14" s="323"/>
      <c r="D14" s="323"/>
      <c r="E14" s="324"/>
      <c r="F14" s="131" t="s">
        <v>194</v>
      </c>
      <c r="N14" s="150" t="str">
        <f t="shared" si="0"/>
        <v>×</v>
      </c>
    </row>
    <row r="15" spans="1:23" ht="22.5" customHeight="1">
      <c r="A15" s="137" t="s">
        <v>144</v>
      </c>
      <c r="B15" s="332"/>
      <c r="C15" s="323"/>
      <c r="D15" s="323"/>
      <c r="E15" s="324"/>
      <c r="F15" s="131" t="s">
        <v>291</v>
      </c>
      <c r="N15" s="150" t="str">
        <f t="shared" si="0"/>
        <v>×</v>
      </c>
    </row>
    <row r="16" spans="1:23" ht="22.5" customHeight="1">
      <c r="A16" s="138" t="s">
        <v>145</v>
      </c>
      <c r="B16" s="332"/>
      <c r="C16" s="323"/>
      <c r="D16" s="323"/>
      <c r="E16" s="324"/>
      <c r="F16" s="131" t="s">
        <v>195</v>
      </c>
      <c r="N16" s="150" t="str">
        <f t="shared" si="0"/>
        <v>×</v>
      </c>
      <c r="P16" t="str">
        <f>DBCS(B16)</f>
        <v/>
      </c>
    </row>
    <row r="18" spans="1:18" ht="22.5" customHeight="1">
      <c r="A18" s="139" t="s">
        <v>13</v>
      </c>
      <c r="B18" s="139"/>
      <c r="E18" s="131" t="s">
        <v>199</v>
      </c>
      <c r="N18" s="151" t="s">
        <v>218</v>
      </c>
    </row>
    <row r="19" spans="1:18" ht="22.5" customHeight="1">
      <c r="A19" s="140" t="s">
        <v>196</v>
      </c>
      <c r="B19" s="136"/>
      <c r="C19" s="332"/>
      <c r="D19" s="323"/>
      <c r="E19" s="324"/>
      <c r="N19" s="150" t="str">
        <f>IF(C19="","×","")</f>
        <v>×</v>
      </c>
    </row>
    <row r="20" spans="1:18" ht="22.5" customHeight="1">
      <c r="A20" s="141" t="s">
        <v>197</v>
      </c>
      <c r="B20" s="137"/>
      <c r="C20" s="322"/>
      <c r="D20" s="335"/>
      <c r="E20" s="131" t="s">
        <v>200</v>
      </c>
      <c r="F20" s="115"/>
      <c r="N20" s="150" t="str">
        <f>IF(C20="","×","")</f>
        <v>×</v>
      </c>
    </row>
    <row r="21" spans="1:18" ht="22.5" customHeight="1">
      <c r="A21" s="234" t="s">
        <v>190</v>
      </c>
      <c r="B21" s="142"/>
      <c r="C21" s="350"/>
      <c r="D21" s="351"/>
      <c r="N21" s="150" t="str">
        <f>IF(C21="","×","")</f>
        <v>×</v>
      </c>
      <c r="P21" t="s">
        <v>147</v>
      </c>
      <c r="Q21" t="s">
        <v>148</v>
      </c>
      <c r="R21" t="s">
        <v>149</v>
      </c>
    </row>
    <row r="22" spans="1:18" ht="22.5" customHeight="1">
      <c r="A22" s="235" t="s">
        <v>301</v>
      </c>
      <c r="B22" s="170"/>
      <c r="C22" s="350"/>
      <c r="D22" s="356"/>
      <c r="N22" s="150" t="str">
        <f>IF(C22="","×","")</f>
        <v>×</v>
      </c>
      <c r="P22" t="s">
        <v>104</v>
      </c>
      <c r="Q22" t="s">
        <v>109</v>
      </c>
    </row>
    <row r="23" spans="1:18" ht="22.5" customHeight="1">
      <c r="A23" s="117"/>
    </row>
    <row r="24" spans="1:18" ht="22.5" customHeight="1">
      <c r="A24" s="233" t="s">
        <v>159</v>
      </c>
      <c r="B24" s="139"/>
      <c r="E24" s="131" t="s">
        <v>189</v>
      </c>
      <c r="N24" s="151" t="s">
        <v>218</v>
      </c>
    </row>
    <row r="25" spans="1:18" ht="22.5" customHeight="1">
      <c r="A25" s="143" t="s">
        <v>198</v>
      </c>
      <c r="B25" s="143"/>
      <c r="C25" s="322"/>
      <c r="D25" s="349"/>
      <c r="E25" s="335"/>
      <c r="N25" s="150" t="str">
        <f>IF(C25="","×","")</f>
        <v>×</v>
      </c>
    </row>
    <row r="26" spans="1:18" ht="22.5" customHeight="1">
      <c r="N26" s="151" t="s">
        <v>218</v>
      </c>
    </row>
    <row r="27" spans="1:18" ht="22.5" customHeight="1">
      <c r="A27" s="143" t="s">
        <v>201</v>
      </c>
      <c r="B27" s="143"/>
      <c r="C27" s="132"/>
      <c r="D27" s="269" t="s">
        <v>408</v>
      </c>
      <c r="N27" s="150" t="str">
        <f>IF(P27=0,"×","")</f>
        <v>×</v>
      </c>
      <c r="P27" s="135">
        <v>0</v>
      </c>
    </row>
    <row r="28" spans="1:18" ht="22.5" customHeight="1">
      <c r="A28" s="146" t="s">
        <v>330</v>
      </c>
      <c r="B28" s="143"/>
      <c r="C28" s="132"/>
      <c r="D28" s="270" t="s">
        <v>439</v>
      </c>
      <c r="N28" s="268"/>
      <c r="P28" s="135"/>
    </row>
    <row r="29" spans="1:18" ht="22.5" customHeight="1">
      <c r="A29" s="146"/>
      <c r="B29" s="143"/>
      <c r="C29" s="132"/>
      <c r="D29" s="269" t="s">
        <v>435</v>
      </c>
    </row>
    <row r="30" spans="1:18" ht="22.5" customHeight="1">
      <c r="A30" s="146"/>
      <c r="B30" s="143"/>
      <c r="C30" s="132"/>
      <c r="D30" s="270" t="s">
        <v>440</v>
      </c>
    </row>
    <row r="31" spans="1:18" ht="22.5" customHeight="1">
      <c r="A31" s="143"/>
      <c r="B31" s="143"/>
      <c r="C31" s="132"/>
      <c r="D31" t="s">
        <v>154</v>
      </c>
    </row>
    <row r="32" spans="1:18" ht="22.5" customHeight="1">
      <c r="C32" s="114"/>
      <c r="N32" s="151" t="s">
        <v>218</v>
      </c>
    </row>
    <row r="33" spans="1:16" ht="22.5" customHeight="1">
      <c r="A33" s="143" t="s">
        <v>202</v>
      </c>
      <c r="B33" s="143"/>
      <c r="C33" s="133"/>
      <c r="D33" t="s">
        <v>409</v>
      </c>
      <c r="N33" s="150" t="str">
        <f>IF(P33=0,"×","")</f>
        <v>×</v>
      </c>
      <c r="P33" s="135">
        <v>0</v>
      </c>
    </row>
    <row r="34" spans="1:16" ht="22.5" customHeight="1">
      <c r="A34" s="146" t="s">
        <v>331</v>
      </c>
      <c r="B34" s="143"/>
      <c r="C34" s="133"/>
      <c r="D34" t="s">
        <v>410</v>
      </c>
    </row>
    <row r="35" spans="1:16" ht="22.5" customHeight="1">
      <c r="A35" s="143"/>
      <c r="B35" s="143"/>
      <c r="C35" s="133"/>
      <c r="D35" t="s">
        <v>436</v>
      </c>
    </row>
    <row r="36" spans="1:16" ht="22.5" customHeight="1">
      <c r="A36" s="143"/>
      <c r="B36" s="143"/>
      <c r="C36" s="133"/>
      <c r="D36" t="s">
        <v>437</v>
      </c>
    </row>
    <row r="37" spans="1:16" ht="22.5" customHeight="1">
      <c r="A37" s="143"/>
      <c r="B37" s="143"/>
      <c r="C37" s="133"/>
      <c r="D37" t="s">
        <v>154</v>
      </c>
    </row>
    <row r="39" spans="1:16" ht="22.5" customHeight="1">
      <c r="A39" s="232" t="s">
        <v>160</v>
      </c>
      <c r="B39" s="139"/>
      <c r="C39" s="144"/>
      <c r="D39" s="139"/>
      <c r="E39" s="139"/>
      <c r="N39" s="151" t="s">
        <v>218</v>
      </c>
    </row>
    <row r="40" spans="1:16" ht="22.5" customHeight="1">
      <c r="A40" s="143" t="s">
        <v>254</v>
      </c>
      <c r="B40" s="143"/>
      <c r="C40" s="133"/>
      <c r="D40" t="s">
        <v>411</v>
      </c>
      <c r="N40" s="150" t="str">
        <f>IF(P40=0,"×","")</f>
        <v>×</v>
      </c>
      <c r="P40" s="135">
        <v>0</v>
      </c>
    </row>
    <row r="41" spans="1:16" ht="22.5" customHeight="1">
      <c r="A41" s="146" t="s">
        <v>330</v>
      </c>
      <c r="B41" s="143"/>
      <c r="C41" s="133"/>
      <c r="D41" t="s">
        <v>412</v>
      </c>
    </row>
    <row r="42" spans="1:16" ht="22.5" customHeight="1">
      <c r="A42" s="143"/>
      <c r="B42" s="143"/>
      <c r="C42" s="133"/>
      <c r="D42" t="s">
        <v>413</v>
      </c>
    </row>
    <row r="43" spans="1:16" ht="22.5" customHeight="1">
      <c r="A43" s="143"/>
      <c r="B43" s="143"/>
      <c r="C43" s="133"/>
      <c r="D43" t="s">
        <v>438</v>
      </c>
    </row>
    <row r="44" spans="1:16" ht="22.5" customHeight="1">
      <c r="A44" s="143"/>
      <c r="B44" s="143"/>
      <c r="C44" s="133"/>
      <c r="D44" t="s">
        <v>154</v>
      </c>
    </row>
    <row r="45" spans="1:16" ht="22.5" customHeight="1">
      <c r="N45" s="151" t="s">
        <v>218</v>
      </c>
    </row>
    <row r="46" spans="1:16" ht="22.5" customHeight="1">
      <c r="A46" s="143" t="s">
        <v>327</v>
      </c>
      <c r="B46" s="143"/>
      <c r="C46" s="133"/>
      <c r="D46" t="s">
        <v>414</v>
      </c>
      <c r="N46" s="150" t="str">
        <f>IF(P46=0,"×","")</f>
        <v>×</v>
      </c>
      <c r="P46" s="135">
        <v>0</v>
      </c>
    </row>
    <row r="47" spans="1:16" ht="22.5" customHeight="1">
      <c r="A47" s="146" t="s">
        <v>330</v>
      </c>
      <c r="B47" s="143"/>
      <c r="C47" s="133"/>
      <c r="D47" t="s">
        <v>415</v>
      </c>
    </row>
    <row r="48" spans="1:16" ht="22.5" customHeight="1">
      <c r="A48" s="143"/>
      <c r="B48" s="143"/>
      <c r="C48" s="133"/>
      <c r="D48" s="117" t="s">
        <v>416</v>
      </c>
    </row>
    <row r="49" spans="1:20" ht="22.5" customHeight="1">
      <c r="A49" s="143"/>
      <c r="B49" s="143"/>
      <c r="C49" s="133"/>
      <c r="D49" s="255" t="s">
        <v>417</v>
      </c>
    </row>
    <row r="50" spans="1:20" ht="22.5" customHeight="1">
      <c r="A50" s="143"/>
      <c r="B50" s="143"/>
      <c r="C50" s="133"/>
      <c r="D50" t="s">
        <v>418</v>
      </c>
    </row>
    <row r="51" spans="1:20" ht="22.5" customHeight="1">
      <c r="A51" s="143"/>
      <c r="B51" s="143"/>
      <c r="C51" s="133"/>
      <c r="D51" t="s">
        <v>154</v>
      </c>
    </row>
    <row r="52" spans="1:20" ht="22.5" customHeight="1">
      <c r="N52" s="151" t="s">
        <v>218</v>
      </c>
    </row>
    <row r="53" spans="1:20" ht="22.5" customHeight="1">
      <c r="A53" s="143" t="s">
        <v>203</v>
      </c>
      <c r="B53" s="143"/>
      <c r="C53" s="133"/>
      <c r="D53" t="s">
        <v>419</v>
      </c>
      <c r="N53" s="150" t="str">
        <f>IF(P53=0,"×","")</f>
        <v>×</v>
      </c>
      <c r="P53" s="135">
        <v>0</v>
      </c>
    </row>
    <row r="54" spans="1:20" ht="22.5" customHeight="1">
      <c r="A54" s="146" t="s">
        <v>324</v>
      </c>
      <c r="B54" s="143"/>
      <c r="C54" s="133"/>
      <c r="D54" t="s">
        <v>420</v>
      </c>
    </row>
    <row r="55" spans="1:20" ht="22.5" customHeight="1">
      <c r="A55" s="143"/>
      <c r="B55" s="143"/>
      <c r="C55" s="133"/>
      <c r="D55" t="s">
        <v>421</v>
      </c>
    </row>
    <row r="56" spans="1:20" ht="22.5" customHeight="1">
      <c r="A56" s="143"/>
      <c r="B56" s="143"/>
      <c r="C56" s="133"/>
      <c r="D56" t="s">
        <v>154</v>
      </c>
    </row>
    <row r="57" spans="1:20" ht="22.5" customHeight="1">
      <c r="N57" s="151" t="s">
        <v>218</v>
      </c>
    </row>
    <row r="58" spans="1:20" ht="22.5" customHeight="1">
      <c r="A58" s="143" t="s">
        <v>204</v>
      </c>
      <c r="B58" s="143"/>
      <c r="C58" s="133"/>
      <c r="D58" t="s">
        <v>162</v>
      </c>
      <c r="N58" s="150" t="str">
        <f>IF(P58=0,"×","")</f>
        <v>×</v>
      </c>
      <c r="P58" s="135">
        <v>0</v>
      </c>
    </row>
    <row r="59" spans="1:20" ht="22.5" customHeight="1">
      <c r="A59" s="143"/>
      <c r="B59" s="143"/>
      <c r="C59" s="133"/>
      <c r="D59" t="s">
        <v>163</v>
      </c>
    </row>
    <row r="60" spans="1:20" ht="22.5" customHeight="1">
      <c r="N60" s="151" t="s">
        <v>218</v>
      </c>
    </row>
    <row r="61" spans="1:20" ht="22.5" customHeight="1">
      <c r="A61" s="143" t="s">
        <v>205</v>
      </c>
      <c r="B61" s="143"/>
      <c r="C61" s="133"/>
      <c r="D61" t="s">
        <v>164</v>
      </c>
      <c r="N61" s="150" t="str">
        <f>IF(P61=0,"×","")</f>
        <v>×</v>
      </c>
      <c r="P61" s="135">
        <v>0</v>
      </c>
    </row>
    <row r="62" spans="1:20" ht="22.5" customHeight="1">
      <c r="A62" s="143"/>
      <c r="B62" s="143"/>
      <c r="C62" s="133"/>
      <c r="D62" t="s">
        <v>163</v>
      </c>
    </row>
    <row r="63" spans="1:20" ht="22.5" customHeight="1">
      <c r="J63" s="254" t="s">
        <v>357</v>
      </c>
      <c r="N63" s="151" t="s">
        <v>218</v>
      </c>
    </row>
    <row r="64" spans="1:20" ht="22.5" customHeight="1">
      <c r="A64" s="145" t="s">
        <v>206</v>
      </c>
      <c r="B64" s="143"/>
      <c r="C64" s="133"/>
      <c r="D64" s="255" t="s">
        <v>358</v>
      </c>
      <c r="J64" s="360" t="s">
        <v>353</v>
      </c>
      <c r="K64" s="361"/>
      <c r="L64" s="362"/>
      <c r="N64" s="150" t="str">
        <f>IF(P64=0,"×","")</f>
        <v>×</v>
      </c>
      <c r="P64" s="135">
        <v>0</v>
      </c>
      <c r="Q64" t="s">
        <v>353</v>
      </c>
      <c r="R64" t="s">
        <v>354</v>
      </c>
      <c r="S64" t="s">
        <v>355</v>
      </c>
      <c r="T64" t="s">
        <v>356</v>
      </c>
    </row>
    <row r="65" spans="1:23" ht="22.5" customHeight="1">
      <c r="A65" s="146" t="s">
        <v>207</v>
      </c>
      <c r="B65" s="143"/>
      <c r="C65" s="133"/>
      <c r="D65" t="s">
        <v>383</v>
      </c>
    </row>
    <row r="66" spans="1:23" ht="22.5" customHeight="1">
      <c r="N66" s="151" t="s">
        <v>218</v>
      </c>
    </row>
    <row r="67" spans="1:23" ht="22.5" customHeight="1">
      <c r="A67" s="143" t="s">
        <v>208</v>
      </c>
      <c r="B67" s="143"/>
      <c r="C67" s="133"/>
      <c r="D67" t="s">
        <v>165</v>
      </c>
      <c r="N67" s="150" t="str">
        <f>IF(P67=0,"×","")</f>
        <v>×</v>
      </c>
      <c r="P67" s="135">
        <v>0</v>
      </c>
    </row>
    <row r="68" spans="1:23" ht="22.5" customHeight="1">
      <c r="A68" s="143"/>
      <c r="B68" s="143"/>
      <c r="C68" s="133"/>
      <c r="D68" t="s">
        <v>154</v>
      </c>
    </row>
    <row r="69" spans="1:23" ht="22.5" customHeight="1">
      <c r="N69" s="151" t="s">
        <v>218</v>
      </c>
    </row>
    <row r="70" spans="1:23" ht="22.5" customHeight="1">
      <c r="A70" s="145" t="s">
        <v>209</v>
      </c>
      <c r="B70" s="143"/>
      <c r="C70" s="133"/>
      <c r="D70" t="s">
        <v>166</v>
      </c>
      <c r="N70" s="150" t="str">
        <f>IF(P70=0,"×","")</f>
        <v>×</v>
      </c>
      <c r="P70" s="135">
        <v>0</v>
      </c>
    </row>
    <row r="71" spans="1:23" ht="22.5" customHeight="1">
      <c r="A71" s="146" t="s">
        <v>210</v>
      </c>
      <c r="B71" s="143"/>
      <c r="C71" s="133"/>
      <c r="D71" t="s">
        <v>383</v>
      </c>
    </row>
    <row r="72" spans="1:23" s="272" customFormat="1" ht="22.5" customHeight="1">
      <c r="N72" s="151" t="s">
        <v>218</v>
      </c>
    </row>
    <row r="73" spans="1:23" s="272" customFormat="1" ht="22.5" customHeight="1">
      <c r="A73" s="143" t="s">
        <v>385</v>
      </c>
      <c r="B73" s="143"/>
      <c r="C73" s="133"/>
      <c r="D73" s="117" t="s">
        <v>441</v>
      </c>
      <c r="N73" s="150" t="str">
        <f>IF(P73=0,"×","")</f>
        <v>×</v>
      </c>
      <c r="P73" s="135">
        <v>0</v>
      </c>
    </row>
    <row r="74" spans="1:23" s="272" customFormat="1" ht="22.5" customHeight="1">
      <c r="A74" s="146" t="s">
        <v>404</v>
      </c>
      <c r="B74" s="143"/>
      <c r="C74" s="133"/>
      <c r="D74" s="272" t="s">
        <v>386</v>
      </c>
    </row>
    <row r="75" spans="1:23" ht="22.5" customHeight="1">
      <c r="N75" s="151" t="s">
        <v>218</v>
      </c>
    </row>
    <row r="76" spans="1:23" ht="22.5" customHeight="1">
      <c r="A76" s="143" t="s">
        <v>211</v>
      </c>
      <c r="B76" s="143"/>
      <c r="C76" s="133"/>
      <c r="D76" t="s">
        <v>167</v>
      </c>
      <c r="N76" s="150" t="str">
        <f>IF(P76=0,"×","")</f>
        <v>×</v>
      </c>
      <c r="P76" s="135">
        <v>0</v>
      </c>
    </row>
    <row r="77" spans="1:23" ht="22.5" customHeight="1">
      <c r="A77" s="143"/>
      <c r="B77" s="143"/>
      <c r="C77" s="133"/>
      <c r="D77" t="s">
        <v>383</v>
      </c>
    </row>
    <row r="78" spans="1:23" ht="22.5" customHeight="1">
      <c r="N78" s="151" t="s">
        <v>218</v>
      </c>
    </row>
    <row r="79" spans="1:23" ht="22.5" customHeight="1">
      <c r="A79" s="176" t="s">
        <v>212</v>
      </c>
      <c r="B79" s="143"/>
      <c r="C79" s="133"/>
      <c r="D79" s="117" t="s">
        <v>168</v>
      </c>
      <c r="H79" s="117" t="s">
        <v>172</v>
      </c>
      <c r="J79" s="318"/>
      <c r="K79" s="355"/>
      <c r="L79" s="319"/>
      <c r="N79" s="150" t="str">
        <f>IF(OR(P79=2,AND(P79=1,J79&lt;&gt;"")),"","×")</f>
        <v>×</v>
      </c>
      <c r="P79" s="135">
        <v>0</v>
      </c>
      <c r="Q79" s="116" t="s">
        <v>173</v>
      </c>
      <c r="R79" s="116" t="s">
        <v>174</v>
      </c>
      <c r="S79" s="116" t="s">
        <v>175</v>
      </c>
      <c r="T79" s="116" t="s">
        <v>395</v>
      </c>
      <c r="U79" s="116" t="s">
        <v>176</v>
      </c>
      <c r="V79" t="s">
        <v>177</v>
      </c>
      <c r="W79" s="116" t="s">
        <v>178</v>
      </c>
    </row>
    <row r="80" spans="1:23" ht="22.5" customHeight="1">
      <c r="A80" s="146" t="s">
        <v>307</v>
      </c>
      <c r="B80" s="143"/>
      <c r="C80" s="133"/>
      <c r="D80" t="s">
        <v>387</v>
      </c>
      <c r="J80" s="147" t="s">
        <v>187</v>
      </c>
    </row>
    <row r="81" spans="1:26" ht="22.5" customHeight="1">
      <c r="J81" s="134" t="s">
        <v>188</v>
      </c>
      <c r="N81" s="151" t="s">
        <v>218</v>
      </c>
    </row>
    <row r="82" spans="1:26" ht="22.5" customHeight="1">
      <c r="A82" s="143" t="s">
        <v>215</v>
      </c>
      <c r="B82" s="143"/>
      <c r="C82" s="133"/>
      <c r="D82" t="s">
        <v>170</v>
      </c>
      <c r="N82" s="150" t="str">
        <f>IF(P82=0,"×","")</f>
        <v>×</v>
      </c>
      <c r="P82" s="135">
        <v>0</v>
      </c>
    </row>
    <row r="83" spans="1:26" ht="22.5" customHeight="1">
      <c r="A83" s="146" t="s">
        <v>214</v>
      </c>
      <c r="B83" s="143"/>
      <c r="C83" s="133"/>
      <c r="D83" t="s">
        <v>383</v>
      </c>
    </row>
    <row r="84" spans="1:26" ht="22.5" customHeight="1">
      <c r="N84" s="151" t="s">
        <v>218</v>
      </c>
    </row>
    <row r="85" spans="1:26" ht="22.5" customHeight="1">
      <c r="A85" s="143" t="s">
        <v>213</v>
      </c>
      <c r="B85" s="143"/>
      <c r="C85" s="133"/>
      <c r="D85" t="s">
        <v>171</v>
      </c>
      <c r="N85" s="150" t="str">
        <f>IF(P85=0,"×","")</f>
        <v>×</v>
      </c>
      <c r="P85" s="135">
        <v>0</v>
      </c>
    </row>
    <row r="86" spans="1:26" ht="22.5" customHeight="1">
      <c r="A86" s="146" t="s">
        <v>214</v>
      </c>
      <c r="B86" s="143"/>
      <c r="C86" s="133"/>
      <c r="D86" t="s">
        <v>384</v>
      </c>
    </row>
    <row r="87" spans="1:26" ht="22.5" customHeight="1" thickBot="1"/>
    <row r="88" spans="1:26" ht="22.5" customHeight="1">
      <c r="A88" s="251" t="s">
        <v>286</v>
      </c>
      <c r="B88" s="197"/>
      <c r="C88" s="197"/>
      <c r="D88" s="197"/>
      <c r="E88" s="197"/>
      <c r="F88" s="250" t="str">
        <f>IF(COUNTIF(N89:N169,"×")&gt;0,"　【注】未入力の項目があります。確認欄に×のあるところを入力してください。→","")</f>
        <v>　【注】未入力の項目があります。確認欄に×のあるところを入力してください。→</v>
      </c>
      <c r="G88" s="197"/>
      <c r="H88" s="197"/>
      <c r="I88" s="197"/>
      <c r="J88" s="197"/>
      <c r="K88" s="197"/>
      <c r="L88" s="197"/>
      <c r="M88" s="197"/>
      <c r="N88" s="198" t="s">
        <v>218</v>
      </c>
      <c r="O88" s="197"/>
      <c r="P88" s="197"/>
      <c r="Q88" s="197"/>
      <c r="R88" s="197"/>
      <c r="S88" s="197"/>
      <c r="T88" s="197"/>
      <c r="U88" s="197"/>
      <c r="V88" s="197"/>
      <c r="W88" s="197"/>
      <c r="X88" s="197"/>
      <c r="Y88" s="197"/>
      <c r="Z88" s="197"/>
    </row>
    <row r="89" spans="1:26" ht="22.5" customHeight="1">
      <c r="A89" s="297" t="s">
        <v>223</v>
      </c>
      <c r="B89" s="184"/>
      <c r="C89" s="329"/>
      <c r="D89" s="335"/>
      <c r="E89" s="131" t="s">
        <v>391</v>
      </c>
      <c r="N89" s="150" t="str">
        <f>IF(C89="","×","")</f>
        <v>×</v>
      </c>
      <c r="P89" t="str">
        <f>SUBSTITUTE(DBCS(TEXT(C89,"ggg")&amp;TEXT(C89,"e年")&amp;TEXT(MONTH(C89),"?月")&amp;TEXT(DAY(C89),"?日")),"和１年","和元年")</f>
        <v>明治３３年１月　日</v>
      </c>
    </row>
    <row r="90" spans="1:26" s="272" customFormat="1" ht="22.5" customHeight="1">
      <c r="A90" s="299" t="s">
        <v>483</v>
      </c>
      <c r="B90" s="184"/>
      <c r="C90" s="300"/>
      <c r="D90" s="301" t="s">
        <v>484</v>
      </c>
      <c r="E90" s="302"/>
      <c r="F90" s="303"/>
      <c r="G90" s="303"/>
      <c r="H90" s="303"/>
      <c r="I90" s="303"/>
      <c r="J90" s="303"/>
      <c r="N90" s="151" t="s">
        <v>218</v>
      </c>
    </row>
    <row r="91" spans="1:26" s="272" customFormat="1" ht="22.5" customHeight="1">
      <c r="A91" s="182"/>
      <c r="B91" s="182"/>
      <c r="C91" s="304"/>
      <c r="D91" s="305" t="s">
        <v>485</v>
      </c>
      <c r="E91" s="306"/>
      <c r="F91" s="307"/>
      <c r="G91" s="307"/>
      <c r="H91" s="307"/>
      <c r="I91" s="307"/>
      <c r="J91" s="307"/>
      <c r="N91" s="150" t="str">
        <f>IF(P91=0,"×","")</f>
        <v>×</v>
      </c>
      <c r="P91" s="135">
        <v>0</v>
      </c>
    </row>
    <row r="92" spans="1:26" s="272" customFormat="1" ht="22.5" customHeight="1">
      <c r="A92" s="297" t="s">
        <v>486</v>
      </c>
      <c r="B92" s="184"/>
      <c r="C92" s="308"/>
      <c r="D92" s="309" t="s">
        <v>487</v>
      </c>
      <c r="E92" s="310"/>
      <c r="F92" s="76"/>
      <c r="G92" s="76"/>
      <c r="H92" s="76"/>
      <c r="I92" s="76"/>
      <c r="J92" s="76"/>
      <c r="N92" s="151" t="s">
        <v>218</v>
      </c>
    </row>
    <row r="93" spans="1:26" s="272" customFormat="1" ht="22.5" customHeight="1">
      <c r="A93" s="311"/>
      <c r="B93" s="182"/>
      <c r="C93" s="312"/>
      <c r="D93" s="309" t="s">
        <v>488</v>
      </c>
      <c r="E93" s="310"/>
      <c r="F93" s="76"/>
      <c r="G93" s="76"/>
      <c r="H93" s="76"/>
      <c r="I93" s="76"/>
      <c r="J93" s="76"/>
      <c r="N93" s="150" t="str">
        <f>IF(P93=0,"×","")</f>
        <v>×</v>
      </c>
      <c r="P93" s="135">
        <v>0</v>
      </c>
    </row>
    <row r="94" spans="1:26" s="272" customFormat="1" ht="22.5" customHeight="1">
      <c r="A94" s="311"/>
      <c r="B94" s="182"/>
      <c r="C94" s="312"/>
      <c r="D94" s="309" t="s">
        <v>489</v>
      </c>
      <c r="E94" s="310"/>
      <c r="F94" s="76"/>
      <c r="G94" s="76"/>
      <c r="H94" s="76"/>
      <c r="I94" s="76"/>
      <c r="J94" s="76"/>
      <c r="N94" s="268"/>
    </row>
    <row r="95" spans="1:26" s="272" customFormat="1" ht="22.5" customHeight="1">
      <c r="A95" s="311"/>
      <c r="B95" s="182"/>
      <c r="C95" s="312"/>
      <c r="D95" s="309" t="s">
        <v>490</v>
      </c>
      <c r="E95" s="310"/>
      <c r="F95" s="76"/>
      <c r="G95" s="76"/>
      <c r="H95" s="76"/>
      <c r="I95" s="76"/>
      <c r="J95" s="76"/>
      <c r="N95" s="268"/>
    </row>
    <row r="96" spans="1:26" s="272" customFormat="1" ht="22.5" customHeight="1">
      <c r="A96" s="313"/>
      <c r="B96" s="219"/>
      <c r="C96" s="314"/>
      <c r="D96" s="315" t="s">
        <v>491</v>
      </c>
      <c r="E96" s="306"/>
      <c r="F96" s="307"/>
      <c r="G96" s="307"/>
      <c r="H96" s="307"/>
      <c r="I96" s="307"/>
      <c r="J96" s="307"/>
      <c r="N96" s="268"/>
    </row>
    <row r="97" spans="1:23" ht="22.5" customHeight="1">
      <c r="A97" s="298" t="s">
        <v>150</v>
      </c>
      <c r="B97" s="181"/>
      <c r="C97" s="182"/>
      <c r="D97" s="183"/>
      <c r="F97" s="131" t="s">
        <v>281</v>
      </c>
      <c r="N97" s="151" t="s">
        <v>218</v>
      </c>
    </row>
    <row r="98" spans="1:23" ht="22.5" customHeight="1">
      <c r="A98" s="171" t="s">
        <v>16</v>
      </c>
      <c r="B98" s="143" t="s">
        <v>130</v>
      </c>
      <c r="C98" s="325"/>
      <c r="D98" s="326"/>
      <c r="E98" s="326"/>
      <c r="F98" s="326"/>
      <c r="G98" s="326"/>
      <c r="H98" s="326"/>
      <c r="I98" s="326"/>
      <c r="J98" s="327"/>
      <c r="N98" s="150" t="str">
        <f>IF(OR(C98="",C99="",C100="",C101="",C102="",G102="",C104=""),"×","")</f>
        <v>×</v>
      </c>
    </row>
    <row r="99" spans="1:23" ht="22.5" customHeight="1">
      <c r="A99" s="173"/>
      <c r="B99" s="138" t="s">
        <v>222</v>
      </c>
      <c r="C99" s="357"/>
      <c r="D99" s="358"/>
      <c r="E99" s="359"/>
      <c r="F99" s="131" t="s">
        <v>282</v>
      </c>
    </row>
    <row r="100" spans="1:23" ht="22.5" customHeight="1">
      <c r="A100" s="173"/>
      <c r="B100" s="138" t="s">
        <v>137</v>
      </c>
      <c r="C100" s="325"/>
      <c r="D100" s="326"/>
      <c r="E100" s="326"/>
      <c r="F100" s="326"/>
      <c r="G100" s="326"/>
      <c r="H100" s="326"/>
      <c r="I100" s="326"/>
      <c r="J100" s="327"/>
      <c r="K100" s="199" t="s">
        <v>283</v>
      </c>
    </row>
    <row r="101" spans="1:23" ht="22.5" customHeight="1">
      <c r="A101" s="173"/>
      <c r="B101" s="138" t="s">
        <v>221</v>
      </c>
      <c r="C101" s="328"/>
      <c r="D101" s="323"/>
      <c r="E101" s="324"/>
      <c r="F101" t="s">
        <v>238</v>
      </c>
      <c r="P101" s="101" t="str">
        <f>"金"&amp;TEXT(C101,"#,##0円")</f>
        <v>金0円</v>
      </c>
    </row>
    <row r="102" spans="1:23" ht="22.5" customHeight="1">
      <c r="A102" s="173"/>
      <c r="B102" s="138" t="s">
        <v>220</v>
      </c>
      <c r="C102" s="329"/>
      <c r="D102" s="330"/>
      <c r="E102" s="331"/>
      <c r="F102" s="100" t="s">
        <v>151</v>
      </c>
      <c r="G102" s="329"/>
      <c r="H102" s="330"/>
      <c r="I102" s="330"/>
      <c r="J102" s="331"/>
      <c r="K102" s="131" t="s">
        <v>292</v>
      </c>
      <c r="P102" t="str">
        <f>SUBSTITUTE(TEXT(C102,"ggg")&amp;TEXT(C102,"e年")&amp;TEXT(MONTH(C102),"?月")&amp;TEXT(DAY(C102),"?日")&amp;"　～　"&amp;TEXT(G102,"ggg")&amp;TEXT(G102,"e年")&amp;TEXT(MONTH(G102),"?月")&amp;TEXT(DAY(G102),"?日"),"和1年","和元年")</f>
        <v>明治33年1月 日　～　明治33年1月 日</v>
      </c>
    </row>
    <row r="103" spans="1:23" ht="22.5" customHeight="1">
      <c r="A103" s="173"/>
      <c r="B103" s="236" t="s">
        <v>219</v>
      </c>
      <c r="C103" s="166"/>
      <c r="D103" s="117" t="s">
        <v>348</v>
      </c>
      <c r="G103" s="322"/>
      <c r="H103" s="323"/>
      <c r="I103" s="323"/>
      <c r="J103" s="324"/>
      <c r="K103" s="131" t="s">
        <v>295</v>
      </c>
      <c r="P103" t="s">
        <v>152</v>
      </c>
      <c r="Q103" t="s">
        <v>153</v>
      </c>
    </row>
    <row r="104" spans="1:23" ht="22.5" customHeight="1">
      <c r="A104" s="175"/>
      <c r="B104" s="214" t="s">
        <v>317</v>
      </c>
      <c r="C104" s="332"/>
      <c r="D104" s="324"/>
      <c r="E104" s="131" t="s">
        <v>359</v>
      </c>
      <c r="G104" s="215"/>
      <c r="H104" s="216"/>
      <c r="I104" s="216"/>
      <c r="J104" s="216"/>
      <c r="K104" s="131"/>
      <c r="N104" s="151" t="s">
        <v>218</v>
      </c>
    </row>
    <row r="105" spans="1:23" ht="22.5" customHeight="1">
      <c r="A105" s="174" t="s">
        <v>249</v>
      </c>
      <c r="B105" s="169"/>
      <c r="N105" s="150" t="str">
        <f>IF(OR(C106="",C107=""),"×","")</f>
        <v>×</v>
      </c>
    </row>
    <row r="106" spans="1:23" ht="22.5" customHeight="1">
      <c r="A106" s="141" t="s">
        <v>224</v>
      </c>
      <c r="B106" s="137"/>
      <c r="C106" s="325"/>
      <c r="D106" s="326"/>
      <c r="E106" s="327"/>
      <c r="F106" s="131" t="s">
        <v>284</v>
      </c>
    </row>
    <row r="107" spans="1:23" ht="22.5" customHeight="1">
      <c r="A107" s="143"/>
      <c r="B107" s="143" t="s">
        <v>228</v>
      </c>
      <c r="C107" s="353"/>
      <c r="D107" s="354"/>
      <c r="E107" s="131" t="s">
        <v>300</v>
      </c>
      <c r="N107" s="151" t="s">
        <v>218</v>
      </c>
      <c r="P107" t="str">
        <f>SUBSTITUTE(DBCS(TEXT(C107,"ggg")&amp;TEXT(C107,"e年")&amp;TEXT(MONTH(C107),"?月")&amp;TEXT(DAY(C107),"?日")),"和1年","和元年")</f>
        <v>明治３３年１月　日</v>
      </c>
    </row>
    <row r="108" spans="1:23" ht="22.5" customHeight="1">
      <c r="A108" s="170" t="s">
        <v>234</v>
      </c>
      <c r="B108" s="169"/>
      <c r="C108" s="153"/>
      <c r="D108" s="152"/>
      <c r="E108" s="201" t="s">
        <v>349</v>
      </c>
      <c r="F108" s="131"/>
      <c r="J108" s="200" t="s">
        <v>293</v>
      </c>
      <c r="L108" s="202" t="s">
        <v>294</v>
      </c>
      <c r="N108" s="150" t="str">
        <f>IF(OR(AND(P109=1,OR(C109="",I109="",L109="")),AND(P109=2,E111=""),P109=0),"×","")</f>
        <v>×</v>
      </c>
    </row>
    <row r="109" spans="1:23" ht="22.5" customHeight="1">
      <c r="A109" s="172"/>
      <c r="B109" s="252" t="s">
        <v>227</v>
      </c>
      <c r="C109" s="325"/>
      <c r="D109" s="326"/>
      <c r="E109" s="326"/>
      <c r="F109" s="327"/>
      <c r="G109" s="338" t="s">
        <v>229</v>
      </c>
      <c r="H109" s="337"/>
      <c r="I109" s="329"/>
      <c r="J109" s="335"/>
      <c r="K109" s="247" t="s">
        <v>230</v>
      </c>
      <c r="L109" s="322"/>
      <c r="M109" s="335"/>
      <c r="P109" s="135"/>
      <c r="Q109" t="str">
        <f>SUBSTITUTE("・"&amp;DBCS(C109)&amp;TEXT(I109," ggg")&amp;TEXT(I109,"e年")&amp;TEXT(MONTH(I109),"?月取得")&amp;" 登録番号（"&amp;L109&amp;"）","和1年","和元年")</f>
        <v>・ 明治33年1月取得 登録番号（）</v>
      </c>
    </row>
    <row r="110" spans="1:23" ht="22.5" customHeight="1">
      <c r="A110" s="174"/>
      <c r="B110" s="239" t="s">
        <v>231</v>
      </c>
      <c r="C110" s="325"/>
      <c r="D110" s="326"/>
      <c r="E110" s="326"/>
      <c r="F110" s="327"/>
      <c r="G110" s="336" t="s">
        <v>233</v>
      </c>
      <c r="H110" s="337"/>
      <c r="I110" s="329"/>
      <c r="J110" s="335"/>
      <c r="K110" s="248" t="s">
        <v>232</v>
      </c>
      <c r="L110" s="322"/>
      <c r="M110" s="335"/>
      <c r="Q110" t="str">
        <f>SUBSTITUTE(IF(OR(C110="",P109=0),"","・"&amp;C110&amp;TEXT(I110," ggg")&amp;TEXT(I110,"e年")&amp;TEXT(MONTH(I110),"?月　当初交付")),"和1年","和元年")</f>
        <v/>
      </c>
      <c r="W110" t="str">
        <f>IF(C110="","","　　　　　　　　　　（現在の交付番号:"&amp;入力表!L110&amp;"）")</f>
        <v/>
      </c>
    </row>
    <row r="111" spans="1:23" ht="22.5" customHeight="1">
      <c r="A111" s="174"/>
      <c r="B111" s="177" t="s">
        <v>236</v>
      </c>
      <c r="C111" t="s">
        <v>276</v>
      </c>
      <c r="E111" s="167"/>
      <c r="F111" t="s">
        <v>285</v>
      </c>
      <c r="G111" s="131"/>
      <c r="N111" s="151" t="s">
        <v>218</v>
      </c>
      <c r="Q111" t="str">
        <f>"・実務経験　"&amp;E111&amp;"年以上"</f>
        <v>・実務経験　年以上</v>
      </c>
    </row>
    <row r="112" spans="1:23" ht="22.5" customHeight="1">
      <c r="A112" s="234" t="s">
        <v>318</v>
      </c>
      <c r="B112" s="169"/>
      <c r="N112" s="150" t="str">
        <f>IF(AND(P27&lt;&gt;3,OR(C113="",C114="",C115="",C116="",C117="",G117="",C118="",C119="",C121="")),"×","")</f>
        <v>×</v>
      </c>
    </row>
    <row r="113" spans="1:19" ht="22.5" customHeight="1">
      <c r="A113" s="173"/>
      <c r="B113" s="143" t="s">
        <v>237</v>
      </c>
      <c r="C113" s="325"/>
      <c r="D113" s="326"/>
      <c r="E113" s="326"/>
      <c r="F113" s="326"/>
      <c r="G113" s="326"/>
      <c r="H113" s="326"/>
      <c r="I113" s="326"/>
      <c r="J113" s="327"/>
      <c r="K113" s="339" t="s">
        <v>350</v>
      </c>
      <c r="L113" s="340"/>
      <c r="M113" s="340"/>
      <c r="N113" s="340"/>
      <c r="O113" s="196"/>
      <c r="P113" t="str">
        <f>IF(C98=0,"",C98)</f>
        <v/>
      </c>
    </row>
    <row r="114" spans="1:19" ht="22.5" customHeight="1">
      <c r="A114" s="173"/>
      <c r="B114" s="137" t="s">
        <v>222</v>
      </c>
      <c r="C114" s="325"/>
      <c r="D114" s="326"/>
      <c r="E114" s="327"/>
      <c r="K114" s="340"/>
      <c r="L114" s="340"/>
      <c r="M114" s="340"/>
      <c r="N114" s="340"/>
      <c r="O114" s="196"/>
      <c r="P114" t="str">
        <f>IF(C99=0,"",C99)</f>
        <v/>
      </c>
    </row>
    <row r="115" spans="1:19" ht="22.5" customHeight="1">
      <c r="A115" s="173"/>
      <c r="B115" s="143" t="s">
        <v>137</v>
      </c>
      <c r="C115" s="325"/>
      <c r="D115" s="326"/>
      <c r="E115" s="326"/>
      <c r="F115" s="326"/>
      <c r="G115" s="326"/>
      <c r="H115" s="326"/>
      <c r="I115" s="326"/>
      <c r="J115" s="327"/>
      <c r="P115" t="str">
        <f>IF(C100=0,"",C100)</f>
        <v/>
      </c>
    </row>
    <row r="116" spans="1:19" ht="22.5" customHeight="1">
      <c r="A116" s="173"/>
      <c r="B116" s="137" t="s">
        <v>221</v>
      </c>
      <c r="C116" s="328"/>
      <c r="D116" s="323"/>
      <c r="E116" s="324"/>
      <c r="F116" t="s">
        <v>238</v>
      </c>
      <c r="P116" s="155" t="str">
        <f>IF(C101=0,"",C101)</f>
        <v/>
      </c>
      <c r="Q116" t="str">
        <f>"金"&amp;TEXT(C116,"#,##0円")</f>
        <v>金0円</v>
      </c>
    </row>
    <row r="117" spans="1:19" ht="22.5" customHeight="1">
      <c r="A117" s="173"/>
      <c r="B117" s="143" t="s">
        <v>220</v>
      </c>
      <c r="C117" s="329"/>
      <c r="D117" s="330"/>
      <c r="E117" s="331"/>
      <c r="F117" s="154" t="s">
        <v>151</v>
      </c>
      <c r="G117" s="329"/>
      <c r="H117" s="330"/>
      <c r="I117" s="330"/>
      <c r="J117" s="331"/>
      <c r="P117" s="163" t="str">
        <f>IF(C102=0,"",C102)</f>
        <v/>
      </c>
      <c r="Q117" s="163" t="str">
        <f>IF(G102=0,"",G102)</f>
        <v/>
      </c>
      <c r="R117" t="str">
        <f>SUBSTITUTE(TEXT(C117,"ggg")&amp;TEXT(C117,"e年")&amp;TEXT(MONTH(C117),"?月")&amp;TEXT(DAY(C117),"?日")&amp;"　～　"&amp;TEXT(G117,"ggg")&amp;TEXT(G117,"e年")&amp;TEXT(MONTH(G117),"?月")&amp;TEXT(DAY(G117),"?日"),"和1年","和元年")</f>
        <v>明治33年1月 日　～　明治33年1月 日</v>
      </c>
    </row>
    <row r="118" spans="1:19" ht="22.5" customHeight="1">
      <c r="A118" s="173"/>
      <c r="B118" s="137" t="s">
        <v>239</v>
      </c>
      <c r="C118" s="333"/>
      <c r="D118" s="334"/>
      <c r="P118" s="271" t="s">
        <v>241</v>
      </c>
      <c r="Q118" s="271" t="s">
        <v>378</v>
      </c>
      <c r="R118" s="271" t="s">
        <v>240</v>
      </c>
      <c r="S118" s="271" t="s">
        <v>379</v>
      </c>
    </row>
    <row r="119" spans="1:19" ht="22.5" customHeight="1">
      <c r="A119" s="173"/>
      <c r="B119" s="143" t="s">
        <v>242</v>
      </c>
      <c r="C119" s="318"/>
      <c r="D119" s="319"/>
      <c r="E119" t="s">
        <v>352</v>
      </c>
      <c r="I119" s="320"/>
      <c r="J119" s="321"/>
      <c r="P119" t="s">
        <v>243</v>
      </c>
      <c r="Q119" t="s">
        <v>244</v>
      </c>
    </row>
    <row r="120" spans="1:19" ht="22.5" customHeight="1">
      <c r="A120" s="173"/>
      <c r="B120" s="237" t="s">
        <v>219</v>
      </c>
      <c r="C120" s="166"/>
      <c r="D120" s="117" t="s">
        <v>348</v>
      </c>
      <c r="G120" s="322"/>
      <c r="H120" s="323"/>
      <c r="I120" s="323"/>
      <c r="J120" s="324"/>
      <c r="P120" t="s">
        <v>245</v>
      </c>
      <c r="Q120" t="s">
        <v>246</v>
      </c>
      <c r="R120" s="115" t="str">
        <f>IF(G103=0,"",G103)</f>
        <v/>
      </c>
    </row>
    <row r="121" spans="1:19" ht="22.5" customHeight="1">
      <c r="A121" s="175"/>
      <c r="B121" s="217" t="s">
        <v>317</v>
      </c>
      <c r="C121" s="332"/>
      <c r="D121" s="324"/>
      <c r="G121" s="215"/>
      <c r="H121" s="216"/>
      <c r="I121" s="216"/>
      <c r="J121" s="216"/>
      <c r="N121" s="151" t="s">
        <v>218</v>
      </c>
    </row>
    <row r="122" spans="1:19" ht="22.5" customHeight="1">
      <c r="A122" s="249" t="s">
        <v>320</v>
      </c>
      <c r="B122" s="220"/>
      <c r="C122" s="278" t="s">
        <v>380</v>
      </c>
      <c r="N122" s="150" t="str">
        <f>IF(AND(P33&lt;&gt;5,C121="C",OR(C123="",C124="",C125="",C126="",C127="",G127="",C128="",C129="",C131="")),"×","")</f>
        <v/>
      </c>
    </row>
    <row r="123" spans="1:19" ht="22.5" customHeight="1">
      <c r="A123" s="221"/>
      <c r="B123" s="137" t="s">
        <v>237</v>
      </c>
      <c r="C123" s="325"/>
      <c r="D123" s="326"/>
      <c r="E123" s="326"/>
      <c r="F123" s="326"/>
      <c r="G123" s="326"/>
      <c r="H123" s="326"/>
      <c r="I123" s="326"/>
      <c r="J123" s="327"/>
      <c r="P123" t="str">
        <f>IF(P113=C113,"",P113)</f>
        <v/>
      </c>
    </row>
    <row r="124" spans="1:19" ht="22.5" customHeight="1">
      <c r="A124" s="221"/>
      <c r="B124" s="143" t="s">
        <v>222</v>
      </c>
      <c r="C124" s="325"/>
      <c r="D124" s="326"/>
      <c r="E124" s="327"/>
      <c r="P124" t="str">
        <f>IF(P114=C114,"",P114)</f>
        <v/>
      </c>
    </row>
    <row r="125" spans="1:19" ht="22.5" customHeight="1">
      <c r="A125" s="221"/>
      <c r="B125" s="178" t="s">
        <v>137</v>
      </c>
      <c r="C125" s="325"/>
      <c r="D125" s="326"/>
      <c r="E125" s="326"/>
      <c r="F125" s="326"/>
      <c r="G125" s="326"/>
      <c r="H125" s="326"/>
      <c r="I125" s="326"/>
      <c r="J125" s="327"/>
      <c r="P125" t="str">
        <f t="shared" ref="P125:P126" si="1">IF(P115=C115,"",P115)</f>
        <v/>
      </c>
    </row>
    <row r="126" spans="1:19" ht="22.5" customHeight="1">
      <c r="A126" s="221"/>
      <c r="B126" s="178" t="s">
        <v>221</v>
      </c>
      <c r="C126" s="328"/>
      <c r="D126" s="323"/>
      <c r="E126" s="324"/>
      <c r="F126" t="s">
        <v>238</v>
      </c>
      <c r="P126" t="str">
        <f t="shared" si="1"/>
        <v/>
      </c>
      <c r="Q126" t="str">
        <f>"金"&amp;TEXT(C126,"#,##0円")</f>
        <v>金0円</v>
      </c>
    </row>
    <row r="127" spans="1:19" ht="22.5" customHeight="1">
      <c r="A127" s="221"/>
      <c r="B127" s="178" t="s">
        <v>220</v>
      </c>
      <c r="C127" s="329"/>
      <c r="D127" s="330"/>
      <c r="E127" s="331"/>
      <c r="F127" s="157" t="s">
        <v>151</v>
      </c>
      <c r="G127" s="329"/>
      <c r="H127" s="330"/>
      <c r="I127" s="330"/>
      <c r="J127" s="331"/>
      <c r="P127" s="163" t="str">
        <f>IF(P117=C117,"",P117)</f>
        <v/>
      </c>
      <c r="Q127" s="163" t="str">
        <f>IF(Q117=G117,"",Q117)</f>
        <v/>
      </c>
      <c r="R127" t="str">
        <f>SUBSTITUTE(TEXT(C127,"ggg")&amp;TEXT(C127,"e年")&amp;TEXT(MONTH(C127),"?月")&amp;TEXT(DAY(C127),"?日")&amp;"　～　"&amp;TEXT(G127,"ggg")&amp;TEXT(G127,"e年")&amp;TEXT(MONTH(G127),"?月")&amp;TEXT(DAY(G127),"?日"),"和1年","和元年")</f>
        <v>明治33年1月 日　～　明治33年1月 日</v>
      </c>
    </row>
    <row r="128" spans="1:19" ht="22.5" customHeight="1">
      <c r="A128" s="221"/>
      <c r="B128" s="178" t="s">
        <v>239</v>
      </c>
      <c r="C128" s="333"/>
      <c r="D128" s="334"/>
      <c r="P128" s="272" t="s">
        <v>241</v>
      </c>
      <c r="Q128" s="272" t="s">
        <v>378</v>
      </c>
      <c r="R128" s="272" t="s">
        <v>240</v>
      </c>
      <c r="S128" s="272" t="s">
        <v>379</v>
      </c>
    </row>
    <row r="129" spans="1:22" ht="22.5" customHeight="1">
      <c r="A129" s="221"/>
      <c r="B129" s="178" t="s">
        <v>242</v>
      </c>
      <c r="C129" s="318"/>
      <c r="D129" s="319"/>
      <c r="E129" t="s">
        <v>352</v>
      </c>
      <c r="I129" s="320"/>
      <c r="J129" s="321"/>
      <c r="P129" t="s">
        <v>243</v>
      </c>
      <c r="Q129" t="s">
        <v>244</v>
      </c>
      <c r="R129" t="str">
        <f>IF(OR(R120=G120,I119=""),"",I119)</f>
        <v/>
      </c>
    </row>
    <row r="130" spans="1:22" ht="22.5" customHeight="1">
      <c r="A130" s="221"/>
      <c r="B130" s="238" t="s">
        <v>219</v>
      </c>
      <c r="C130" s="180"/>
      <c r="D130" s="117" t="s">
        <v>348</v>
      </c>
      <c r="G130" s="322"/>
      <c r="H130" s="323"/>
      <c r="I130" s="323"/>
      <c r="J130" s="324"/>
      <c r="P130" t="s">
        <v>108</v>
      </c>
      <c r="Q130" t="s">
        <v>110</v>
      </c>
      <c r="R130" s="115" t="str">
        <f>IF(R120=G120,"",R120)</f>
        <v/>
      </c>
    </row>
    <row r="131" spans="1:22" ht="22.5" customHeight="1">
      <c r="A131" s="222"/>
      <c r="B131" s="218" t="s">
        <v>317</v>
      </c>
      <c r="C131" s="332"/>
      <c r="D131" s="324"/>
      <c r="G131" s="215"/>
      <c r="H131" s="216"/>
      <c r="I131" s="216"/>
      <c r="J131" s="216"/>
      <c r="R131" s="115"/>
    </row>
    <row r="132" spans="1:22" ht="22.5" customHeight="1">
      <c r="A132" s="299" t="s">
        <v>248</v>
      </c>
      <c r="B132" s="184"/>
      <c r="C132" s="219"/>
      <c r="D132" s="181"/>
      <c r="N132" s="151" t="s">
        <v>218</v>
      </c>
    </row>
    <row r="133" spans="1:22" ht="22.5" customHeight="1">
      <c r="A133" s="170" t="s">
        <v>250</v>
      </c>
      <c r="B133" s="169"/>
      <c r="N133" s="150" t="str">
        <f>IF(AND(P40&lt;&gt;5,OR(C134="",C135="",C136="",C137="",C138="",G138="",C139="",C141="")),"×","")</f>
        <v>×</v>
      </c>
    </row>
    <row r="134" spans="1:22" ht="22.5" customHeight="1">
      <c r="A134" s="173"/>
      <c r="B134" s="143" t="s">
        <v>237</v>
      </c>
      <c r="C134" s="325"/>
      <c r="D134" s="326"/>
      <c r="E134" s="326"/>
      <c r="F134" s="326"/>
      <c r="G134" s="326"/>
      <c r="H134" s="326"/>
      <c r="I134" s="326"/>
      <c r="J134" s="327"/>
      <c r="K134" s="316" t="s">
        <v>351</v>
      </c>
      <c r="L134" s="317"/>
      <c r="M134" s="317"/>
      <c r="N134" s="317"/>
      <c r="O134" s="196"/>
      <c r="P134" t="str">
        <f>IF(C98=0,"",C98)</f>
        <v/>
      </c>
      <c r="Q134" t="str">
        <f>IF(OR(C123="",P123=C123),"",C123)</f>
        <v/>
      </c>
      <c r="R134" t="str">
        <f>IF(OR(C113="",P113=C113),"",C113)</f>
        <v/>
      </c>
    </row>
    <row r="135" spans="1:22" ht="22.5" customHeight="1">
      <c r="A135" s="173"/>
      <c r="B135" s="179" t="s">
        <v>222</v>
      </c>
      <c r="C135" s="325"/>
      <c r="D135" s="326"/>
      <c r="E135" s="327"/>
      <c r="K135" s="317"/>
      <c r="L135" s="317"/>
      <c r="M135" s="317"/>
      <c r="N135" s="317"/>
      <c r="O135" s="196"/>
      <c r="P135" t="str">
        <f>IF(C99=0,"",C99)</f>
        <v/>
      </c>
      <c r="Q135" t="str">
        <f>IF(OR(C124="",P124=C124,C124=P135),"",C124)</f>
        <v/>
      </c>
      <c r="R135" t="str">
        <f>IF(OR(C114="",P114=C114),"",C114)</f>
        <v/>
      </c>
    </row>
    <row r="136" spans="1:22" ht="22.5" customHeight="1">
      <c r="A136" s="173"/>
      <c r="B136" s="143" t="s">
        <v>137</v>
      </c>
      <c r="C136" s="325"/>
      <c r="D136" s="326"/>
      <c r="E136" s="326"/>
      <c r="F136" s="326"/>
      <c r="G136" s="326"/>
      <c r="H136" s="326"/>
      <c r="I136" s="326"/>
      <c r="J136" s="327"/>
      <c r="P136" t="str">
        <f>IF(C100=0,"",C100)</f>
        <v/>
      </c>
      <c r="Q136" t="str">
        <f>IF(OR(C125="",P125=C125,C125=P136),"",C125)</f>
        <v/>
      </c>
      <c r="R136" t="str">
        <f>IF(OR(C115="",P115=C115),"",C115)</f>
        <v/>
      </c>
    </row>
    <row r="137" spans="1:22" ht="22.5" customHeight="1">
      <c r="A137" s="173"/>
      <c r="B137" s="179" t="s">
        <v>221</v>
      </c>
      <c r="C137" s="328"/>
      <c r="D137" s="323"/>
      <c r="E137" s="324"/>
      <c r="F137" t="s">
        <v>238</v>
      </c>
      <c r="P137" s="162" t="str">
        <f>IF(C101=0,"",C101)</f>
        <v/>
      </c>
      <c r="Q137" s="159" t="str">
        <f>IF(OR(C126="",P126=C126,C126=P137),"",C126)</f>
        <v/>
      </c>
      <c r="R137" s="159" t="str">
        <f>IF(OR(C116="",P116=C116),"",C116)</f>
        <v/>
      </c>
      <c r="S137" t="str">
        <f>"金"&amp;TEXT(C137,"#,##0円")</f>
        <v>金0円</v>
      </c>
    </row>
    <row r="138" spans="1:22" ht="22.5" customHeight="1">
      <c r="A138" s="173"/>
      <c r="B138" s="143" t="s">
        <v>220</v>
      </c>
      <c r="C138" s="329"/>
      <c r="D138" s="330"/>
      <c r="E138" s="331"/>
      <c r="F138" s="158" t="s">
        <v>151</v>
      </c>
      <c r="G138" s="329"/>
      <c r="H138" s="330"/>
      <c r="I138" s="330"/>
      <c r="J138" s="331"/>
      <c r="P138" s="163" t="str">
        <f>IF(C102=0,"",C102)</f>
        <v/>
      </c>
      <c r="Q138" s="163" t="str">
        <f>IF(OR(C127="",P127=C127,C127=P138),"",C127)</f>
        <v/>
      </c>
      <c r="R138" s="156" t="str">
        <f>IF(OR(C117="",P117=C117),"",C117)</f>
        <v/>
      </c>
      <c r="S138" s="163" t="str">
        <f>IF(G102=0,"",G102)</f>
        <v/>
      </c>
      <c r="T138" s="163" t="str">
        <f>IF(OR(G127="",Q127=G127,G127=Q138),"",G127)</f>
        <v/>
      </c>
      <c r="U138" s="163" t="str">
        <f>IF(OR(G117="",Q117=G117),"",G117)</f>
        <v/>
      </c>
      <c r="V138" t="str">
        <f>SUBSTITUTE(TEXT(C138,"ggg")&amp;TEXT(C138,"e年")&amp;TEXT(MONTH(C138),"?月")&amp;TEXT(DAY(C138),"?日")&amp;"　～　"&amp;TEXT(G138,"ggg")&amp;TEXT(G138,"e年")&amp;TEXT(MONTH(G138),"?月")&amp;TEXT(DAY(G138),"?日"),"和1年","和元年")</f>
        <v>明治33年1月 日　～　明治33年1月 日</v>
      </c>
    </row>
    <row r="139" spans="1:22" ht="22.5" customHeight="1">
      <c r="A139" s="173"/>
      <c r="B139" s="179" t="s">
        <v>242</v>
      </c>
      <c r="C139" s="318"/>
      <c r="D139" s="319"/>
      <c r="E139" t="s">
        <v>352</v>
      </c>
      <c r="I139" s="320"/>
      <c r="J139" s="321"/>
      <c r="P139" t="s">
        <v>243</v>
      </c>
      <c r="Q139" t="s">
        <v>244</v>
      </c>
      <c r="R139" s="161" t="str">
        <f>IF(I119="","",I119)</f>
        <v/>
      </c>
      <c r="S139" s="161" t="str">
        <f>IF(OR(R129=I129,I129=""),"",I129)</f>
        <v/>
      </c>
    </row>
    <row r="140" spans="1:22" ht="22.5" customHeight="1">
      <c r="A140" s="173"/>
      <c r="B140" s="238" t="s">
        <v>219</v>
      </c>
      <c r="C140" s="166"/>
      <c r="D140" s="117" t="s">
        <v>348</v>
      </c>
      <c r="G140" s="322"/>
      <c r="H140" s="323"/>
      <c r="I140" s="323"/>
      <c r="J140" s="324"/>
      <c r="P140" t="s">
        <v>108</v>
      </c>
      <c r="Q140" t="s">
        <v>110</v>
      </c>
      <c r="R140" s="115" t="str">
        <f>IF(G103=0,"",G103)</f>
        <v/>
      </c>
      <c r="S140" s="115" t="str">
        <f>IF(OR(G130="",R130=G130,G129=R140),"",G130)</f>
        <v/>
      </c>
      <c r="T140" s="115" t="str">
        <f>IF(OR(G120="",R120=G120),"",G120)</f>
        <v/>
      </c>
    </row>
    <row r="141" spans="1:22" ht="22.5" customHeight="1">
      <c r="A141" s="172"/>
      <c r="B141" s="218" t="s">
        <v>317</v>
      </c>
      <c r="C141" s="332"/>
      <c r="D141" s="324"/>
      <c r="G141" s="215"/>
      <c r="H141" s="216"/>
      <c r="I141" s="216"/>
      <c r="J141" s="216"/>
      <c r="N141" s="151" t="s">
        <v>218</v>
      </c>
      <c r="S141" s="115"/>
      <c r="T141" s="115"/>
    </row>
    <row r="142" spans="1:22" ht="22.5" customHeight="1">
      <c r="A142" s="170" t="s">
        <v>251</v>
      </c>
      <c r="B142" s="169"/>
      <c r="N142" s="150" t="str">
        <f>IF(AND(P40&lt;&gt;3,P40&lt;&gt;5,OR(C143="",C144="",C145="",C146="",C147="",G147="",C148="",C150="")),"×","")</f>
        <v>×</v>
      </c>
    </row>
    <row r="143" spans="1:22" ht="22.5" customHeight="1">
      <c r="A143" s="185"/>
      <c r="B143" s="143" t="s">
        <v>237</v>
      </c>
      <c r="C143" s="325"/>
      <c r="D143" s="326"/>
      <c r="E143" s="326"/>
      <c r="F143" s="326"/>
      <c r="G143" s="326"/>
      <c r="H143" s="326"/>
      <c r="I143" s="326"/>
      <c r="J143" s="327"/>
      <c r="K143" s="316" t="s">
        <v>351</v>
      </c>
      <c r="L143" s="317"/>
      <c r="M143" s="317"/>
      <c r="N143" s="317"/>
      <c r="O143" s="196"/>
      <c r="P143" t="str">
        <f>IF(C98=0,"",C98)</f>
        <v/>
      </c>
      <c r="Q143" t="str">
        <f>IF(OR(C123="",P123=C123),"",C123)</f>
        <v/>
      </c>
      <c r="R143" t="str">
        <f>IF(OR(C113="",P113=C113),"",C113)</f>
        <v/>
      </c>
    </row>
    <row r="144" spans="1:22" ht="22.5" customHeight="1">
      <c r="A144" s="185"/>
      <c r="B144" s="179" t="s">
        <v>222</v>
      </c>
      <c r="C144" s="325"/>
      <c r="D144" s="326"/>
      <c r="E144" s="327"/>
      <c r="K144" s="317"/>
      <c r="L144" s="317"/>
      <c r="M144" s="317"/>
      <c r="N144" s="317"/>
      <c r="O144" s="196"/>
      <c r="P144" t="str">
        <f>IF(C99=0,"",C99)</f>
        <v/>
      </c>
      <c r="Q144" t="str">
        <f>IF(OR(C124="",P124=C124,C124=P144),"",C124)</f>
        <v/>
      </c>
      <c r="R144" t="str">
        <f>IF(OR(C114="",P114=C114),"",C114)</f>
        <v/>
      </c>
    </row>
    <row r="145" spans="1:22" ht="22.5" customHeight="1">
      <c r="A145" s="185"/>
      <c r="B145" s="143" t="s">
        <v>137</v>
      </c>
      <c r="C145" s="325"/>
      <c r="D145" s="326"/>
      <c r="E145" s="326"/>
      <c r="F145" s="326"/>
      <c r="G145" s="326"/>
      <c r="H145" s="326"/>
      <c r="I145" s="326"/>
      <c r="J145" s="327"/>
      <c r="P145" t="str">
        <f>IF(C100=0,"",C100)</f>
        <v/>
      </c>
      <c r="Q145" t="str">
        <f>IF(OR(C125="",P125=C125,C125=P145),"",C125)</f>
        <v/>
      </c>
      <c r="R145" t="str">
        <f>IF(OR(C115="",P115=C115),"",C115)</f>
        <v/>
      </c>
    </row>
    <row r="146" spans="1:22" ht="22.5" customHeight="1">
      <c r="A146" s="185"/>
      <c r="B146" s="179" t="s">
        <v>221</v>
      </c>
      <c r="C146" s="328"/>
      <c r="D146" s="323"/>
      <c r="E146" s="324"/>
      <c r="F146" t="s">
        <v>238</v>
      </c>
      <c r="P146" s="162" t="str">
        <f>IF(C101=0,"",C101)</f>
        <v/>
      </c>
      <c r="Q146" s="159" t="str">
        <f>IF(OR(C126="",P126=C126,C126=P146),"",C126)</f>
        <v/>
      </c>
      <c r="R146" s="159" t="str">
        <f>IF(OR(C116="",P116=C116),"",C116)</f>
        <v/>
      </c>
      <c r="S146" t="str">
        <f>"金"&amp;TEXT(C146,"#,##0円")</f>
        <v>金0円</v>
      </c>
    </row>
    <row r="147" spans="1:22" ht="22.5" customHeight="1">
      <c r="A147" s="185"/>
      <c r="B147" s="143" t="s">
        <v>220</v>
      </c>
      <c r="C147" s="329"/>
      <c r="D147" s="330"/>
      <c r="E147" s="331"/>
      <c r="F147" s="160" t="s">
        <v>151</v>
      </c>
      <c r="G147" s="329"/>
      <c r="H147" s="330"/>
      <c r="I147" s="330"/>
      <c r="J147" s="331"/>
      <c r="P147" s="156" t="str">
        <f>IF(C102=0,"",C102)</f>
        <v/>
      </c>
      <c r="Q147" s="163" t="str">
        <f>IF(OR(C127="",P127=C127,C127=P147),"",C127)</f>
        <v/>
      </c>
      <c r="R147" s="163" t="str">
        <f>IF(OR(C117="",P117=C117),"",C117)</f>
        <v/>
      </c>
      <c r="S147" s="163" t="str">
        <f>IF(G102=0,"",G102)</f>
        <v/>
      </c>
      <c r="T147" s="163" t="str">
        <f>IF(OR(G127="",Q127=G127,G127=Q147),"",G127)</f>
        <v/>
      </c>
      <c r="U147" s="156" t="str">
        <f>IF(OR(G117="",Q117=G117),"",G117)</f>
        <v/>
      </c>
      <c r="V147" t="str">
        <f>SUBSTITUTE(TEXT(C147,"ggg")&amp;TEXT(C147,"e年")&amp;TEXT(MONTH(C147),"?月")&amp;TEXT(DAY(C147),"?日")&amp;"　～　"&amp;TEXT(G147,"ggg")&amp;TEXT(G147,"e年")&amp;TEXT(MONTH(G147),"?月")&amp;TEXT(DAY(G147),"?日"),"和1年","和元年")</f>
        <v>明治33年1月 日　～　明治33年1月 日</v>
      </c>
    </row>
    <row r="148" spans="1:22" ht="22.5" customHeight="1">
      <c r="A148" s="185"/>
      <c r="B148" s="179" t="s">
        <v>242</v>
      </c>
      <c r="C148" s="318"/>
      <c r="D148" s="319"/>
      <c r="E148" t="s">
        <v>352</v>
      </c>
      <c r="I148" s="320"/>
      <c r="J148" s="321"/>
      <c r="P148" t="s">
        <v>243</v>
      </c>
      <c r="Q148" t="s">
        <v>244</v>
      </c>
      <c r="R148" s="161" t="str">
        <f>IF(I119="","",I119)</f>
        <v/>
      </c>
      <c r="S148" t="str">
        <f>IF(OR(R129=I129,I129=""),"",I129)</f>
        <v/>
      </c>
    </row>
    <row r="149" spans="1:22" ht="22.5" customHeight="1">
      <c r="A149" s="185"/>
      <c r="B149" s="239" t="s">
        <v>219</v>
      </c>
      <c r="C149" s="166"/>
      <c r="D149" s="117" t="s">
        <v>348</v>
      </c>
      <c r="G149" s="322"/>
      <c r="H149" s="323"/>
      <c r="I149" s="323"/>
      <c r="J149" s="324"/>
      <c r="P149" t="s">
        <v>108</v>
      </c>
      <c r="Q149" t="s">
        <v>110</v>
      </c>
      <c r="R149" s="115" t="str">
        <f>IF(G103=0,"",G103)</f>
        <v/>
      </c>
      <c r="S149" s="115" t="str">
        <f>IF(OR(G130="",R130=G130,G129=R149),"",G130)</f>
        <v/>
      </c>
      <c r="T149" s="115" t="str">
        <f>IF(OR(G120="",R120=G120),"",G120)</f>
        <v/>
      </c>
    </row>
    <row r="150" spans="1:22" ht="22.5" customHeight="1">
      <c r="A150" s="172"/>
      <c r="B150" s="218" t="s">
        <v>316</v>
      </c>
      <c r="C150" s="332"/>
      <c r="D150" s="324"/>
      <c r="G150" s="215"/>
      <c r="H150" s="216"/>
      <c r="I150" s="216"/>
      <c r="J150" s="216"/>
      <c r="N150" s="151" t="s">
        <v>218</v>
      </c>
      <c r="S150" s="115"/>
      <c r="T150" s="115"/>
    </row>
    <row r="151" spans="1:22" ht="22.5" customHeight="1">
      <c r="A151" s="170" t="s">
        <v>252</v>
      </c>
      <c r="B151" s="169"/>
      <c r="N151" s="150" t="str">
        <f>IF(AND(P40&lt;&gt;2,P40&lt;&gt;3,P40&lt;&gt;4,P40&lt;&gt;5,OR(C152="",C153="",C154="",C155="",C156="",G156="",C157="",C159="")),"×","")</f>
        <v>×</v>
      </c>
    </row>
    <row r="152" spans="1:22" ht="22.5" customHeight="1">
      <c r="A152" s="173"/>
      <c r="B152" s="143" t="s">
        <v>237</v>
      </c>
      <c r="C152" s="325"/>
      <c r="D152" s="326"/>
      <c r="E152" s="326"/>
      <c r="F152" s="326"/>
      <c r="G152" s="326"/>
      <c r="H152" s="326"/>
      <c r="I152" s="326"/>
      <c r="J152" s="327"/>
      <c r="K152" s="316" t="s">
        <v>351</v>
      </c>
      <c r="L152" s="317"/>
      <c r="M152" s="317"/>
      <c r="N152" s="317"/>
      <c r="O152" s="196"/>
      <c r="P152" t="str">
        <f>IF(C98=0,"",C98)</f>
        <v/>
      </c>
      <c r="Q152" t="str">
        <f>IF(OR(C123="",P123=C123),"",C123)</f>
        <v/>
      </c>
      <c r="R152" t="str">
        <f>IF(OR(C113="",P113=C113),"",C113)</f>
        <v/>
      </c>
    </row>
    <row r="153" spans="1:22" ht="22.5" customHeight="1">
      <c r="A153" s="173"/>
      <c r="B153" s="179" t="s">
        <v>222</v>
      </c>
      <c r="C153" s="325"/>
      <c r="D153" s="326"/>
      <c r="E153" s="327"/>
      <c r="K153" s="317"/>
      <c r="L153" s="317"/>
      <c r="M153" s="317"/>
      <c r="N153" s="317"/>
      <c r="O153" s="196"/>
      <c r="P153" t="str">
        <f>IF(C99=0,"",C99)</f>
        <v/>
      </c>
      <c r="Q153" t="str">
        <f>IF(OR(C124="",P124=C124,C124=P153),"",C124)</f>
        <v/>
      </c>
      <c r="R153" t="str">
        <f>IF(OR(C114="",P114=C114),"",C114)</f>
        <v/>
      </c>
    </row>
    <row r="154" spans="1:22" ht="22.5" customHeight="1">
      <c r="A154" s="173"/>
      <c r="B154" s="143" t="s">
        <v>137</v>
      </c>
      <c r="C154" s="325"/>
      <c r="D154" s="326"/>
      <c r="E154" s="326"/>
      <c r="F154" s="326"/>
      <c r="G154" s="326"/>
      <c r="H154" s="326"/>
      <c r="I154" s="326"/>
      <c r="J154" s="327"/>
      <c r="P154" t="str">
        <f>IF(C100=0,"",C100)</f>
        <v/>
      </c>
      <c r="Q154" t="str">
        <f>IF(OR(C125="",P125=C125,C125=P154),"",C125)</f>
        <v/>
      </c>
      <c r="R154" t="str">
        <f>IF(OR(C115="",P115=C115),"",C115)</f>
        <v/>
      </c>
    </row>
    <row r="155" spans="1:22" ht="22.5" customHeight="1">
      <c r="A155" s="173"/>
      <c r="B155" s="179" t="s">
        <v>221</v>
      </c>
      <c r="C155" s="328"/>
      <c r="D155" s="323"/>
      <c r="E155" s="324"/>
      <c r="F155" t="s">
        <v>238</v>
      </c>
      <c r="P155" s="162" t="str">
        <f>IF(C101=0,"",C101)</f>
        <v/>
      </c>
      <c r="Q155" s="159" t="str">
        <f>IF(OR(C126="",P126=C126,C126=P155),"",C126)</f>
        <v/>
      </c>
      <c r="R155" s="115" t="str">
        <f>IF(OR(C116="",P116=C116),"",C116)</f>
        <v/>
      </c>
      <c r="S155" t="str">
        <f>"金"&amp;TEXT(C155,"#,##0円")</f>
        <v>金0円</v>
      </c>
    </row>
    <row r="156" spans="1:22" ht="22.5" customHeight="1">
      <c r="A156" s="173"/>
      <c r="B156" s="143" t="s">
        <v>220</v>
      </c>
      <c r="C156" s="329"/>
      <c r="D156" s="330"/>
      <c r="E156" s="331"/>
      <c r="F156" s="160" t="s">
        <v>151</v>
      </c>
      <c r="G156" s="329"/>
      <c r="H156" s="330"/>
      <c r="I156" s="330"/>
      <c r="J156" s="331"/>
      <c r="P156" s="163" t="str">
        <f>IF(C102=0,"",C102)</f>
        <v/>
      </c>
      <c r="Q156" s="163" t="str">
        <f>IF(OR(C127="",P127=C127,C127=P156),"",C127)</f>
        <v/>
      </c>
      <c r="R156" s="163" t="str">
        <f>IF(OR(C117="",P117=C117),"",C117)</f>
        <v/>
      </c>
      <c r="S156" s="163" t="str">
        <f>IF(G102=0,"",G102)</f>
        <v/>
      </c>
      <c r="T156" s="163" t="str">
        <f>IF(OR(G127="",Q127=G127,G127=Q156),"",G127)</f>
        <v/>
      </c>
      <c r="U156" s="163" t="str">
        <f>IF(OR(G117="",Q117=G117),"",G117)</f>
        <v/>
      </c>
      <c r="V156" t="str">
        <f>SUBSTITUTE(TEXT(C156,"ggg")&amp;TEXT(C156,"e年")&amp;TEXT(MONTH(C156),"?月")&amp;TEXT(DAY(C156),"?日")&amp;"　～　"&amp;TEXT(G156,"ggg")&amp;TEXT(G156,"e年")&amp;TEXT(MONTH(G156),"?月")&amp;TEXT(DAY(G156),"?日"),"和1年","和元年")</f>
        <v>明治33年1月 日　～　明治33年1月 日</v>
      </c>
    </row>
    <row r="157" spans="1:22" ht="22.5" customHeight="1">
      <c r="A157" s="173"/>
      <c r="B157" s="179" t="s">
        <v>242</v>
      </c>
      <c r="C157" s="318"/>
      <c r="D157" s="319"/>
      <c r="E157" t="s">
        <v>352</v>
      </c>
      <c r="I157" s="320"/>
      <c r="J157" s="321"/>
      <c r="P157" t="s">
        <v>243</v>
      </c>
      <c r="Q157" t="s">
        <v>244</v>
      </c>
      <c r="R157" s="161" t="str">
        <f>IF(I119="","",I119)</f>
        <v/>
      </c>
      <c r="S157" t="str">
        <f>IF(OR(R129=I129,I129=""),"",I129)</f>
        <v/>
      </c>
    </row>
    <row r="158" spans="1:22" ht="22.5" customHeight="1">
      <c r="A158" s="173"/>
      <c r="B158" s="238" t="s">
        <v>219</v>
      </c>
      <c r="C158" s="166"/>
      <c r="D158" s="117" t="s">
        <v>348</v>
      </c>
      <c r="G158" s="322"/>
      <c r="H158" s="323"/>
      <c r="I158" s="323"/>
      <c r="J158" s="324"/>
      <c r="P158" t="s">
        <v>108</v>
      </c>
      <c r="Q158" t="s">
        <v>110</v>
      </c>
      <c r="R158" s="115" t="str">
        <f>IF(G103=0,"",G103)</f>
        <v/>
      </c>
      <c r="S158" s="115" t="str">
        <f>IF(OR(G130="",R130=G130,G129=R158),"",G130)</f>
        <v/>
      </c>
      <c r="T158" s="115" t="str">
        <f>IF(OR(G120="",R120=G120),"",G120)</f>
        <v/>
      </c>
    </row>
    <row r="159" spans="1:22" ht="22.5" customHeight="1">
      <c r="A159" s="172"/>
      <c r="B159" s="218" t="s">
        <v>316</v>
      </c>
      <c r="C159" s="332"/>
      <c r="D159" s="324"/>
      <c r="G159" s="215"/>
      <c r="H159" s="216"/>
      <c r="I159" s="216"/>
      <c r="J159" s="216"/>
      <c r="N159" s="151" t="s">
        <v>218</v>
      </c>
      <c r="S159" s="115"/>
      <c r="T159" s="115"/>
    </row>
    <row r="160" spans="1:22" ht="22.5" customHeight="1">
      <c r="A160" s="170" t="s">
        <v>253</v>
      </c>
      <c r="B160" s="169"/>
      <c r="N160" s="150" t="str">
        <f>IF(AND(P40&lt;&gt;2,P40&lt;&gt;3,P40&lt;&gt;4,P40&lt;&gt;5,OR(C161="",C162="",C163="",C164="",C165="",G165="",C166="",C168="")),"×","")</f>
        <v>×</v>
      </c>
    </row>
    <row r="161" spans="1:22" ht="22.5" customHeight="1">
      <c r="A161" s="173"/>
      <c r="B161" s="143" t="s">
        <v>237</v>
      </c>
      <c r="C161" s="325"/>
      <c r="D161" s="326"/>
      <c r="E161" s="326"/>
      <c r="F161" s="326"/>
      <c r="G161" s="326"/>
      <c r="H161" s="326"/>
      <c r="I161" s="326"/>
      <c r="J161" s="327"/>
      <c r="K161" s="316" t="s">
        <v>351</v>
      </c>
      <c r="L161" s="317"/>
      <c r="M161" s="317"/>
      <c r="N161" s="317"/>
      <c r="O161" s="196"/>
      <c r="P161" t="str">
        <f>IF(C98=0,"",C98)</f>
        <v/>
      </c>
      <c r="Q161" t="str">
        <f>IF(OR(C123="",P123=C123),"",C123)</f>
        <v/>
      </c>
      <c r="R161" t="str">
        <f>IF(OR(C113="",P113=C113),"",C113)</f>
        <v/>
      </c>
    </row>
    <row r="162" spans="1:22" ht="22.5" customHeight="1">
      <c r="A162" s="173"/>
      <c r="B162" s="179" t="s">
        <v>222</v>
      </c>
      <c r="C162" s="325"/>
      <c r="D162" s="326"/>
      <c r="E162" s="327"/>
      <c r="K162" s="317"/>
      <c r="L162" s="317"/>
      <c r="M162" s="317"/>
      <c r="N162" s="317"/>
      <c r="O162" s="196"/>
      <c r="P162" t="str">
        <f>IF(C99=0,"",C99)</f>
        <v/>
      </c>
      <c r="Q162" t="str">
        <f>IF(OR(C124="",P124=C124,C124=P162),"",C124)</f>
        <v/>
      </c>
      <c r="R162" t="str">
        <f>IF(OR(C114="",P114=C114),"",C114)</f>
        <v/>
      </c>
    </row>
    <row r="163" spans="1:22" ht="22.5" customHeight="1">
      <c r="A163" s="173"/>
      <c r="B163" s="143" t="s">
        <v>137</v>
      </c>
      <c r="C163" s="325"/>
      <c r="D163" s="326"/>
      <c r="E163" s="326"/>
      <c r="F163" s="326"/>
      <c r="G163" s="326"/>
      <c r="H163" s="326"/>
      <c r="I163" s="326"/>
      <c r="J163" s="327"/>
      <c r="P163" t="str">
        <f>IF(C100=0,"",C100)</f>
        <v/>
      </c>
      <c r="Q163" t="str">
        <f>IF(OR(C125="",P125=C125,C125=P163),"",C125)</f>
        <v/>
      </c>
      <c r="R163" t="str">
        <f>IF(OR(C115="",P115=C115),"",C115)</f>
        <v/>
      </c>
    </row>
    <row r="164" spans="1:22" ht="22.5" customHeight="1">
      <c r="A164" s="173"/>
      <c r="B164" s="179" t="s">
        <v>221</v>
      </c>
      <c r="C164" s="328"/>
      <c r="D164" s="323"/>
      <c r="E164" s="324"/>
      <c r="F164" t="s">
        <v>238</v>
      </c>
      <c r="P164" s="162" t="str">
        <f>IF(C101=0,"",C101)</f>
        <v/>
      </c>
      <c r="Q164" s="159" t="str">
        <f>IF(OR(C126="",P126=C126,C126=P164),"",C126)</f>
        <v/>
      </c>
      <c r="R164" s="159" t="str">
        <f>IF(OR(C116="",P116=C116),"",C116)</f>
        <v/>
      </c>
      <c r="S164" t="str">
        <f>"金"&amp;TEXT(C164,"#,##0円")</f>
        <v>金0円</v>
      </c>
    </row>
    <row r="165" spans="1:22" ht="22.5" customHeight="1">
      <c r="A165" s="173"/>
      <c r="B165" s="143" t="s">
        <v>220</v>
      </c>
      <c r="C165" s="329"/>
      <c r="D165" s="330"/>
      <c r="E165" s="331"/>
      <c r="F165" s="160" t="s">
        <v>151</v>
      </c>
      <c r="G165" s="329"/>
      <c r="H165" s="330"/>
      <c r="I165" s="330"/>
      <c r="J165" s="331"/>
      <c r="P165" s="163" t="str">
        <f>IF(C102=0,"",C102)</f>
        <v/>
      </c>
      <c r="Q165" s="163" t="str">
        <f>IF(OR(C127="",P127=C127,C127=P165),"",C127)</f>
        <v/>
      </c>
      <c r="R165" s="163" t="str">
        <f>IF(OR(C117="",P117=C117),"",C117)</f>
        <v/>
      </c>
      <c r="S165" s="163" t="str">
        <f>IF(G102=0,"",G102)</f>
        <v/>
      </c>
      <c r="T165" s="163" t="str">
        <f>IF(OR(G127="",Q127=G127,G127=Q165),"",G127)</f>
        <v/>
      </c>
      <c r="U165" s="163" t="str">
        <f>IF(OR(G117="",Q117=G117),"",G117)</f>
        <v/>
      </c>
      <c r="V165" t="str">
        <f>SUBSTITUTE(TEXT(C165,"ggg")&amp;TEXT(C165,"e年")&amp;TEXT(MONTH(C165),"?月")&amp;TEXT(DAY(C165),"?日")&amp;"　～　"&amp;TEXT(G165,"ggg")&amp;TEXT(G165,"e年")&amp;TEXT(MONTH(G165),"?月")&amp;TEXT(DAY(G165),"?日"),"和1年","和元年")</f>
        <v>明治33年1月 日　～　明治33年1月 日</v>
      </c>
    </row>
    <row r="166" spans="1:22" ht="22.5" customHeight="1">
      <c r="A166" s="173"/>
      <c r="B166" s="179" t="s">
        <v>242</v>
      </c>
      <c r="C166" s="318"/>
      <c r="D166" s="319"/>
      <c r="E166" t="s">
        <v>352</v>
      </c>
      <c r="I166" s="320"/>
      <c r="J166" s="321"/>
      <c r="P166" t="s">
        <v>243</v>
      </c>
      <c r="Q166" t="s">
        <v>244</v>
      </c>
      <c r="R166" s="161" t="str">
        <f>IF(I119="","",I119)</f>
        <v/>
      </c>
      <c r="S166" t="str">
        <f>IF(OR(R129=I129,I129=""),"",I129)</f>
        <v/>
      </c>
    </row>
    <row r="167" spans="1:22" ht="22.5" customHeight="1">
      <c r="A167" s="173"/>
      <c r="B167" s="240" t="s">
        <v>219</v>
      </c>
      <c r="C167" s="166"/>
      <c r="D167" s="117" t="s">
        <v>348</v>
      </c>
      <c r="G167" s="322"/>
      <c r="H167" s="323"/>
      <c r="I167" s="323"/>
      <c r="J167" s="324"/>
      <c r="P167" t="s">
        <v>108</v>
      </c>
      <c r="Q167" t="s">
        <v>110</v>
      </c>
      <c r="R167" t="str">
        <f>IF(G103=0,"",G103)</f>
        <v/>
      </c>
      <c r="S167" t="str">
        <f>IF(OR(G130="",R130=G130,G129=R167),"",G130)</f>
        <v/>
      </c>
      <c r="T167" t="str">
        <f>IF(OR(G120="",R120=G120),"",G120)</f>
        <v/>
      </c>
    </row>
    <row r="168" spans="1:22" ht="22.5" customHeight="1">
      <c r="A168" s="175"/>
      <c r="B168" s="218" t="s">
        <v>316</v>
      </c>
      <c r="C168" s="332"/>
      <c r="D168" s="324"/>
      <c r="G168" s="215"/>
      <c r="H168" s="216"/>
      <c r="I168" s="216"/>
      <c r="J168" s="216"/>
      <c r="N168" s="151" t="s">
        <v>218</v>
      </c>
    </row>
    <row r="169" spans="1:22" ht="22.5" customHeight="1">
      <c r="A169" s="174" t="s">
        <v>255</v>
      </c>
      <c r="B169" s="174"/>
      <c r="N169" s="150" t="str">
        <f>IF(AND(P67&lt;&gt;2,OR(F173="",F181="")),"×","")</f>
        <v>×</v>
      </c>
    </row>
    <row r="170" spans="1:22" ht="22.5" customHeight="1">
      <c r="A170" s="170" t="s">
        <v>257</v>
      </c>
      <c r="B170" s="170"/>
    </row>
    <row r="171" spans="1:22" ht="22.5" customHeight="1">
      <c r="A171" s="141" t="s">
        <v>277</v>
      </c>
      <c r="B171" s="186"/>
      <c r="C171" s="141"/>
      <c r="D171" s="141"/>
      <c r="E171" s="195" t="s">
        <v>334</v>
      </c>
      <c r="F171" s="168"/>
      <c r="G171" t="s">
        <v>265</v>
      </c>
      <c r="I171" s="203" t="s">
        <v>297</v>
      </c>
    </row>
    <row r="172" spans="1:22" ht="22.5" customHeight="1">
      <c r="A172" s="141" t="s">
        <v>278</v>
      </c>
      <c r="B172" s="141"/>
      <c r="C172" s="141"/>
      <c r="D172" s="141"/>
      <c r="E172" s="195" t="s">
        <v>335</v>
      </c>
      <c r="F172" s="168"/>
      <c r="G172" t="s">
        <v>265</v>
      </c>
      <c r="I172" s="204" t="s">
        <v>298</v>
      </c>
    </row>
    <row r="173" spans="1:22" ht="22.5" customHeight="1">
      <c r="A173" t="s">
        <v>275</v>
      </c>
      <c r="F173" s="164" t="str">
        <f>IF(AND(F171="",F172=""),"",F171+F172*0.5)</f>
        <v/>
      </c>
      <c r="G173" t="s">
        <v>265</v>
      </c>
    </row>
    <row r="174" spans="1:22" ht="22.5" customHeight="1">
      <c r="A174" s="174" t="s">
        <v>261</v>
      </c>
      <c r="B174" s="174"/>
    </row>
    <row r="175" spans="1:22" ht="22.5" customHeight="1">
      <c r="A175" s="177" t="s">
        <v>279</v>
      </c>
      <c r="B175" s="177"/>
      <c r="C175" s="188"/>
      <c r="D175" s="191" t="s">
        <v>269</v>
      </c>
      <c r="E175" s="194" t="s">
        <v>337</v>
      </c>
      <c r="F175" s="167"/>
      <c r="G175" t="s">
        <v>265</v>
      </c>
      <c r="I175" s="203" t="s">
        <v>296</v>
      </c>
    </row>
    <row r="176" spans="1:22" ht="22.5" customHeight="1">
      <c r="A176" s="187"/>
      <c r="B176" s="187"/>
      <c r="C176" s="189"/>
      <c r="D176" s="192" t="s">
        <v>271</v>
      </c>
      <c r="E176" s="194" t="s">
        <v>336</v>
      </c>
      <c r="F176" s="167"/>
      <c r="G176" t="s">
        <v>265</v>
      </c>
      <c r="I176" s="204" t="s">
        <v>299</v>
      </c>
    </row>
    <row r="177" spans="1:7" ht="22.5" customHeight="1">
      <c r="A177" s="187"/>
      <c r="B177" s="187"/>
      <c r="C177" s="189"/>
      <c r="D177" s="192" t="s">
        <v>269</v>
      </c>
      <c r="E177" s="241" t="s">
        <v>338</v>
      </c>
      <c r="F177" s="167"/>
      <c r="G177" t="s">
        <v>265</v>
      </c>
    </row>
    <row r="178" spans="1:7" ht="22.5" customHeight="1">
      <c r="A178" s="187"/>
      <c r="B178" s="187"/>
      <c r="C178" s="190"/>
      <c r="D178" s="192" t="s">
        <v>271</v>
      </c>
      <c r="E178" s="242" t="s">
        <v>339</v>
      </c>
      <c r="F178" s="167"/>
      <c r="G178" t="s">
        <v>265</v>
      </c>
    </row>
    <row r="179" spans="1:7" ht="22.5" customHeight="1">
      <c r="A179" s="177" t="s">
        <v>280</v>
      </c>
      <c r="B179" s="177"/>
      <c r="C179" s="177"/>
      <c r="D179" s="188"/>
      <c r="E179" s="193" t="s">
        <v>340</v>
      </c>
      <c r="F179" s="167"/>
      <c r="G179" t="s">
        <v>265</v>
      </c>
    </row>
    <row r="180" spans="1:7" ht="22.5" customHeight="1">
      <c r="A180" s="140"/>
      <c r="B180" s="140"/>
      <c r="C180" s="140"/>
      <c r="D180" s="190"/>
      <c r="E180" s="241" t="s">
        <v>341</v>
      </c>
      <c r="F180" s="167"/>
      <c r="G180" t="s">
        <v>265</v>
      </c>
    </row>
    <row r="181" spans="1:7" ht="22.5" customHeight="1">
      <c r="A181" t="s">
        <v>274</v>
      </c>
      <c r="F181" s="165" t="str">
        <f>IF(AND(F175="",F176="",F177="",F178="",F179="",F180=""),"",F175*2+F176+F177+F178*0.5+F179+F180*0.5)</f>
        <v/>
      </c>
      <c r="G181" t="s">
        <v>265</v>
      </c>
    </row>
    <row r="183" spans="1:7" ht="22.5" customHeight="1">
      <c r="A183" s="210" t="s">
        <v>304</v>
      </c>
    </row>
    <row r="184" spans="1:7" ht="22.5" customHeight="1">
      <c r="A184" s="210" t="s">
        <v>305</v>
      </c>
    </row>
    <row r="185" spans="1:7" ht="22.5" customHeight="1">
      <c r="A185" s="203" t="s">
        <v>306</v>
      </c>
    </row>
  </sheetData>
  <sheetProtection sheet="1" objects="1" scenarios="1" selectLockedCells="1"/>
  <mergeCells count="106">
    <mergeCell ref="C168:D168"/>
    <mergeCell ref="J64:L64"/>
    <mergeCell ref="C104:D104"/>
    <mergeCell ref="C121:D121"/>
    <mergeCell ref="C131:D131"/>
    <mergeCell ref="C141:D141"/>
    <mergeCell ref="G167:J167"/>
    <mergeCell ref="G158:J158"/>
    <mergeCell ref="C161:J161"/>
    <mergeCell ref="C162:E162"/>
    <mergeCell ref="C163:J163"/>
    <mergeCell ref="C164:E164"/>
    <mergeCell ref="C165:E165"/>
    <mergeCell ref="G165:J165"/>
    <mergeCell ref="C166:D166"/>
    <mergeCell ref="C159:D159"/>
    <mergeCell ref="C145:J145"/>
    <mergeCell ref="C146:E146"/>
    <mergeCell ref="C147:E147"/>
    <mergeCell ref="G147:J147"/>
    <mergeCell ref="I166:J166"/>
    <mergeCell ref="C154:J154"/>
    <mergeCell ref="C155:E155"/>
    <mergeCell ref="C156:E156"/>
    <mergeCell ref="C107:D107"/>
    <mergeCell ref="J79:L79"/>
    <mergeCell ref="B13:F13"/>
    <mergeCell ref="B14:E14"/>
    <mergeCell ref="G103:J103"/>
    <mergeCell ref="C22:D22"/>
    <mergeCell ref="B8:E8"/>
    <mergeCell ref="B11:F11"/>
    <mergeCell ref="B12:F12"/>
    <mergeCell ref="C99:E99"/>
    <mergeCell ref="C106:E106"/>
    <mergeCell ref="B3:C3"/>
    <mergeCell ref="A1:C2"/>
    <mergeCell ref="C102:E102"/>
    <mergeCell ref="G102:J102"/>
    <mergeCell ref="C98:J98"/>
    <mergeCell ref="C100:J100"/>
    <mergeCell ref="C89:D89"/>
    <mergeCell ref="C25:E25"/>
    <mergeCell ref="B15:E15"/>
    <mergeCell ref="B16:E16"/>
    <mergeCell ref="C19:E19"/>
    <mergeCell ref="C20:D20"/>
    <mergeCell ref="C21:D21"/>
    <mergeCell ref="B4:C4"/>
    <mergeCell ref="B5:C5"/>
    <mergeCell ref="B6:F6"/>
    <mergeCell ref="C101:E101"/>
    <mergeCell ref="B7:F7"/>
    <mergeCell ref="L110:M110"/>
    <mergeCell ref="G110:H110"/>
    <mergeCell ref="L109:M109"/>
    <mergeCell ref="G109:H109"/>
    <mergeCell ref="C119:D119"/>
    <mergeCell ref="I119:J119"/>
    <mergeCell ref="K113:N114"/>
    <mergeCell ref="G120:J120"/>
    <mergeCell ref="C113:J113"/>
    <mergeCell ref="C114:E114"/>
    <mergeCell ref="C115:J115"/>
    <mergeCell ref="C116:E116"/>
    <mergeCell ref="C117:E117"/>
    <mergeCell ref="G117:J117"/>
    <mergeCell ref="C118:D118"/>
    <mergeCell ref="C109:F109"/>
    <mergeCell ref="C110:F110"/>
    <mergeCell ref="I109:J109"/>
    <mergeCell ref="I110:J110"/>
    <mergeCell ref="C128:D128"/>
    <mergeCell ref="C129:D129"/>
    <mergeCell ref="I129:J129"/>
    <mergeCell ref="G130:J130"/>
    <mergeCell ref="C123:J123"/>
    <mergeCell ref="C124:E124"/>
    <mergeCell ref="C125:J125"/>
    <mergeCell ref="C126:E126"/>
    <mergeCell ref="C127:E127"/>
    <mergeCell ref="G127:J127"/>
    <mergeCell ref="K134:N135"/>
    <mergeCell ref="K143:N144"/>
    <mergeCell ref="K152:N153"/>
    <mergeCell ref="K161:N162"/>
    <mergeCell ref="C139:D139"/>
    <mergeCell ref="I139:J139"/>
    <mergeCell ref="G140:J140"/>
    <mergeCell ref="C134:J134"/>
    <mergeCell ref="C135:E135"/>
    <mergeCell ref="C136:J136"/>
    <mergeCell ref="C137:E137"/>
    <mergeCell ref="C138:E138"/>
    <mergeCell ref="G138:J138"/>
    <mergeCell ref="C153:E153"/>
    <mergeCell ref="C143:J143"/>
    <mergeCell ref="C144:E144"/>
    <mergeCell ref="G156:J156"/>
    <mergeCell ref="C157:D157"/>
    <mergeCell ref="I157:J157"/>
    <mergeCell ref="C150:D150"/>
    <mergeCell ref="C148:D148"/>
    <mergeCell ref="I148:J148"/>
    <mergeCell ref="G149:J149"/>
    <mergeCell ref="C152:J152"/>
  </mergeCells>
  <phoneticPr fontId="20"/>
  <dataValidations count="74">
    <dataValidation type="list" allowBlank="1" showInputMessage="1" showErrorMessage="1" sqref="B3" xr:uid="{00000000-0002-0000-0000-000000000000}">
      <formula1>$P$3:$R$3</formula1>
    </dataValidation>
    <dataValidation imeMode="hiragana" allowBlank="1" sqref="B5" xr:uid="{00000000-0002-0000-0000-000002000000}"/>
    <dataValidation imeMode="off" allowBlank="1" showInputMessage="1" showErrorMessage="1" sqref="B10 B16:E16 C20:D20 C101:E102 G102:J102 G103:H104 P73 C107:D108 I109:J110 L109:M110 E111 F171:F172 F175:F180 P27:P28 P33 P40 P46 P53 P58 P61 P64 P67 P70 P76 P79 P85 P82 P109 C104 C121 C131 C141 C150 C159 C168 C89:D96" xr:uid="{00000000-0002-0000-0000-000003000000}"/>
    <dataValidation type="list" allowBlank="1" showInputMessage="1" showErrorMessage="1" sqref="C21 C23" xr:uid="{00000000-0002-0000-0000-000004000000}">
      <formula1>$P$21:$R$21</formula1>
    </dataValidation>
    <dataValidation type="list" imeMode="hiragana" allowBlank="1" showInputMessage="1" showErrorMessage="1" sqref="C103" xr:uid="{00000000-0002-0000-0000-000005000000}">
      <formula1>$P$103:$Q$103</formula1>
    </dataValidation>
    <dataValidation allowBlank="1" sqref="C27:C32" xr:uid="{00000000-0002-0000-0000-000006000000}"/>
    <dataValidation type="list" imeMode="hiragana" allowBlank="1" showInputMessage="1" sqref="J79:L79" xr:uid="{00000000-0002-0000-0000-000007000000}">
      <formula1>$Q$79:$W$79</formula1>
    </dataValidation>
    <dataValidation imeMode="hiragana" allowBlank="1" showInputMessage="1" showErrorMessage="1" sqref="B11:F13 B14:E15 C25:E25 B8:E8 C19:E19 B6:B7 G6:G7 I119:J119 C98:E100 G98:J100 F98 F100 C106:E106 E108 C109:F110" xr:uid="{00000000-0002-0000-0000-000008000000}"/>
    <dataValidation type="list" imeMode="hiragana" allowBlank="1" showInputMessage="1" sqref="C113:J113" xr:uid="{00000000-0002-0000-0000-000009000000}">
      <formula1>$P$113</formula1>
    </dataValidation>
    <dataValidation type="list" imeMode="hiragana" allowBlank="1" showInputMessage="1" sqref="C114:E114" xr:uid="{00000000-0002-0000-0000-00000A000000}">
      <formula1>$P$114</formula1>
    </dataValidation>
    <dataValidation type="list" imeMode="hiragana" allowBlank="1" showInputMessage="1" sqref="C115:J115" xr:uid="{00000000-0002-0000-0000-00000B000000}">
      <formula1>$P$115</formula1>
    </dataValidation>
    <dataValidation type="list" imeMode="off" allowBlank="1" showInputMessage="1" sqref="C116:E116" xr:uid="{00000000-0002-0000-0000-00000C000000}">
      <formula1>$P$116</formula1>
    </dataValidation>
    <dataValidation type="list" imeMode="off" allowBlank="1" showInputMessage="1" sqref="C117:E117" xr:uid="{00000000-0002-0000-0000-00000D000000}">
      <formula1>$P$117</formula1>
    </dataValidation>
    <dataValidation type="list" imeMode="off" allowBlank="1" showInputMessage="1" sqref="G117:J117" xr:uid="{00000000-0002-0000-0000-00000E000000}">
      <formula1>$Q$117</formula1>
    </dataValidation>
    <dataValidation type="list" imeMode="hiragana" allowBlank="1" showInputMessage="1" sqref="C118:D118" xr:uid="{00000000-0002-0000-0000-00000F000000}">
      <formula1>$P$118:$S$118</formula1>
    </dataValidation>
    <dataValidation type="list" imeMode="hiragana" allowBlank="1" showInputMessage="1" sqref="C119:D119" xr:uid="{00000000-0002-0000-0000-000010000000}">
      <formula1>$P$119:$Q$119</formula1>
    </dataValidation>
    <dataValidation type="list" imeMode="hiragana" allowBlank="1" showInputMessage="1" sqref="C120" xr:uid="{00000000-0002-0000-0000-000011000000}">
      <formula1>$P$120:$Q$120</formula1>
    </dataValidation>
    <dataValidation type="list" imeMode="off" allowBlank="1" showInputMessage="1" sqref="G120:J120" xr:uid="{00000000-0002-0000-0000-000012000000}">
      <formula1>$R$120</formula1>
    </dataValidation>
    <dataValidation type="list" imeMode="hiragana" allowBlank="1" showInputMessage="1" sqref="C128:D128" xr:uid="{00000000-0002-0000-0000-000013000000}">
      <formula1>$P$128:$S$128</formula1>
    </dataValidation>
    <dataValidation type="list" imeMode="hiragana" allowBlank="1" showInputMessage="1" sqref="C129:D129" xr:uid="{00000000-0002-0000-0000-000014000000}">
      <formula1>$P$129:$Q$129</formula1>
    </dataValidation>
    <dataValidation type="list" imeMode="hiragana" allowBlank="1" showInputMessage="1" sqref="C130" xr:uid="{00000000-0002-0000-0000-000015000000}">
      <formula1>$P$130:$Q$130</formula1>
    </dataValidation>
    <dataValidation type="list" imeMode="hiragana" showInputMessage="1" sqref="C123:J123" xr:uid="{00000000-0002-0000-0000-000016000000}">
      <formula1>$P$123</formula1>
    </dataValidation>
    <dataValidation type="list" imeMode="hiragana" allowBlank="1" showInputMessage="1" sqref="C124:E124" xr:uid="{00000000-0002-0000-0000-000017000000}">
      <formula1>$P$124</formula1>
    </dataValidation>
    <dataValidation type="list" imeMode="hiragana" allowBlank="1" showInputMessage="1" sqref="C125:J125" xr:uid="{00000000-0002-0000-0000-000018000000}">
      <formula1>$P$125</formula1>
    </dataValidation>
    <dataValidation type="list" imeMode="off" allowBlank="1" showInputMessage="1" sqref="C126:E126" xr:uid="{00000000-0002-0000-0000-000019000000}">
      <formula1>$P$126</formula1>
    </dataValidation>
    <dataValidation type="list" imeMode="off" allowBlank="1" showInputMessage="1" sqref="C127:E127" xr:uid="{00000000-0002-0000-0000-00001A000000}">
      <formula1>$P$127</formula1>
    </dataValidation>
    <dataValidation type="list" imeMode="off" allowBlank="1" showInputMessage="1" sqref="G127:J127" xr:uid="{00000000-0002-0000-0000-00001B000000}">
      <formula1>$Q$127</formula1>
    </dataValidation>
    <dataValidation type="list" allowBlank="1" showInputMessage="1" sqref="G130:J130" xr:uid="{00000000-0002-0000-0000-00001C000000}">
      <formula1>$R$130</formula1>
    </dataValidation>
    <dataValidation type="list" imeMode="hiragana" allowBlank="1" showInputMessage="1" sqref="C134:J134" xr:uid="{00000000-0002-0000-0000-00001D000000}">
      <formula1>$P$134:$R$134</formula1>
    </dataValidation>
    <dataValidation type="list" imeMode="hiragana" allowBlank="1" showInputMessage="1" sqref="C136:J136" xr:uid="{00000000-0002-0000-0000-00001E000000}">
      <formula1>$P$136:$R$136</formula1>
    </dataValidation>
    <dataValidation type="list" imeMode="hiragana" allowBlank="1" showInputMessage="1" sqref="C135:E135" xr:uid="{00000000-0002-0000-0000-00001F000000}">
      <formula1>$P$135:$R$135</formula1>
    </dataValidation>
    <dataValidation type="list" imeMode="off" allowBlank="1" showInputMessage="1" sqref="C137:E137" xr:uid="{00000000-0002-0000-0000-000020000000}">
      <formula1>$P$137:$R$137</formula1>
    </dataValidation>
    <dataValidation type="list" imeMode="off" allowBlank="1" showInputMessage="1" sqref="C138:E138" xr:uid="{00000000-0002-0000-0000-000021000000}">
      <formula1>$P$138:$R$138</formula1>
    </dataValidation>
    <dataValidation type="list" imeMode="off" allowBlank="1" showInputMessage="1" sqref="G138:J138" xr:uid="{00000000-0002-0000-0000-000022000000}">
      <formula1>$S$138:$U$138</formula1>
    </dataValidation>
    <dataValidation type="list" imeMode="hiragana" allowBlank="1" showInputMessage="1" sqref="C139:D139" xr:uid="{00000000-0002-0000-0000-000023000000}">
      <formula1>$P$139:$Q$139</formula1>
    </dataValidation>
    <dataValidation type="list" imeMode="hiragana" allowBlank="1" showInputMessage="1" sqref="C140" xr:uid="{00000000-0002-0000-0000-000024000000}">
      <formula1>$P$140:$Q$140</formula1>
    </dataValidation>
    <dataValidation type="list" imeMode="hiragana" allowBlank="1" showInputMessage="1" sqref="I129:J129" xr:uid="{00000000-0002-0000-0000-000025000000}">
      <formula1>$R$129</formula1>
    </dataValidation>
    <dataValidation type="list" imeMode="hiragana" allowBlank="1" showInputMessage="1" sqref="I139:J139" xr:uid="{00000000-0002-0000-0000-000026000000}">
      <formula1>$R$139:$S$139</formula1>
    </dataValidation>
    <dataValidation type="list" imeMode="off" allowBlank="1" showInputMessage="1" sqref="G140:J140" xr:uid="{00000000-0002-0000-0000-000027000000}">
      <formula1>$R$140:$T$140</formula1>
    </dataValidation>
    <dataValidation type="list" imeMode="hiragana" allowBlank="1" showInputMessage="1" sqref="C143:J143" xr:uid="{00000000-0002-0000-0000-000028000000}">
      <formula1>$P$143:$R$143</formula1>
    </dataValidation>
    <dataValidation type="list" imeMode="hiragana" allowBlank="1" showInputMessage="1" sqref="C152:J152" xr:uid="{00000000-0002-0000-0000-000029000000}">
      <formula1>$P$152:$R$152</formula1>
    </dataValidation>
    <dataValidation type="list" imeMode="hiragana" allowBlank="1" showInputMessage="1" sqref="C161:J161" xr:uid="{00000000-0002-0000-0000-00002A000000}">
      <formula1>$P$161:$R$161</formula1>
    </dataValidation>
    <dataValidation type="list" imeMode="hiragana" allowBlank="1" showInputMessage="1" sqref="C144:E144" xr:uid="{00000000-0002-0000-0000-00002B000000}">
      <formula1>$P$144:$R$144</formula1>
    </dataValidation>
    <dataValidation type="list" imeMode="hiragana" allowBlank="1" showInputMessage="1" sqref="C153:E153" xr:uid="{00000000-0002-0000-0000-00002C000000}">
      <formula1>$P$153:$R$153</formula1>
    </dataValidation>
    <dataValidation type="list" imeMode="hiragana" allowBlank="1" showInputMessage="1" sqref="C162:E162" xr:uid="{00000000-0002-0000-0000-00002D000000}">
      <formula1>$P$162:$R$162</formula1>
    </dataValidation>
    <dataValidation type="list" imeMode="hiragana" allowBlank="1" showInputMessage="1" sqref="C145:J145" xr:uid="{00000000-0002-0000-0000-00002E000000}">
      <formula1>$P$145:$R$145</formula1>
    </dataValidation>
    <dataValidation type="list" imeMode="hiragana" allowBlank="1" showInputMessage="1" sqref="C154:J154" xr:uid="{00000000-0002-0000-0000-00002F000000}">
      <formula1>$P$154:$R$154</formula1>
    </dataValidation>
    <dataValidation type="list" imeMode="hiragana" allowBlank="1" showInputMessage="1" sqref="C163:J163" xr:uid="{00000000-0002-0000-0000-000030000000}">
      <formula1>$P$163:$R$163</formula1>
    </dataValidation>
    <dataValidation type="list" imeMode="off" allowBlank="1" showInputMessage="1" sqref="C146:E146" xr:uid="{00000000-0002-0000-0000-000031000000}">
      <formula1>$P$146:$R$146</formula1>
    </dataValidation>
    <dataValidation type="list" imeMode="off" allowBlank="1" showInputMessage="1" sqref="C155:E155" xr:uid="{00000000-0002-0000-0000-000032000000}">
      <formula1>$P$155:$R$155</formula1>
    </dataValidation>
    <dataValidation type="list" imeMode="off" allowBlank="1" showInputMessage="1" sqref="C164:E164" xr:uid="{00000000-0002-0000-0000-000033000000}">
      <formula1>$P$164:$R$164</formula1>
    </dataValidation>
    <dataValidation type="list" imeMode="off" allowBlank="1" showInputMessage="1" sqref="C147:E147" xr:uid="{00000000-0002-0000-0000-000034000000}">
      <formula1>$P$147:$R$147</formula1>
    </dataValidation>
    <dataValidation type="list" imeMode="off" allowBlank="1" showInputMessage="1" sqref="C156:E156" xr:uid="{00000000-0002-0000-0000-000035000000}">
      <formula1>$P$156:$R$156</formula1>
    </dataValidation>
    <dataValidation type="list" imeMode="off" allowBlank="1" showInputMessage="1" sqref="C165:E165" xr:uid="{00000000-0002-0000-0000-000036000000}">
      <formula1>$P$165:$R$165</formula1>
    </dataValidation>
    <dataValidation type="list" imeMode="off" allowBlank="1" showInputMessage="1" sqref="G147:J147" xr:uid="{00000000-0002-0000-0000-000037000000}">
      <formula1>$S$147:$U$147</formula1>
    </dataValidation>
    <dataValidation type="list" imeMode="off" allowBlank="1" showInputMessage="1" sqref="G156:J156" xr:uid="{00000000-0002-0000-0000-000038000000}">
      <formula1>$S$156:$U$156</formula1>
    </dataValidation>
    <dataValidation type="list" imeMode="off" allowBlank="1" showInputMessage="1" sqref="G165:J165" xr:uid="{00000000-0002-0000-0000-000039000000}">
      <formula1>$S$165:$U$165</formula1>
    </dataValidation>
    <dataValidation type="list" imeMode="hiragana" allowBlank="1" showInputMessage="1" sqref="C148:D148" xr:uid="{00000000-0002-0000-0000-00003A000000}">
      <formula1>$P$148:$Q$148</formula1>
    </dataValidation>
    <dataValidation type="list" imeMode="hiragana" allowBlank="1" showInputMessage="1" sqref="C157:D157" xr:uid="{00000000-0002-0000-0000-00003B000000}">
      <formula1>$P$157:$Q$157</formula1>
    </dataValidation>
    <dataValidation type="list" imeMode="hiragana" allowBlank="1" showInputMessage="1" sqref="C166:D166" xr:uid="{00000000-0002-0000-0000-00003C000000}">
      <formula1>$P$166:$Q$166</formula1>
    </dataValidation>
    <dataValidation type="list" imeMode="hiragana" allowBlank="1" showInputMessage="1" sqref="I148:J148" xr:uid="{00000000-0002-0000-0000-00003D000000}">
      <formula1>OFFSET($R$148,,,1,SUMPRODUCT(($R$148:$S$148&lt;&gt;"")*1))</formula1>
    </dataValidation>
    <dataValidation type="list" imeMode="hiragana" allowBlank="1" showInputMessage="1" sqref="I157:J157" xr:uid="{00000000-0002-0000-0000-00003E000000}">
      <formula1>$R$157:$S$157</formula1>
    </dataValidation>
    <dataValidation type="list" imeMode="hiragana" allowBlank="1" showInputMessage="1" sqref="I166:J166" xr:uid="{00000000-0002-0000-0000-00003F000000}">
      <formula1>OFFSET($R$166,,,1,SUMPRODUCT(($R$166:$S$166&lt;&gt;"")*1))</formula1>
    </dataValidation>
    <dataValidation type="list" imeMode="hiragana" allowBlank="1" showInputMessage="1" sqref="C149" xr:uid="{00000000-0002-0000-0000-000040000000}">
      <formula1>$P$149:$Q$149</formula1>
    </dataValidation>
    <dataValidation type="list" imeMode="hiragana" allowBlank="1" showInputMessage="1" sqref="C158" xr:uid="{00000000-0002-0000-0000-000041000000}">
      <formula1>$P$158:$Q$158</formula1>
    </dataValidation>
    <dataValidation type="list" imeMode="hiragana" allowBlank="1" showInputMessage="1" sqref="C167" xr:uid="{00000000-0002-0000-0000-000042000000}">
      <formula1>$P$167:$Q$167</formula1>
    </dataValidation>
    <dataValidation type="list" imeMode="off" allowBlank="1" showInputMessage="1" sqref="G149:J149" xr:uid="{00000000-0002-0000-0000-000043000000}">
      <formula1>$R$149:$T$149</formula1>
    </dataValidation>
    <dataValidation type="list" imeMode="off" allowBlank="1" showInputMessage="1" sqref="G158:J158" xr:uid="{00000000-0002-0000-0000-000044000000}">
      <formula1>$R$158:$T$158</formula1>
    </dataValidation>
    <dataValidation type="list" imeMode="off" allowBlank="1" showInputMessage="1" sqref="G167:J167" xr:uid="{00000000-0002-0000-0000-000045000000}">
      <formula1>$R$167:$T$167</formula1>
    </dataValidation>
    <dataValidation type="list" allowBlank="1" showInputMessage="1" sqref="C22:D22" xr:uid="{00000000-0002-0000-0000-000046000000}">
      <formula1>$P$22:$Q$22</formula1>
    </dataValidation>
    <dataValidation imeMode="off" allowBlank="1" showInputMessage="1" sqref="G121:J121 G141:J141 G150:J150 G159:J159 G168:J168" xr:uid="{00000000-0002-0000-0000-000048000000}"/>
    <dataValidation allowBlank="1" showInputMessage="1" sqref="G131:J131" xr:uid="{00000000-0002-0000-0000-00004A000000}"/>
    <dataValidation type="list" imeMode="hiragana" allowBlank="1" showInputMessage="1" sqref="J64:L64" xr:uid="{5A041130-0A85-41FD-A26B-C5F2DD97C729}">
      <formula1>$Q$64:$T$64</formula1>
    </dataValidation>
    <dataValidation type="list" imeMode="hiragana" allowBlank="1" sqref="B4:C4" xr:uid="{931065E3-498A-48B8-8BD3-24DF37648F14}">
      <formula1>$P$4:$W$4</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ltText="">
                <anchor moveWithCells="1">
                  <from>
                    <xdr:col>2</xdr:col>
                    <xdr:colOff>83820</xdr:colOff>
                    <xdr:row>26</xdr:row>
                    <xdr:rowOff>7620</xdr:rowOff>
                  </from>
                  <to>
                    <xdr:col>2</xdr:col>
                    <xdr:colOff>297180</xdr:colOff>
                    <xdr:row>27</xdr:row>
                    <xdr:rowOff>0</xdr:rowOff>
                  </to>
                </anchor>
              </controlPr>
            </control>
          </mc:Choice>
        </mc:AlternateContent>
        <mc:AlternateContent xmlns:mc="http://schemas.openxmlformats.org/markup-compatibility/2006">
          <mc:Choice Requires="x14">
            <control shapeId="1028" r:id="rId5" name="Option Button 4">
              <controlPr defaultSize="0" autoFill="0" autoLine="0" autoPict="0" altText="">
                <anchor moveWithCells="1">
                  <from>
                    <xdr:col>2</xdr:col>
                    <xdr:colOff>83820</xdr:colOff>
                    <xdr:row>28</xdr:row>
                    <xdr:rowOff>7620</xdr:rowOff>
                  </from>
                  <to>
                    <xdr:col>2</xdr:col>
                    <xdr:colOff>297180</xdr:colOff>
                    <xdr:row>29</xdr:row>
                    <xdr:rowOff>0</xdr:rowOff>
                  </to>
                </anchor>
              </controlPr>
            </control>
          </mc:Choice>
        </mc:AlternateContent>
        <mc:AlternateContent xmlns:mc="http://schemas.openxmlformats.org/markup-compatibility/2006">
          <mc:Choice Requires="x14">
            <control shapeId="1029" r:id="rId6" name="Option Button 5">
              <controlPr defaultSize="0" autoFill="0" autoLine="0" autoPict="0" altText="">
                <anchor moveWithCells="1">
                  <from>
                    <xdr:col>2</xdr:col>
                    <xdr:colOff>83820</xdr:colOff>
                    <xdr:row>30</xdr:row>
                    <xdr:rowOff>7620</xdr:rowOff>
                  </from>
                  <to>
                    <xdr:col>2</xdr:col>
                    <xdr:colOff>297180</xdr:colOff>
                    <xdr:row>31</xdr:row>
                    <xdr:rowOff>0</xdr:rowOff>
                  </to>
                </anchor>
              </controlPr>
            </control>
          </mc:Choice>
        </mc:AlternateContent>
        <mc:AlternateContent xmlns:mc="http://schemas.openxmlformats.org/markup-compatibility/2006">
          <mc:Choice Requires="x14">
            <control shapeId="1030" r:id="rId7" name="Option Button 6">
              <controlPr defaultSize="0" autoFill="0" autoLine="0" autoPict="0" altText="">
                <anchor moveWithCells="1">
                  <from>
                    <xdr:col>2</xdr:col>
                    <xdr:colOff>83820</xdr:colOff>
                    <xdr:row>32</xdr:row>
                    <xdr:rowOff>7620</xdr:rowOff>
                  </from>
                  <to>
                    <xdr:col>2</xdr:col>
                    <xdr:colOff>297180</xdr:colOff>
                    <xdr:row>33</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ltText="">
                <anchor moveWithCells="1">
                  <from>
                    <xdr:col>2</xdr:col>
                    <xdr:colOff>83820</xdr:colOff>
                    <xdr:row>33</xdr:row>
                    <xdr:rowOff>7620</xdr:rowOff>
                  </from>
                  <to>
                    <xdr:col>2</xdr:col>
                    <xdr:colOff>297180</xdr:colOff>
                    <xdr:row>34</xdr:row>
                    <xdr:rowOff>0</xdr:rowOff>
                  </to>
                </anchor>
              </controlPr>
            </control>
          </mc:Choice>
        </mc:AlternateContent>
        <mc:AlternateContent xmlns:mc="http://schemas.openxmlformats.org/markup-compatibility/2006">
          <mc:Choice Requires="x14">
            <control shapeId="1032" r:id="rId9" name="Option Button 8">
              <controlPr defaultSize="0" autoFill="0" autoLine="0" autoPict="0" altText="">
                <anchor moveWithCells="1">
                  <from>
                    <xdr:col>2</xdr:col>
                    <xdr:colOff>83820</xdr:colOff>
                    <xdr:row>34</xdr:row>
                    <xdr:rowOff>7620</xdr:rowOff>
                  </from>
                  <to>
                    <xdr:col>2</xdr:col>
                    <xdr:colOff>297180</xdr:colOff>
                    <xdr:row>35</xdr:row>
                    <xdr:rowOff>0</xdr:rowOff>
                  </to>
                </anchor>
              </controlPr>
            </control>
          </mc:Choice>
        </mc:AlternateContent>
        <mc:AlternateContent xmlns:mc="http://schemas.openxmlformats.org/markup-compatibility/2006">
          <mc:Choice Requires="x14">
            <control shapeId="1033" r:id="rId10" name="Option Button 9">
              <controlPr defaultSize="0" autoFill="0" autoLine="0" autoPict="0" altText="">
                <anchor moveWithCells="1">
                  <from>
                    <xdr:col>2</xdr:col>
                    <xdr:colOff>83820</xdr:colOff>
                    <xdr:row>35</xdr:row>
                    <xdr:rowOff>7620</xdr:rowOff>
                  </from>
                  <to>
                    <xdr:col>2</xdr:col>
                    <xdr:colOff>297180</xdr:colOff>
                    <xdr:row>36</xdr:row>
                    <xdr:rowOff>0</xdr:rowOff>
                  </to>
                </anchor>
              </controlPr>
            </control>
          </mc:Choice>
        </mc:AlternateContent>
        <mc:AlternateContent xmlns:mc="http://schemas.openxmlformats.org/markup-compatibility/2006">
          <mc:Choice Requires="x14">
            <control shapeId="1038" r:id="rId11" name="Group Box 14">
              <controlPr defaultSize="0" autoFill="0" autoPict="0">
                <anchor moveWithCells="1">
                  <from>
                    <xdr:col>2</xdr:col>
                    <xdr:colOff>0</xdr:colOff>
                    <xdr:row>26</xdr:row>
                    <xdr:rowOff>0</xdr:rowOff>
                  </from>
                  <to>
                    <xdr:col>3</xdr:col>
                    <xdr:colOff>0</xdr:colOff>
                    <xdr:row>31</xdr:row>
                    <xdr:rowOff>7620</xdr:rowOff>
                  </to>
                </anchor>
              </controlPr>
            </control>
          </mc:Choice>
        </mc:AlternateContent>
        <mc:AlternateContent xmlns:mc="http://schemas.openxmlformats.org/markup-compatibility/2006">
          <mc:Choice Requires="x14">
            <control shapeId="1039" r:id="rId12" name="Group Box 15">
              <controlPr defaultSize="0" autoFill="0" autoPict="0">
                <anchor moveWithCells="1">
                  <from>
                    <xdr:col>2</xdr:col>
                    <xdr:colOff>0</xdr:colOff>
                    <xdr:row>32</xdr:row>
                    <xdr:rowOff>0</xdr:rowOff>
                  </from>
                  <to>
                    <xdr:col>3</xdr:col>
                    <xdr:colOff>0</xdr:colOff>
                    <xdr:row>37</xdr:row>
                    <xdr:rowOff>0</xdr:rowOff>
                  </to>
                </anchor>
              </controlPr>
            </control>
          </mc:Choice>
        </mc:AlternateContent>
        <mc:AlternateContent xmlns:mc="http://schemas.openxmlformats.org/markup-compatibility/2006">
          <mc:Choice Requires="x14">
            <control shapeId="1041" r:id="rId13" name="Option Button 17">
              <controlPr defaultSize="0" autoFill="0" autoLine="0" autoPict="0" altText="">
                <anchor moveWithCells="1">
                  <from>
                    <xdr:col>2</xdr:col>
                    <xdr:colOff>83820</xdr:colOff>
                    <xdr:row>39</xdr:row>
                    <xdr:rowOff>7620</xdr:rowOff>
                  </from>
                  <to>
                    <xdr:col>2</xdr:col>
                    <xdr:colOff>297180</xdr:colOff>
                    <xdr:row>40</xdr:row>
                    <xdr:rowOff>0</xdr:rowOff>
                  </to>
                </anchor>
              </controlPr>
            </control>
          </mc:Choice>
        </mc:AlternateContent>
        <mc:AlternateContent xmlns:mc="http://schemas.openxmlformats.org/markup-compatibility/2006">
          <mc:Choice Requires="x14">
            <control shapeId="1042" r:id="rId14" name="Option Button 18">
              <controlPr defaultSize="0" autoFill="0" autoLine="0" autoPict="0" altText="">
                <anchor moveWithCells="1">
                  <from>
                    <xdr:col>2</xdr:col>
                    <xdr:colOff>83820</xdr:colOff>
                    <xdr:row>40</xdr:row>
                    <xdr:rowOff>7620</xdr:rowOff>
                  </from>
                  <to>
                    <xdr:col>2</xdr:col>
                    <xdr:colOff>297180</xdr:colOff>
                    <xdr:row>41</xdr:row>
                    <xdr:rowOff>0</xdr:rowOff>
                  </to>
                </anchor>
              </controlPr>
            </control>
          </mc:Choice>
        </mc:AlternateContent>
        <mc:AlternateContent xmlns:mc="http://schemas.openxmlformats.org/markup-compatibility/2006">
          <mc:Choice Requires="x14">
            <control shapeId="1043" r:id="rId15" name="Option Button 19">
              <controlPr defaultSize="0" autoFill="0" autoLine="0" autoPict="0" altText="">
                <anchor moveWithCells="1">
                  <from>
                    <xdr:col>2</xdr:col>
                    <xdr:colOff>83820</xdr:colOff>
                    <xdr:row>41</xdr:row>
                    <xdr:rowOff>7620</xdr:rowOff>
                  </from>
                  <to>
                    <xdr:col>2</xdr:col>
                    <xdr:colOff>297180</xdr:colOff>
                    <xdr:row>42</xdr:row>
                    <xdr:rowOff>0</xdr:rowOff>
                  </to>
                </anchor>
              </controlPr>
            </control>
          </mc:Choice>
        </mc:AlternateContent>
        <mc:AlternateContent xmlns:mc="http://schemas.openxmlformats.org/markup-compatibility/2006">
          <mc:Choice Requires="x14">
            <control shapeId="1044" r:id="rId16" name="Option Button 20">
              <controlPr defaultSize="0" autoFill="0" autoLine="0" autoPict="0" altText="">
                <anchor moveWithCells="1">
                  <from>
                    <xdr:col>2</xdr:col>
                    <xdr:colOff>83820</xdr:colOff>
                    <xdr:row>42</xdr:row>
                    <xdr:rowOff>7620</xdr:rowOff>
                  </from>
                  <to>
                    <xdr:col>2</xdr:col>
                    <xdr:colOff>297180</xdr:colOff>
                    <xdr:row>43</xdr:row>
                    <xdr:rowOff>0</xdr:rowOff>
                  </to>
                </anchor>
              </controlPr>
            </control>
          </mc:Choice>
        </mc:AlternateContent>
        <mc:AlternateContent xmlns:mc="http://schemas.openxmlformats.org/markup-compatibility/2006">
          <mc:Choice Requires="x14">
            <control shapeId="1045" r:id="rId17" name="Option Button 21">
              <controlPr defaultSize="0" autoFill="0" autoLine="0" autoPict="0" altText="">
                <anchor moveWithCells="1">
                  <from>
                    <xdr:col>2</xdr:col>
                    <xdr:colOff>83820</xdr:colOff>
                    <xdr:row>43</xdr:row>
                    <xdr:rowOff>7620</xdr:rowOff>
                  </from>
                  <to>
                    <xdr:col>2</xdr:col>
                    <xdr:colOff>297180</xdr:colOff>
                    <xdr:row>44</xdr:row>
                    <xdr:rowOff>0</xdr:rowOff>
                  </to>
                </anchor>
              </controlPr>
            </control>
          </mc:Choice>
        </mc:AlternateContent>
        <mc:AlternateContent xmlns:mc="http://schemas.openxmlformats.org/markup-compatibility/2006">
          <mc:Choice Requires="x14">
            <control shapeId="1046" r:id="rId18" name="Group Box 22">
              <controlPr defaultSize="0" autoFill="0" autoPict="0">
                <anchor moveWithCells="1">
                  <from>
                    <xdr:col>2</xdr:col>
                    <xdr:colOff>0</xdr:colOff>
                    <xdr:row>39</xdr:row>
                    <xdr:rowOff>7620</xdr:rowOff>
                  </from>
                  <to>
                    <xdr:col>3</xdr:col>
                    <xdr:colOff>0</xdr:colOff>
                    <xdr:row>44</xdr:row>
                    <xdr:rowOff>0</xdr:rowOff>
                  </to>
                </anchor>
              </controlPr>
            </control>
          </mc:Choice>
        </mc:AlternateContent>
        <mc:AlternateContent xmlns:mc="http://schemas.openxmlformats.org/markup-compatibility/2006">
          <mc:Choice Requires="x14">
            <control shapeId="1047" r:id="rId19" name="Option Button 23">
              <controlPr defaultSize="0" autoFill="0" autoLine="0" autoPict="0" altText="">
                <anchor moveWithCells="1">
                  <from>
                    <xdr:col>2</xdr:col>
                    <xdr:colOff>83820</xdr:colOff>
                    <xdr:row>36</xdr:row>
                    <xdr:rowOff>7620</xdr:rowOff>
                  </from>
                  <to>
                    <xdr:col>2</xdr:col>
                    <xdr:colOff>297180</xdr:colOff>
                    <xdr:row>37</xdr:row>
                    <xdr:rowOff>0</xdr:rowOff>
                  </to>
                </anchor>
              </controlPr>
            </control>
          </mc:Choice>
        </mc:AlternateContent>
        <mc:AlternateContent xmlns:mc="http://schemas.openxmlformats.org/markup-compatibility/2006">
          <mc:Choice Requires="x14">
            <control shapeId="1048" r:id="rId20" name="Group Box 24">
              <controlPr defaultSize="0" autoFill="0" autoPict="0">
                <anchor moveWithCells="1">
                  <from>
                    <xdr:col>2</xdr:col>
                    <xdr:colOff>0</xdr:colOff>
                    <xdr:row>45</xdr:row>
                    <xdr:rowOff>0</xdr:rowOff>
                  </from>
                  <to>
                    <xdr:col>3</xdr:col>
                    <xdr:colOff>0</xdr:colOff>
                    <xdr:row>51</xdr:row>
                    <xdr:rowOff>7620</xdr:rowOff>
                  </to>
                </anchor>
              </controlPr>
            </control>
          </mc:Choice>
        </mc:AlternateContent>
        <mc:AlternateContent xmlns:mc="http://schemas.openxmlformats.org/markup-compatibility/2006">
          <mc:Choice Requires="x14">
            <control shapeId="1049" r:id="rId21" name="Option Button 25">
              <controlPr defaultSize="0" autoFill="0" autoLine="0" autoPict="0" altText="">
                <anchor moveWithCells="1">
                  <from>
                    <xdr:col>2</xdr:col>
                    <xdr:colOff>83820</xdr:colOff>
                    <xdr:row>45</xdr:row>
                    <xdr:rowOff>7620</xdr:rowOff>
                  </from>
                  <to>
                    <xdr:col>2</xdr:col>
                    <xdr:colOff>297180</xdr:colOff>
                    <xdr:row>46</xdr:row>
                    <xdr:rowOff>0</xdr:rowOff>
                  </to>
                </anchor>
              </controlPr>
            </control>
          </mc:Choice>
        </mc:AlternateContent>
        <mc:AlternateContent xmlns:mc="http://schemas.openxmlformats.org/markup-compatibility/2006">
          <mc:Choice Requires="x14">
            <control shapeId="1050" r:id="rId22" name="Option Button 26">
              <controlPr defaultSize="0" autoFill="0" autoLine="0" autoPict="0" altText="">
                <anchor moveWithCells="1">
                  <from>
                    <xdr:col>2</xdr:col>
                    <xdr:colOff>83820</xdr:colOff>
                    <xdr:row>46</xdr:row>
                    <xdr:rowOff>7620</xdr:rowOff>
                  </from>
                  <to>
                    <xdr:col>2</xdr:col>
                    <xdr:colOff>297180</xdr:colOff>
                    <xdr:row>47</xdr:row>
                    <xdr:rowOff>0</xdr:rowOff>
                  </to>
                </anchor>
              </controlPr>
            </control>
          </mc:Choice>
        </mc:AlternateContent>
        <mc:AlternateContent xmlns:mc="http://schemas.openxmlformats.org/markup-compatibility/2006">
          <mc:Choice Requires="x14">
            <control shapeId="1051" r:id="rId23" name="Option Button 27">
              <controlPr defaultSize="0" autoFill="0" autoLine="0" autoPict="0" altText="">
                <anchor moveWithCells="1">
                  <from>
                    <xdr:col>2</xdr:col>
                    <xdr:colOff>83820</xdr:colOff>
                    <xdr:row>47</xdr:row>
                    <xdr:rowOff>7620</xdr:rowOff>
                  </from>
                  <to>
                    <xdr:col>2</xdr:col>
                    <xdr:colOff>297180</xdr:colOff>
                    <xdr:row>48</xdr:row>
                    <xdr:rowOff>0</xdr:rowOff>
                  </to>
                </anchor>
              </controlPr>
            </control>
          </mc:Choice>
        </mc:AlternateContent>
        <mc:AlternateContent xmlns:mc="http://schemas.openxmlformats.org/markup-compatibility/2006">
          <mc:Choice Requires="x14">
            <control shapeId="1052" r:id="rId24" name="Group Box 28">
              <controlPr defaultSize="0" autoFill="0" autoPict="0">
                <anchor moveWithCells="1">
                  <from>
                    <xdr:col>2</xdr:col>
                    <xdr:colOff>0</xdr:colOff>
                    <xdr:row>52</xdr:row>
                    <xdr:rowOff>0</xdr:rowOff>
                  </from>
                  <to>
                    <xdr:col>3</xdr:col>
                    <xdr:colOff>0</xdr:colOff>
                    <xdr:row>56</xdr:row>
                    <xdr:rowOff>0</xdr:rowOff>
                  </to>
                </anchor>
              </controlPr>
            </control>
          </mc:Choice>
        </mc:AlternateContent>
        <mc:AlternateContent xmlns:mc="http://schemas.openxmlformats.org/markup-compatibility/2006">
          <mc:Choice Requires="x14">
            <control shapeId="1053" r:id="rId25" name="Option Button 29">
              <controlPr defaultSize="0" autoFill="0" autoLine="0" autoPict="0" altText="">
                <anchor moveWithCells="1">
                  <from>
                    <xdr:col>2</xdr:col>
                    <xdr:colOff>83820</xdr:colOff>
                    <xdr:row>52</xdr:row>
                    <xdr:rowOff>7620</xdr:rowOff>
                  </from>
                  <to>
                    <xdr:col>2</xdr:col>
                    <xdr:colOff>297180</xdr:colOff>
                    <xdr:row>53</xdr:row>
                    <xdr:rowOff>0</xdr:rowOff>
                  </to>
                </anchor>
              </controlPr>
            </control>
          </mc:Choice>
        </mc:AlternateContent>
        <mc:AlternateContent xmlns:mc="http://schemas.openxmlformats.org/markup-compatibility/2006">
          <mc:Choice Requires="x14">
            <control shapeId="1054" r:id="rId26" name="Option Button 30">
              <controlPr defaultSize="0" autoFill="0" autoLine="0" autoPict="0" altText="">
                <anchor moveWithCells="1">
                  <from>
                    <xdr:col>2</xdr:col>
                    <xdr:colOff>83820</xdr:colOff>
                    <xdr:row>53</xdr:row>
                    <xdr:rowOff>7620</xdr:rowOff>
                  </from>
                  <to>
                    <xdr:col>2</xdr:col>
                    <xdr:colOff>297180</xdr:colOff>
                    <xdr:row>54</xdr:row>
                    <xdr:rowOff>0</xdr:rowOff>
                  </to>
                </anchor>
              </controlPr>
            </control>
          </mc:Choice>
        </mc:AlternateContent>
        <mc:AlternateContent xmlns:mc="http://schemas.openxmlformats.org/markup-compatibility/2006">
          <mc:Choice Requires="x14">
            <control shapeId="1055" r:id="rId27" name="Option Button 31">
              <controlPr defaultSize="0" autoFill="0" autoLine="0" autoPict="0" altText="">
                <anchor moveWithCells="1">
                  <from>
                    <xdr:col>2</xdr:col>
                    <xdr:colOff>83820</xdr:colOff>
                    <xdr:row>54</xdr:row>
                    <xdr:rowOff>7620</xdr:rowOff>
                  </from>
                  <to>
                    <xdr:col>2</xdr:col>
                    <xdr:colOff>297180</xdr:colOff>
                    <xdr:row>55</xdr:row>
                    <xdr:rowOff>0</xdr:rowOff>
                  </to>
                </anchor>
              </controlPr>
            </control>
          </mc:Choice>
        </mc:AlternateContent>
        <mc:AlternateContent xmlns:mc="http://schemas.openxmlformats.org/markup-compatibility/2006">
          <mc:Choice Requires="x14">
            <control shapeId="1056" r:id="rId28" name="Group Box 32">
              <controlPr defaultSize="0" autoFill="0" autoPict="0">
                <anchor moveWithCells="1">
                  <from>
                    <xdr:col>1</xdr:col>
                    <xdr:colOff>1165860</xdr:colOff>
                    <xdr:row>57</xdr:row>
                    <xdr:rowOff>0</xdr:rowOff>
                  </from>
                  <to>
                    <xdr:col>3</xdr:col>
                    <xdr:colOff>0</xdr:colOff>
                    <xdr:row>59</xdr:row>
                    <xdr:rowOff>0</xdr:rowOff>
                  </to>
                </anchor>
              </controlPr>
            </control>
          </mc:Choice>
        </mc:AlternateContent>
        <mc:AlternateContent xmlns:mc="http://schemas.openxmlformats.org/markup-compatibility/2006">
          <mc:Choice Requires="x14">
            <control shapeId="1057" r:id="rId29" name="Option Button 33">
              <controlPr defaultSize="0" autoFill="0" autoLine="0" autoPict="0" altText="">
                <anchor moveWithCells="1">
                  <from>
                    <xdr:col>2</xdr:col>
                    <xdr:colOff>83820</xdr:colOff>
                    <xdr:row>57</xdr:row>
                    <xdr:rowOff>7620</xdr:rowOff>
                  </from>
                  <to>
                    <xdr:col>2</xdr:col>
                    <xdr:colOff>297180</xdr:colOff>
                    <xdr:row>58</xdr:row>
                    <xdr:rowOff>0</xdr:rowOff>
                  </to>
                </anchor>
              </controlPr>
            </control>
          </mc:Choice>
        </mc:AlternateContent>
        <mc:AlternateContent xmlns:mc="http://schemas.openxmlformats.org/markup-compatibility/2006">
          <mc:Choice Requires="x14">
            <control shapeId="1058" r:id="rId30" name="Option Button 34">
              <controlPr defaultSize="0" autoFill="0" autoLine="0" autoPict="0" altText="">
                <anchor moveWithCells="1">
                  <from>
                    <xdr:col>2</xdr:col>
                    <xdr:colOff>83820</xdr:colOff>
                    <xdr:row>58</xdr:row>
                    <xdr:rowOff>7620</xdr:rowOff>
                  </from>
                  <to>
                    <xdr:col>2</xdr:col>
                    <xdr:colOff>297180</xdr:colOff>
                    <xdr:row>59</xdr:row>
                    <xdr:rowOff>0</xdr:rowOff>
                  </to>
                </anchor>
              </controlPr>
            </control>
          </mc:Choice>
        </mc:AlternateContent>
        <mc:AlternateContent xmlns:mc="http://schemas.openxmlformats.org/markup-compatibility/2006">
          <mc:Choice Requires="x14">
            <control shapeId="1060" r:id="rId31" name="Option Button 36">
              <controlPr defaultSize="0" autoFill="0" autoLine="0" autoPict="0" altText="">
                <anchor moveWithCells="1">
                  <from>
                    <xdr:col>2</xdr:col>
                    <xdr:colOff>83820</xdr:colOff>
                    <xdr:row>60</xdr:row>
                    <xdr:rowOff>7620</xdr:rowOff>
                  </from>
                  <to>
                    <xdr:col>2</xdr:col>
                    <xdr:colOff>297180</xdr:colOff>
                    <xdr:row>61</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ltText="">
                <anchor moveWithCells="1">
                  <from>
                    <xdr:col>2</xdr:col>
                    <xdr:colOff>83820</xdr:colOff>
                    <xdr:row>61</xdr:row>
                    <xdr:rowOff>7620</xdr:rowOff>
                  </from>
                  <to>
                    <xdr:col>2</xdr:col>
                    <xdr:colOff>297180</xdr:colOff>
                    <xdr:row>62</xdr:row>
                    <xdr:rowOff>0</xdr:rowOff>
                  </to>
                </anchor>
              </controlPr>
            </control>
          </mc:Choice>
        </mc:AlternateContent>
        <mc:AlternateContent xmlns:mc="http://schemas.openxmlformats.org/markup-compatibility/2006">
          <mc:Choice Requires="x14">
            <control shapeId="1062" r:id="rId33" name="Group Box 38">
              <controlPr defaultSize="0" autoFill="0" autoPict="0">
                <anchor moveWithCells="1">
                  <from>
                    <xdr:col>1</xdr:col>
                    <xdr:colOff>1165860</xdr:colOff>
                    <xdr:row>62</xdr:row>
                    <xdr:rowOff>274320</xdr:rowOff>
                  </from>
                  <to>
                    <xdr:col>3</xdr:col>
                    <xdr:colOff>0</xdr:colOff>
                    <xdr:row>65</xdr:row>
                    <xdr:rowOff>7620</xdr:rowOff>
                  </to>
                </anchor>
              </controlPr>
            </control>
          </mc:Choice>
        </mc:AlternateContent>
        <mc:AlternateContent xmlns:mc="http://schemas.openxmlformats.org/markup-compatibility/2006">
          <mc:Choice Requires="x14">
            <control shapeId="1063" r:id="rId34" name="Option Button 39">
              <controlPr defaultSize="0" autoFill="0" autoLine="0" autoPict="0" altText="">
                <anchor moveWithCells="1">
                  <from>
                    <xdr:col>2</xdr:col>
                    <xdr:colOff>83820</xdr:colOff>
                    <xdr:row>63</xdr:row>
                    <xdr:rowOff>7620</xdr:rowOff>
                  </from>
                  <to>
                    <xdr:col>2</xdr:col>
                    <xdr:colOff>297180</xdr:colOff>
                    <xdr:row>64</xdr:row>
                    <xdr:rowOff>0</xdr:rowOff>
                  </to>
                </anchor>
              </controlPr>
            </control>
          </mc:Choice>
        </mc:AlternateContent>
        <mc:AlternateContent xmlns:mc="http://schemas.openxmlformats.org/markup-compatibility/2006">
          <mc:Choice Requires="x14">
            <control shapeId="1064" r:id="rId35" name="Option Button 40">
              <controlPr defaultSize="0" autoFill="0" autoLine="0" autoPict="0" altText="">
                <anchor moveWithCells="1">
                  <from>
                    <xdr:col>2</xdr:col>
                    <xdr:colOff>83820</xdr:colOff>
                    <xdr:row>64</xdr:row>
                    <xdr:rowOff>7620</xdr:rowOff>
                  </from>
                  <to>
                    <xdr:col>2</xdr:col>
                    <xdr:colOff>297180</xdr:colOff>
                    <xdr:row>65</xdr:row>
                    <xdr:rowOff>0</xdr:rowOff>
                  </to>
                </anchor>
              </controlPr>
            </control>
          </mc:Choice>
        </mc:AlternateContent>
        <mc:AlternateContent xmlns:mc="http://schemas.openxmlformats.org/markup-compatibility/2006">
          <mc:Choice Requires="x14">
            <control shapeId="1065" r:id="rId36" name="Group Box 41">
              <controlPr defaultSize="0" autoFill="0" autoPict="0">
                <anchor moveWithCells="1">
                  <from>
                    <xdr:col>1</xdr:col>
                    <xdr:colOff>1165860</xdr:colOff>
                    <xdr:row>66</xdr:row>
                    <xdr:rowOff>0</xdr:rowOff>
                  </from>
                  <to>
                    <xdr:col>3</xdr:col>
                    <xdr:colOff>0</xdr:colOff>
                    <xdr:row>68</xdr:row>
                    <xdr:rowOff>0</xdr:rowOff>
                  </to>
                </anchor>
              </controlPr>
            </control>
          </mc:Choice>
        </mc:AlternateContent>
        <mc:AlternateContent xmlns:mc="http://schemas.openxmlformats.org/markup-compatibility/2006">
          <mc:Choice Requires="x14">
            <control shapeId="1066" r:id="rId37" name="Option Button 42">
              <controlPr defaultSize="0" autoFill="0" autoLine="0" autoPict="0" altText="">
                <anchor moveWithCells="1">
                  <from>
                    <xdr:col>2</xdr:col>
                    <xdr:colOff>83820</xdr:colOff>
                    <xdr:row>66</xdr:row>
                    <xdr:rowOff>7620</xdr:rowOff>
                  </from>
                  <to>
                    <xdr:col>2</xdr:col>
                    <xdr:colOff>297180</xdr:colOff>
                    <xdr:row>67</xdr:row>
                    <xdr:rowOff>0</xdr:rowOff>
                  </to>
                </anchor>
              </controlPr>
            </control>
          </mc:Choice>
        </mc:AlternateContent>
        <mc:AlternateContent xmlns:mc="http://schemas.openxmlformats.org/markup-compatibility/2006">
          <mc:Choice Requires="x14">
            <control shapeId="1067" r:id="rId38" name="Option Button 43">
              <controlPr defaultSize="0" autoFill="0" autoLine="0" autoPict="0" altText="">
                <anchor moveWithCells="1">
                  <from>
                    <xdr:col>2</xdr:col>
                    <xdr:colOff>83820</xdr:colOff>
                    <xdr:row>67</xdr:row>
                    <xdr:rowOff>7620</xdr:rowOff>
                  </from>
                  <to>
                    <xdr:col>2</xdr:col>
                    <xdr:colOff>297180</xdr:colOff>
                    <xdr:row>68</xdr:row>
                    <xdr:rowOff>0</xdr:rowOff>
                  </to>
                </anchor>
              </controlPr>
            </control>
          </mc:Choice>
        </mc:AlternateContent>
        <mc:AlternateContent xmlns:mc="http://schemas.openxmlformats.org/markup-compatibility/2006">
          <mc:Choice Requires="x14">
            <control shapeId="1068" r:id="rId39" name="Group Box 44">
              <controlPr defaultSize="0" autoFill="0" autoPict="0">
                <anchor moveWithCells="1">
                  <from>
                    <xdr:col>1</xdr:col>
                    <xdr:colOff>1165860</xdr:colOff>
                    <xdr:row>69</xdr:row>
                    <xdr:rowOff>0</xdr:rowOff>
                  </from>
                  <to>
                    <xdr:col>3</xdr:col>
                    <xdr:colOff>0</xdr:colOff>
                    <xdr:row>71</xdr:row>
                    <xdr:rowOff>0</xdr:rowOff>
                  </to>
                </anchor>
              </controlPr>
            </control>
          </mc:Choice>
        </mc:AlternateContent>
        <mc:AlternateContent xmlns:mc="http://schemas.openxmlformats.org/markup-compatibility/2006">
          <mc:Choice Requires="x14">
            <control shapeId="1069" r:id="rId40" name="Option Button 45">
              <controlPr defaultSize="0" autoFill="0" autoLine="0" autoPict="0" altText="">
                <anchor moveWithCells="1">
                  <from>
                    <xdr:col>2</xdr:col>
                    <xdr:colOff>83820</xdr:colOff>
                    <xdr:row>69</xdr:row>
                    <xdr:rowOff>7620</xdr:rowOff>
                  </from>
                  <to>
                    <xdr:col>2</xdr:col>
                    <xdr:colOff>297180</xdr:colOff>
                    <xdr:row>70</xdr:row>
                    <xdr:rowOff>0</xdr:rowOff>
                  </to>
                </anchor>
              </controlPr>
            </control>
          </mc:Choice>
        </mc:AlternateContent>
        <mc:AlternateContent xmlns:mc="http://schemas.openxmlformats.org/markup-compatibility/2006">
          <mc:Choice Requires="x14">
            <control shapeId="1070" r:id="rId41" name="Option Button 46">
              <controlPr defaultSize="0" autoFill="0" autoLine="0" autoPict="0" altText="">
                <anchor moveWithCells="1">
                  <from>
                    <xdr:col>2</xdr:col>
                    <xdr:colOff>83820</xdr:colOff>
                    <xdr:row>70</xdr:row>
                    <xdr:rowOff>7620</xdr:rowOff>
                  </from>
                  <to>
                    <xdr:col>2</xdr:col>
                    <xdr:colOff>297180</xdr:colOff>
                    <xdr:row>71</xdr:row>
                    <xdr:rowOff>0</xdr:rowOff>
                  </to>
                </anchor>
              </controlPr>
            </control>
          </mc:Choice>
        </mc:AlternateContent>
        <mc:AlternateContent xmlns:mc="http://schemas.openxmlformats.org/markup-compatibility/2006">
          <mc:Choice Requires="x14">
            <control shapeId="1071" r:id="rId42" name="Group Box 47">
              <controlPr defaultSize="0" autoFill="0" autoPict="0">
                <anchor moveWithCells="1">
                  <from>
                    <xdr:col>1</xdr:col>
                    <xdr:colOff>1165860</xdr:colOff>
                    <xdr:row>75</xdr:row>
                    <xdr:rowOff>0</xdr:rowOff>
                  </from>
                  <to>
                    <xdr:col>3</xdr:col>
                    <xdr:colOff>7620</xdr:colOff>
                    <xdr:row>77</xdr:row>
                    <xdr:rowOff>0</xdr:rowOff>
                  </to>
                </anchor>
              </controlPr>
            </control>
          </mc:Choice>
        </mc:AlternateContent>
        <mc:AlternateContent xmlns:mc="http://schemas.openxmlformats.org/markup-compatibility/2006">
          <mc:Choice Requires="x14">
            <control shapeId="1072" r:id="rId43" name="Option Button 48">
              <controlPr defaultSize="0" autoFill="0" autoLine="0" autoPict="0" altText="">
                <anchor moveWithCells="1">
                  <from>
                    <xdr:col>2</xdr:col>
                    <xdr:colOff>83820</xdr:colOff>
                    <xdr:row>75</xdr:row>
                    <xdr:rowOff>7620</xdr:rowOff>
                  </from>
                  <to>
                    <xdr:col>2</xdr:col>
                    <xdr:colOff>297180</xdr:colOff>
                    <xdr:row>76</xdr:row>
                    <xdr:rowOff>0</xdr:rowOff>
                  </to>
                </anchor>
              </controlPr>
            </control>
          </mc:Choice>
        </mc:AlternateContent>
        <mc:AlternateContent xmlns:mc="http://schemas.openxmlformats.org/markup-compatibility/2006">
          <mc:Choice Requires="x14">
            <control shapeId="1073" r:id="rId44" name="Option Button 49">
              <controlPr defaultSize="0" autoFill="0" autoLine="0" autoPict="0" altText="">
                <anchor moveWithCells="1">
                  <from>
                    <xdr:col>2</xdr:col>
                    <xdr:colOff>83820</xdr:colOff>
                    <xdr:row>76</xdr:row>
                    <xdr:rowOff>7620</xdr:rowOff>
                  </from>
                  <to>
                    <xdr:col>2</xdr:col>
                    <xdr:colOff>297180</xdr:colOff>
                    <xdr:row>77</xdr:row>
                    <xdr:rowOff>0</xdr:rowOff>
                  </to>
                </anchor>
              </controlPr>
            </control>
          </mc:Choice>
        </mc:AlternateContent>
        <mc:AlternateContent xmlns:mc="http://schemas.openxmlformats.org/markup-compatibility/2006">
          <mc:Choice Requires="x14">
            <control shapeId="1074" r:id="rId45" name="Group Box 50">
              <controlPr defaultSize="0" autoFill="0" autoPict="0">
                <anchor moveWithCells="1">
                  <from>
                    <xdr:col>1</xdr:col>
                    <xdr:colOff>1165860</xdr:colOff>
                    <xdr:row>78</xdr:row>
                    <xdr:rowOff>0</xdr:rowOff>
                  </from>
                  <to>
                    <xdr:col>3</xdr:col>
                    <xdr:colOff>0</xdr:colOff>
                    <xdr:row>80</xdr:row>
                    <xdr:rowOff>7620</xdr:rowOff>
                  </to>
                </anchor>
              </controlPr>
            </control>
          </mc:Choice>
        </mc:AlternateContent>
        <mc:AlternateContent xmlns:mc="http://schemas.openxmlformats.org/markup-compatibility/2006">
          <mc:Choice Requires="x14">
            <control shapeId="1075" r:id="rId46" name="Option Button 51">
              <controlPr defaultSize="0" autoFill="0" autoLine="0" autoPict="0" altText="">
                <anchor moveWithCells="1">
                  <from>
                    <xdr:col>2</xdr:col>
                    <xdr:colOff>83820</xdr:colOff>
                    <xdr:row>78</xdr:row>
                    <xdr:rowOff>7620</xdr:rowOff>
                  </from>
                  <to>
                    <xdr:col>2</xdr:col>
                    <xdr:colOff>297180</xdr:colOff>
                    <xdr:row>79</xdr:row>
                    <xdr:rowOff>0</xdr:rowOff>
                  </to>
                </anchor>
              </controlPr>
            </control>
          </mc:Choice>
        </mc:AlternateContent>
        <mc:AlternateContent xmlns:mc="http://schemas.openxmlformats.org/markup-compatibility/2006">
          <mc:Choice Requires="x14">
            <control shapeId="1076" r:id="rId47" name="Option Button 52">
              <controlPr defaultSize="0" autoFill="0" autoLine="0" autoPict="0" altText="">
                <anchor moveWithCells="1">
                  <from>
                    <xdr:col>2</xdr:col>
                    <xdr:colOff>83820</xdr:colOff>
                    <xdr:row>79</xdr:row>
                    <xdr:rowOff>7620</xdr:rowOff>
                  </from>
                  <to>
                    <xdr:col>2</xdr:col>
                    <xdr:colOff>297180</xdr:colOff>
                    <xdr:row>80</xdr:row>
                    <xdr:rowOff>0</xdr:rowOff>
                  </to>
                </anchor>
              </controlPr>
            </control>
          </mc:Choice>
        </mc:AlternateContent>
        <mc:AlternateContent xmlns:mc="http://schemas.openxmlformats.org/markup-compatibility/2006">
          <mc:Choice Requires="x14">
            <control shapeId="1077" r:id="rId48" name="Group Box 53">
              <controlPr defaultSize="0" autoFill="0" autoPict="0">
                <anchor moveWithCells="1">
                  <from>
                    <xdr:col>1</xdr:col>
                    <xdr:colOff>1165860</xdr:colOff>
                    <xdr:row>81</xdr:row>
                    <xdr:rowOff>0</xdr:rowOff>
                  </from>
                  <to>
                    <xdr:col>3</xdr:col>
                    <xdr:colOff>7620</xdr:colOff>
                    <xdr:row>83</xdr:row>
                    <xdr:rowOff>7620</xdr:rowOff>
                  </to>
                </anchor>
              </controlPr>
            </control>
          </mc:Choice>
        </mc:AlternateContent>
        <mc:AlternateContent xmlns:mc="http://schemas.openxmlformats.org/markup-compatibility/2006">
          <mc:Choice Requires="x14">
            <control shapeId="1078" r:id="rId49" name="Option Button 54">
              <controlPr defaultSize="0" autoFill="0" autoLine="0" autoPict="0" altText="">
                <anchor moveWithCells="1">
                  <from>
                    <xdr:col>2</xdr:col>
                    <xdr:colOff>83820</xdr:colOff>
                    <xdr:row>81</xdr:row>
                    <xdr:rowOff>7620</xdr:rowOff>
                  </from>
                  <to>
                    <xdr:col>2</xdr:col>
                    <xdr:colOff>297180</xdr:colOff>
                    <xdr:row>82</xdr:row>
                    <xdr:rowOff>0</xdr:rowOff>
                  </to>
                </anchor>
              </controlPr>
            </control>
          </mc:Choice>
        </mc:AlternateContent>
        <mc:AlternateContent xmlns:mc="http://schemas.openxmlformats.org/markup-compatibility/2006">
          <mc:Choice Requires="x14">
            <control shapeId="1079" r:id="rId50" name="Option Button 55">
              <controlPr defaultSize="0" autoFill="0" autoLine="0" autoPict="0" altText="">
                <anchor moveWithCells="1">
                  <from>
                    <xdr:col>2</xdr:col>
                    <xdr:colOff>83820</xdr:colOff>
                    <xdr:row>82</xdr:row>
                    <xdr:rowOff>7620</xdr:rowOff>
                  </from>
                  <to>
                    <xdr:col>2</xdr:col>
                    <xdr:colOff>297180</xdr:colOff>
                    <xdr:row>83</xdr:row>
                    <xdr:rowOff>0</xdr:rowOff>
                  </to>
                </anchor>
              </controlPr>
            </control>
          </mc:Choice>
        </mc:AlternateContent>
        <mc:AlternateContent xmlns:mc="http://schemas.openxmlformats.org/markup-compatibility/2006">
          <mc:Choice Requires="x14">
            <control shapeId="1080" r:id="rId51" name="Group Box 56">
              <controlPr defaultSize="0" autoFill="0" autoPict="0">
                <anchor moveWithCells="1">
                  <from>
                    <xdr:col>1</xdr:col>
                    <xdr:colOff>1165860</xdr:colOff>
                    <xdr:row>84</xdr:row>
                    <xdr:rowOff>0</xdr:rowOff>
                  </from>
                  <to>
                    <xdr:col>3</xdr:col>
                    <xdr:colOff>0</xdr:colOff>
                    <xdr:row>86</xdr:row>
                    <xdr:rowOff>7620</xdr:rowOff>
                  </to>
                </anchor>
              </controlPr>
            </control>
          </mc:Choice>
        </mc:AlternateContent>
        <mc:AlternateContent xmlns:mc="http://schemas.openxmlformats.org/markup-compatibility/2006">
          <mc:Choice Requires="x14">
            <control shapeId="1081" r:id="rId52" name="Option Button 57">
              <controlPr defaultSize="0" autoFill="0" autoLine="0" autoPict="0" altText="">
                <anchor moveWithCells="1">
                  <from>
                    <xdr:col>2</xdr:col>
                    <xdr:colOff>83820</xdr:colOff>
                    <xdr:row>84</xdr:row>
                    <xdr:rowOff>7620</xdr:rowOff>
                  </from>
                  <to>
                    <xdr:col>2</xdr:col>
                    <xdr:colOff>297180</xdr:colOff>
                    <xdr:row>85</xdr:row>
                    <xdr:rowOff>0</xdr:rowOff>
                  </to>
                </anchor>
              </controlPr>
            </control>
          </mc:Choice>
        </mc:AlternateContent>
        <mc:AlternateContent xmlns:mc="http://schemas.openxmlformats.org/markup-compatibility/2006">
          <mc:Choice Requires="x14">
            <control shapeId="1082" r:id="rId53" name="Option Button 58">
              <controlPr defaultSize="0" autoFill="0" autoLine="0" autoPict="0" altText="">
                <anchor moveWithCells="1">
                  <from>
                    <xdr:col>2</xdr:col>
                    <xdr:colOff>83820</xdr:colOff>
                    <xdr:row>85</xdr:row>
                    <xdr:rowOff>7620</xdr:rowOff>
                  </from>
                  <to>
                    <xdr:col>2</xdr:col>
                    <xdr:colOff>297180</xdr:colOff>
                    <xdr:row>86</xdr:row>
                    <xdr:rowOff>0</xdr:rowOff>
                  </to>
                </anchor>
              </controlPr>
            </control>
          </mc:Choice>
        </mc:AlternateContent>
        <mc:AlternateContent xmlns:mc="http://schemas.openxmlformats.org/markup-compatibility/2006">
          <mc:Choice Requires="x14">
            <control shapeId="1085" r:id="rId54" name="Group Box 61">
              <controlPr defaultSize="0" autoFill="0" autoPict="0">
                <anchor moveWithCells="1">
                  <from>
                    <xdr:col>1</xdr:col>
                    <xdr:colOff>1165860</xdr:colOff>
                    <xdr:row>60</xdr:row>
                    <xdr:rowOff>0</xdr:rowOff>
                  </from>
                  <to>
                    <xdr:col>3</xdr:col>
                    <xdr:colOff>0</xdr:colOff>
                    <xdr:row>62</xdr:row>
                    <xdr:rowOff>0</xdr:rowOff>
                  </to>
                </anchor>
              </controlPr>
            </control>
          </mc:Choice>
        </mc:AlternateContent>
        <mc:AlternateContent xmlns:mc="http://schemas.openxmlformats.org/markup-compatibility/2006">
          <mc:Choice Requires="x14">
            <control shapeId="1086" r:id="rId55" name="Group Box 62">
              <controlPr defaultSize="0" autoFill="0" autoPict="0">
                <anchor moveWithCells="1">
                  <from>
                    <xdr:col>0</xdr:col>
                    <xdr:colOff>502920</xdr:colOff>
                    <xdr:row>108</xdr:row>
                    <xdr:rowOff>0</xdr:rowOff>
                  </from>
                  <to>
                    <xdr:col>1</xdr:col>
                    <xdr:colOff>0</xdr:colOff>
                    <xdr:row>111</xdr:row>
                    <xdr:rowOff>0</xdr:rowOff>
                  </to>
                </anchor>
              </controlPr>
            </control>
          </mc:Choice>
        </mc:AlternateContent>
        <mc:AlternateContent xmlns:mc="http://schemas.openxmlformats.org/markup-compatibility/2006">
          <mc:Choice Requires="x14">
            <control shapeId="1087" r:id="rId56" name="Option Button 63">
              <controlPr defaultSize="0" autoFill="0" autoLine="0" autoPict="0" altText="">
                <anchor moveWithCells="1">
                  <from>
                    <xdr:col>0</xdr:col>
                    <xdr:colOff>579120</xdr:colOff>
                    <xdr:row>108</xdr:row>
                    <xdr:rowOff>7620</xdr:rowOff>
                  </from>
                  <to>
                    <xdr:col>0</xdr:col>
                    <xdr:colOff>792480</xdr:colOff>
                    <xdr:row>109</xdr:row>
                    <xdr:rowOff>0</xdr:rowOff>
                  </to>
                </anchor>
              </controlPr>
            </control>
          </mc:Choice>
        </mc:AlternateContent>
        <mc:AlternateContent xmlns:mc="http://schemas.openxmlformats.org/markup-compatibility/2006">
          <mc:Choice Requires="x14">
            <control shapeId="1089" r:id="rId57" name="Option Button 65">
              <controlPr defaultSize="0" autoFill="0" autoLine="0" autoPict="0" altText="">
                <anchor moveWithCells="1">
                  <from>
                    <xdr:col>0</xdr:col>
                    <xdr:colOff>579120</xdr:colOff>
                    <xdr:row>110</xdr:row>
                    <xdr:rowOff>7620</xdr:rowOff>
                  </from>
                  <to>
                    <xdr:col>0</xdr:col>
                    <xdr:colOff>792480</xdr:colOff>
                    <xdr:row>111</xdr:row>
                    <xdr:rowOff>0</xdr:rowOff>
                  </to>
                </anchor>
              </controlPr>
            </control>
          </mc:Choice>
        </mc:AlternateContent>
        <mc:AlternateContent xmlns:mc="http://schemas.openxmlformats.org/markup-compatibility/2006">
          <mc:Choice Requires="x14">
            <control shapeId="1093" r:id="rId58" name="Option Button 69">
              <controlPr defaultSize="0" autoFill="0" autoLine="0" autoPict="0" altText="">
                <anchor moveWithCells="1">
                  <from>
                    <xdr:col>2</xdr:col>
                    <xdr:colOff>83820</xdr:colOff>
                    <xdr:row>48</xdr:row>
                    <xdr:rowOff>7620</xdr:rowOff>
                  </from>
                  <to>
                    <xdr:col>2</xdr:col>
                    <xdr:colOff>297180</xdr:colOff>
                    <xdr:row>49</xdr:row>
                    <xdr:rowOff>0</xdr:rowOff>
                  </to>
                </anchor>
              </controlPr>
            </control>
          </mc:Choice>
        </mc:AlternateContent>
        <mc:AlternateContent xmlns:mc="http://schemas.openxmlformats.org/markup-compatibility/2006">
          <mc:Choice Requires="x14">
            <control shapeId="1094" r:id="rId59" name="Option Button 70">
              <controlPr defaultSize="0" autoFill="0" autoLine="0" autoPict="0" altText="">
                <anchor moveWithCells="1">
                  <from>
                    <xdr:col>2</xdr:col>
                    <xdr:colOff>83820</xdr:colOff>
                    <xdr:row>49</xdr:row>
                    <xdr:rowOff>7620</xdr:rowOff>
                  </from>
                  <to>
                    <xdr:col>2</xdr:col>
                    <xdr:colOff>297180</xdr:colOff>
                    <xdr:row>50</xdr:row>
                    <xdr:rowOff>0</xdr:rowOff>
                  </to>
                </anchor>
              </controlPr>
            </control>
          </mc:Choice>
        </mc:AlternateContent>
        <mc:AlternateContent xmlns:mc="http://schemas.openxmlformats.org/markup-compatibility/2006">
          <mc:Choice Requires="x14">
            <control shapeId="1095" r:id="rId60" name="Option Button 71">
              <controlPr defaultSize="0" autoFill="0" autoLine="0" autoPict="0" altText="">
                <anchor moveWithCells="1">
                  <from>
                    <xdr:col>2</xdr:col>
                    <xdr:colOff>83820</xdr:colOff>
                    <xdr:row>50</xdr:row>
                    <xdr:rowOff>7620</xdr:rowOff>
                  </from>
                  <to>
                    <xdr:col>2</xdr:col>
                    <xdr:colOff>297180</xdr:colOff>
                    <xdr:row>51</xdr:row>
                    <xdr:rowOff>0</xdr:rowOff>
                  </to>
                </anchor>
              </controlPr>
            </control>
          </mc:Choice>
        </mc:AlternateContent>
        <mc:AlternateContent xmlns:mc="http://schemas.openxmlformats.org/markup-compatibility/2006">
          <mc:Choice Requires="x14">
            <control shapeId="1096" r:id="rId61" name="Option Button 72">
              <controlPr defaultSize="0" autoFill="0" autoLine="0" autoPict="0" altText="">
                <anchor moveWithCells="1">
                  <from>
                    <xdr:col>2</xdr:col>
                    <xdr:colOff>83820</xdr:colOff>
                    <xdr:row>55</xdr:row>
                    <xdr:rowOff>7620</xdr:rowOff>
                  </from>
                  <to>
                    <xdr:col>2</xdr:col>
                    <xdr:colOff>297180</xdr:colOff>
                    <xdr:row>56</xdr:row>
                    <xdr:rowOff>0</xdr:rowOff>
                  </to>
                </anchor>
              </controlPr>
            </control>
          </mc:Choice>
        </mc:AlternateContent>
        <mc:AlternateContent xmlns:mc="http://schemas.openxmlformats.org/markup-compatibility/2006">
          <mc:Choice Requires="x14">
            <control shapeId="1097" r:id="rId62" name="Group Box 73">
              <controlPr defaultSize="0" autoFill="0" autoPict="0">
                <anchor moveWithCells="1">
                  <from>
                    <xdr:col>1</xdr:col>
                    <xdr:colOff>1165860</xdr:colOff>
                    <xdr:row>72</xdr:row>
                    <xdr:rowOff>0</xdr:rowOff>
                  </from>
                  <to>
                    <xdr:col>3</xdr:col>
                    <xdr:colOff>7620</xdr:colOff>
                    <xdr:row>74</xdr:row>
                    <xdr:rowOff>0</xdr:rowOff>
                  </to>
                </anchor>
              </controlPr>
            </control>
          </mc:Choice>
        </mc:AlternateContent>
        <mc:AlternateContent xmlns:mc="http://schemas.openxmlformats.org/markup-compatibility/2006">
          <mc:Choice Requires="x14">
            <control shapeId="1098" r:id="rId63" name="Option Button 74">
              <controlPr defaultSize="0" autoFill="0" autoLine="0" autoPict="0" altText="">
                <anchor moveWithCells="1">
                  <from>
                    <xdr:col>2</xdr:col>
                    <xdr:colOff>83820</xdr:colOff>
                    <xdr:row>72</xdr:row>
                    <xdr:rowOff>7620</xdr:rowOff>
                  </from>
                  <to>
                    <xdr:col>2</xdr:col>
                    <xdr:colOff>297180</xdr:colOff>
                    <xdr:row>73</xdr:row>
                    <xdr:rowOff>0</xdr:rowOff>
                  </to>
                </anchor>
              </controlPr>
            </control>
          </mc:Choice>
        </mc:AlternateContent>
        <mc:AlternateContent xmlns:mc="http://schemas.openxmlformats.org/markup-compatibility/2006">
          <mc:Choice Requires="x14">
            <control shapeId="1099" r:id="rId64" name="Option Button 75">
              <controlPr defaultSize="0" autoFill="0" autoLine="0" autoPict="0" altText="">
                <anchor moveWithCells="1">
                  <from>
                    <xdr:col>2</xdr:col>
                    <xdr:colOff>83820</xdr:colOff>
                    <xdr:row>73</xdr:row>
                    <xdr:rowOff>7620</xdr:rowOff>
                  </from>
                  <to>
                    <xdr:col>2</xdr:col>
                    <xdr:colOff>297180</xdr:colOff>
                    <xdr:row>74</xdr:row>
                    <xdr:rowOff>0</xdr:rowOff>
                  </to>
                </anchor>
              </controlPr>
            </control>
          </mc:Choice>
        </mc:AlternateContent>
        <mc:AlternateContent xmlns:mc="http://schemas.openxmlformats.org/markup-compatibility/2006">
          <mc:Choice Requires="x14">
            <control shapeId="1100" r:id="rId65" name="Option Button 76">
              <controlPr defaultSize="0" autoFill="0" autoLine="0" autoPict="0" altText="">
                <anchor moveWithCells="1">
                  <from>
                    <xdr:col>2</xdr:col>
                    <xdr:colOff>83820</xdr:colOff>
                    <xdr:row>89</xdr:row>
                    <xdr:rowOff>7620</xdr:rowOff>
                  </from>
                  <to>
                    <xdr:col>2</xdr:col>
                    <xdr:colOff>297180</xdr:colOff>
                    <xdr:row>90</xdr:row>
                    <xdr:rowOff>0</xdr:rowOff>
                  </to>
                </anchor>
              </controlPr>
            </control>
          </mc:Choice>
        </mc:AlternateContent>
        <mc:AlternateContent xmlns:mc="http://schemas.openxmlformats.org/markup-compatibility/2006">
          <mc:Choice Requires="x14">
            <control shapeId="1101" r:id="rId66" name="Option Button 77">
              <controlPr defaultSize="0" autoFill="0" autoLine="0" autoPict="0" altText="">
                <anchor moveWithCells="1">
                  <from>
                    <xdr:col>2</xdr:col>
                    <xdr:colOff>83820</xdr:colOff>
                    <xdr:row>90</xdr:row>
                    <xdr:rowOff>7620</xdr:rowOff>
                  </from>
                  <to>
                    <xdr:col>2</xdr:col>
                    <xdr:colOff>297180</xdr:colOff>
                    <xdr:row>91</xdr:row>
                    <xdr:rowOff>0</xdr:rowOff>
                  </to>
                </anchor>
              </controlPr>
            </control>
          </mc:Choice>
        </mc:AlternateContent>
        <mc:AlternateContent xmlns:mc="http://schemas.openxmlformats.org/markup-compatibility/2006">
          <mc:Choice Requires="x14">
            <control shapeId="1102" r:id="rId67" name="Option Button 78">
              <controlPr defaultSize="0" autoFill="0" autoLine="0" autoPict="0" altText="">
                <anchor moveWithCells="1">
                  <from>
                    <xdr:col>2</xdr:col>
                    <xdr:colOff>83820</xdr:colOff>
                    <xdr:row>91</xdr:row>
                    <xdr:rowOff>7620</xdr:rowOff>
                  </from>
                  <to>
                    <xdr:col>2</xdr:col>
                    <xdr:colOff>297180</xdr:colOff>
                    <xdr:row>92</xdr:row>
                    <xdr:rowOff>0</xdr:rowOff>
                  </to>
                </anchor>
              </controlPr>
            </control>
          </mc:Choice>
        </mc:AlternateContent>
        <mc:AlternateContent xmlns:mc="http://schemas.openxmlformats.org/markup-compatibility/2006">
          <mc:Choice Requires="x14">
            <control shapeId="1103" r:id="rId68" name="Option Button 79">
              <controlPr defaultSize="0" autoFill="0" autoLine="0" autoPict="0" altText="">
                <anchor moveWithCells="1">
                  <from>
                    <xdr:col>2</xdr:col>
                    <xdr:colOff>83820</xdr:colOff>
                    <xdr:row>92</xdr:row>
                    <xdr:rowOff>7620</xdr:rowOff>
                  </from>
                  <to>
                    <xdr:col>2</xdr:col>
                    <xdr:colOff>297180</xdr:colOff>
                    <xdr:row>93</xdr:row>
                    <xdr:rowOff>0</xdr:rowOff>
                  </to>
                </anchor>
              </controlPr>
            </control>
          </mc:Choice>
        </mc:AlternateContent>
        <mc:AlternateContent xmlns:mc="http://schemas.openxmlformats.org/markup-compatibility/2006">
          <mc:Choice Requires="x14">
            <control shapeId="1104" r:id="rId69" name="Option Button 80">
              <controlPr defaultSize="0" autoFill="0" autoLine="0" autoPict="0" altText="">
                <anchor moveWithCells="1">
                  <from>
                    <xdr:col>2</xdr:col>
                    <xdr:colOff>83820</xdr:colOff>
                    <xdr:row>93</xdr:row>
                    <xdr:rowOff>7620</xdr:rowOff>
                  </from>
                  <to>
                    <xdr:col>2</xdr:col>
                    <xdr:colOff>297180</xdr:colOff>
                    <xdr:row>94</xdr:row>
                    <xdr:rowOff>0</xdr:rowOff>
                  </to>
                </anchor>
              </controlPr>
            </control>
          </mc:Choice>
        </mc:AlternateContent>
        <mc:AlternateContent xmlns:mc="http://schemas.openxmlformats.org/markup-compatibility/2006">
          <mc:Choice Requires="x14">
            <control shapeId="1105" r:id="rId70" name="Option Button 81">
              <controlPr defaultSize="0" autoFill="0" autoLine="0" autoPict="0" altText="">
                <anchor moveWithCells="1">
                  <from>
                    <xdr:col>2</xdr:col>
                    <xdr:colOff>83820</xdr:colOff>
                    <xdr:row>94</xdr:row>
                    <xdr:rowOff>7620</xdr:rowOff>
                  </from>
                  <to>
                    <xdr:col>2</xdr:col>
                    <xdr:colOff>297180</xdr:colOff>
                    <xdr:row>95</xdr:row>
                    <xdr:rowOff>0</xdr:rowOff>
                  </to>
                </anchor>
              </controlPr>
            </control>
          </mc:Choice>
        </mc:AlternateContent>
        <mc:AlternateContent xmlns:mc="http://schemas.openxmlformats.org/markup-compatibility/2006">
          <mc:Choice Requires="x14">
            <control shapeId="1106" r:id="rId71" name="Option Button 82">
              <controlPr defaultSize="0" autoFill="0" autoLine="0" autoPict="0" altText="">
                <anchor moveWithCells="1">
                  <from>
                    <xdr:col>2</xdr:col>
                    <xdr:colOff>83820</xdr:colOff>
                    <xdr:row>95</xdr:row>
                    <xdr:rowOff>7620</xdr:rowOff>
                  </from>
                  <to>
                    <xdr:col>2</xdr:col>
                    <xdr:colOff>297180</xdr:colOff>
                    <xdr:row>96</xdr:row>
                    <xdr:rowOff>0</xdr:rowOff>
                  </to>
                </anchor>
              </controlPr>
            </control>
          </mc:Choice>
        </mc:AlternateContent>
        <mc:AlternateContent xmlns:mc="http://schemas.openxmlformats.org/markup-compatibility/2006">
          <mc:Choice Requires="x14">
            <control shapeId="1107" r:id="rId72" name="Group Box 83">
              <controlPr defaultSize="0" autoFill="0" autoPict="0">
                <anchor moveWithCells="1">
                  <from>
                    <xdr:col>2</xdr:col>
                    <xdr:colOff>0</xdr:colOff>
                    <xdr:row>89</xdr:row>
                    <xdr:rowOff>0</xdr:rowOff>
                  </from>
                  <to>
                    <xdr:col>3</xdr:col>
                    <xdr:colOff>0</xdr:colOff>
                    <xdr:row>91</xdr:row>
                    <xdr:rowOff>7620</xdr:rowOff>
                  </to>
                </anchor>
              </controlPr>
            </control>
          </mc:Choice>
        </mc:AlternateContent>
        <mc:AlternateContent xmlns:mc="http://schemas.openxmlformats.org/markup-compatibility/2006">
          <mc:Choice Requires="x14">
            <control shapeId="1108" r:id="rId73" name="Group Box 84">
              <controlPr defaultSize="0" autoFill="0" autoPict="0">
                <anchor moveWithCells="1">
                  <from>
                    <xdr:col>2</xdr:col>
                    <xdr:colOff>0</xdr:colOff>
                    <xdr:row>91</xdr:row>
                    <xdr:rowOff>0</xdr:rowOff>
                  </from>
                  <to>
                    <xdr:col>3</xdr:col>
                    <xdr:colOff>0</xdr:colOff>
                    <xdr:row>96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CC99"/>
  </sheetPr>
  <dimension ref="A1:DB431"/>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6" s="3" customFormat="1" ht="26.85" customHeight="1">
      <c r="A1" s="1" t="s">
        <v>158</v>
      </c>
      <c r="DB1" s="223" t="str">
        <f>ASC(MID(入力表!B6,1,FIND("号　",入力表!B6,1)))</f>
        <v>道路第132号</v>
      </c>
    </row>
    <row r="2" spans="1:106" s="3" customFormat="1" ht="6.75" customHeight="1">
      <c r="A2" s="1"/>
    </row>
    <row r="3" spans="1:106" s="3" customFormat="1" ht="26.25" customHeight="1">
      <c r="A3" s="2" t="s">
        <v>0</v>
      </c>
    </row>
    <row r="4" spans="1:106" s="3" customFormat="1" ht="6.75" customHeight="1">
      <c r="A4" s="2"/>
    </row>
    <row r="5" spans="1:106" s="3" customFormat="1" ht="18.75" customHeight="1"/>
    <row r="6" spans="1:106" s="3" customFormat="1" ht="18.75" customHeight="1">
      <c r="BZ6" s="377" t="str">
        <f>IF(入力表!C89="","令和　　年　　月　　日",入力表!P89)</f>
        <v>令和　　年　　月　　日</v>
      </c>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row>
    <row r="7" spans="1:106" s="3" customFormat="1" ht="6.75" customHeight="1">
      <c r="BZ7" s="2"/>
      <c r="CA7" s="2"/>
    </row>
    <row r="8" spans="1:106" s="3" customFormat="1" ht="18.75" customHeight="1">
      <c r="A8" s="2" t="str">
        <f>"　（あて先）"&amp;入力表!B3</f>
        <v>　（あて先）一宮市長</v>
      </c>
    </row>
    <row r="9" spans="1:106" s="3" customFormat="1" ht="18.75" customHeight="1"/>
    <row r="10" spans="1:106" s="3" customFormat="1" ht="18.75" customHeight="1"/>
    <row r="11" spans="1:106" s="3" customFormat="1" ht="18.75" customHeight="1">
      <c r="AN11" s="364" t="s">
        <v>1</v>
      </c>
      <c r="AO11" s="364"/>
      <c r="AP11" s="364"/>
      <c r="AQ11" s="364"/>
      <c r="AR11" s="365"/>
      <c r="AS11" s="365"/>
      <c r="AT11" s="365"/>
      <c r="AU11" s="365"/>
      <c r="AV11" s="365"/>
      <c r="AW11" s="365"/>
      <c r="AX11" s="365"/>
      <c r="AY11" s="365"/>
      <c r="AZ11" s="365"/>
      <c r="BA11" s="365"/>
      <c r="BB11" s="365"/>
      <c r="BC11" s="365"/>
      <c r="BD11" s="365"/>
      <c r="BE11" s="365"/>
      <c r="BF11" s="365"/>
      <c r="BG11" s="103"/>
      <c r="BH11" s="103"/>
      <c r="BI11" s="363" t="str">
        <f>IF(入力表!B12="","",入力表!B12)</f>
        <v/>
      </c>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row>
    <row r="12" spans="1:106" s="3" customFormat="1" ht="6.75" customHeight="1">
      <c r="AN12" s="2"/>
      <c r="AO12" s="2"/>
      <c r="AP12" s="2"/>
      <c r="AQ12" s="2"/>
    </row>
    <row r="13" spans="1:106" s="3" customFormat="1" ht="18.75" customHeight="1">
      <c r="AN13" s="392" t="s">
        <v>2</v>
      </c>
      <c r="AO13" s="392"/>
      <c r="AP13" s="392"/>
      <c r="AQ13" s="392"/>
      <c r="AR13" s="393"/>
      <c r="AS13" s="393"/>
      <c r="AT13" s="393"/>
      <c r="AU13" s="393"/>
      <c r="AV13" s="393"/>
      <c r="AW13" s="393"/>
      <c r="AX13" s="393"/>
      <c r="AY13" s="393"/>
      <c r="AZ13" s="393"/>
      <c r="BA13" s="393"/>
      <c r="BB13" s="393"/>
      <c r="BC13" s="393"/>
      <c r="BD13" s="393"/>
      <c r="BE13" s="393"/>
      <c r="BF13" s="393"/>
      <c r="BG13" s="104"/>
      <c r="BH13" s="104"/>
      <c r="BI13" s="363" t="str">
        <f>IF(入力表!B11="","",入力表!B11)</f>
        <v/>
      </c>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3"/>
      <c r="DA13" s="363"/>
    </row>
    <row r="14" spans="1:106" s="3" customFormat="1" ht="6.75" customHeight="1">
      <c r="AN14" s="2"/>
      <c r="AO14" s="2"/>
      <c r="AP14" s="2"/>
      <c r="AQ14" s="2"/>
    </row>
    <row r="15" spans="1:106" s="3" customFormat="1" ht="18.75" customHeight="1">
      <c r="AN15" s="364" t="s">
        <v>3</v>
      </c>
      <c r="AO15" s="364"/>
      <c r="AP15" s="364"/>
      <c r="AQ15" s="364"/>
      <c r="AR15" s="365"/>
      <c r="AS15" s="365"/>
      <c r="AT15" s="365"/>
      <c r="AU15" s="365"/>
      <c r="AV15" s="365"/>
      <c r="AW15" s="365"/>
      <c r="AX15" s="365"/>
      <c r="AY15" s="365"/>
      <c r="AZ15" s="365"/>
      <c r="BA15" s="365"/>
      <c r="BB15" s="365"/>
      <c r="BC15" s="365"/>
      <c r="BD15" s="365"/>
      <c r="BE15" s="365"/>
      <c r="BF15" s="365"/>
      <c r="BG15" s="103"/>
      <c r="BH15" s="103"/>
      <c r="BI15" s="363" t="str">
        <f>IF(入力表!B13="","",入力表!B13)</f>
        <v/>
      </c>
      <c r="BJ15" s="415"/>
      <c r="BK15" s="415"/>
      <c r="BL15" s="415"/>
      <c r="BM15" s="415"/>
      <c r="BN15" s="415"/>
      <c r="BO15" s="415"/>
      <c r="BP15" s="415"/>
      <c r="BQ15" s="415"/>
      <c r="BR15" s="415"/>
      <c r="BS15" s="415"/>
      <c r="BT15" s="415"/>
      <c r="BU15" s="415"/>
      <c r="BV15" s="415"/>
      <c r="BW15" s="415"/>
      <c r="BX15" s="415"/>
      <c r="BY15" s="415"/>
      <c r="BZ15" s="415"/>
      <c r="CA15" s="415"/>
      <c r="CB15" s="415"/>
      <c r="CC15" s="415"/>
      <c r="CD15" s="415"/>
      <c r="CE15" s="415"/>
      <c r="CF15" s="415"/>
      <c r="CG15" s="415"/>
      <c r="CH15" s="415"/>
      <c r="CI15" s="415"/>
      <c r="CJ15" s="415"/>
      <c r="CK15" s="415"/>
      <c r="CL15" s="415"/>
      <c r="CM15" s="415"/>
      <c r="CN15" s="415"/>
      <c r="CO15" s="415"/>
      <c r="CP15" s="415"/>
      <c r="CQ15" s="415"/>
      <c r="CR15" s="415"/>
      <c r="CS15" s="415"/>
      <c r="CT15" s="415"/>
      <c r="CU15" s="415"/>
      <c r="CV15" s="415"/>
      <c r="CW15" s="415"/>
      <c r="CX15" s="363"/>
      <c r="CY15" s="415"/>
      <c r="CZ15" s="415"/>
      <c r="DA15" s="415"/>
    </row>
    <row r="16" spans="1:106" s="3" customFormat="1" ht="18.75" customHeight="1"/>
    <row r="17" spans="1:105" s="3" customFormat="1" ht="18" customHeight="1"/>
    <row r="18" spans="1:105" s="3" customFormat="1" ht="18.75" customHeight="1">
      <c r="A18" s="246" t="s">
        <v>4</v>
      </c>
    </row>
    <row r="19" spans="1:105" s="3" customFormat="1" ht="6.75" customHeight="1">
      <c r="A19" s="246"/>
    </row>
    <row r="20" spans="1:105" s="3" customFormat="1" ht="18.75" customHeight="1">
      <c r="A20" s="246" t="s">
        <v>5</v>
      </c>
    </row>
    <row r="21" spans="1:105" s="3" customFormat="1" ht="6.75" customHeight="1">
      <c r="A21" s="246"/>
    </row>
    <row r="22" spans="1:105" s="3" customFormat="1" ht="18.75" customHeight="1">
      <c r="A22" s="246" t="s">
        <v>6</v>
      </c>
    </row>
    <row r="23" spans="1:105" s="3" customFormat="1" ht="6.75" customHeight="1">
      <c r="A23" s="246"/>
    </row>
    <row r="24" spans="1:105" s="3" customFormat="1" ht="18.75" customHeight="1">
      <c r="A24" s="246" t="s">
        <v>7</v>
      </c>
    </row>
    <row r="25" spans="1:105" s="3" customFormat="1" ht="12" customHeight="1"/>
    <row r="26" spans="1:105" s="3" customFormat="1" ht="18.75" customHeight="1">
      <c r="AY26" s="377" t="s">
        <v>8</v>
      </c>
      <c r="AZ26" s="317"/>
      <c r="BA26" s="317"/>
      <c r="BE26" s="102"/>
    </row>
    <row r="27" spans="1:105" s="3" customFormat="1" ht="12" customHeight="1"/>
    <row r="28" spans="1:105" s="3" customFormat="1" ht="18.75" customHeight="1">
      <c r="A28" s="2" t="s">
        <v>9</v>
      </c>
    </row>
    <row r="29" spans="1:105" s="3" customFormat="1" ht="6.75" customHeight="1"/>
    <row r="30" spans="1:105" s="3" customFormat="1" ht="10.8" customHeight="1">
      <c r="B30" s="4"/>
      <c r="C30" s="5"/>
      <c r="D30" s="5"/>
      <c r="E30" s="5"/>
      <c r="F30" s="5"/>
      <c r="G30" s="6"/>
      <c r="H30" s="4"/>
      <c r="I30" s="5"/>
      <c r="J30" s="5"/>
      <c r="K30" s="5"/>
      <c r="L30" s="5"/>
      <c r="M30" s="5"/>
      <c r="N30" s="5"/>
      <c r="O30" s="5"/>
      <c r="P30" s="5"/>
      <c r="Q30" s="5"/>
      <c r="R30" s="5"/>
      <c r="S30" s="5"/>
      <c r="T30" s="5"/>
      <c r="U30" s="5"/>
      <c r="V30" s="5"/>
      <c r="W30" s="5"/>
      <c r="X30" s="5"/>
      <c r="Y30" s="5"/>
      <c r="Z30" s="5"/>
      <c r="AA30" s="5"/>
      <c r="AB30" s="5"/>
      <c r="AC30" s="5"/>
      <c r="AD30" s="5"/>
      <c r="AE30" s="6"/>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6"/>
    </row>
    <row r="31" spans="1:105" s="3" customFormat="1" ht="18.75" customHeight="1">
      <c r="B31" s="7"/>
      <c r="C31" s="8"/>
      <c r="D31" s="411" t="s">
        <v>55</v>
      </c>
      <c r="E31" s="412"/>
      <c r="F31" s="2"/>
      <c r="G31" s="9"/>
      <c r="H31" s="7"/>
      <c r="I31" s="364" t="s">
        <v>10</v>
      </c>
      <c r="J31" s="364"/>
      <c r="K31" s="317"/>
      <c r="L31" s="317"/>
      <c r="M31" s="317"/>
      <c r="N31" s="317"/>
      <c r="O31" s="317"/>
      <c r="P31" s="317"/>
      <c r="Q31" s="317"/>
      <c r="R31" s="317"/>
      <c r="S31" s="317"/>
      <c r="T31" s="317"/>
      <c r="U31" s="317"/>
      <c r="V31" s="317"/>
      <c r="W31" s="317"/>
      <c r="X31" s="317"/>
      <c r="Y31" s="317"/>
      <c r="Z31" s="317"/>
      <c r="AA31" s="317"/>
      <c r="AB31" s="317"/>
      <c r="AC31" s="317"/>
      <c r="AD31" s="317"/>
      <c r="AE31" s="9"/>
      <c r="AF31" s="8"/>
      <c r="AG31" s="383" t="str">
        <f>IF(入力表!B6="","",DBCS(入力表!B6))</f>
        <v>道路第１３２号　市道０１０８号線幹線舗装改良工事（週休２日）</v>
      </c>
      <c r="AH31" s="384"/>
      <c r="AI31" s="384"/>
      <c r="AJ31" s="384"/>
      <c r="AK31" s="384"/>
      <c r="AL31" s="384"/>
      <c r="AM31" s="384"/>
      <c r="AN31" s="384"/>
      <c r="AO31" s="384"/>
      <c r="AP31" s="384"/>
      <c r="AQ31" s="384"/>
      <c r="AR31" s="384"/>
      <c r="AS31" s="384"/>
      <c r="AT31" s="384"/>
      <c r="AU31" s="384"/>
      <c r="AV31" s="384"/>
      <c r="AW31" s="384"/>
      <c r="AX31" s="384"/>
      <c r="AY31" s="384"/>
      <c r="AZ31" s="384"/>
      <c r="BA31" s="384"/>
      <c r="BB31" s="384"/>
      <c r="BC31" s="384"/>
      <c r="BD31" s="384"/>
      <c r="BE31" s="384"/>
      <c r="BF31" s="384"/>
      <c r="BG31" s="384"/>
      <c r="BH31" s="384"/>
      <c r="BI31" s="384"/>
      <c r="BJ31" s="384"/>
      <c r="BK31" s="384"/>
      <c r="BL31" s="384"/>
      <c r="BM31" s="384"/>
      <c r="BN31" s="384"/>
      <c r="BO31" s="384"/>
      <c r="BP31" s="384"/>
      <c r="BQ31" s="384"/>
      <c r="BR31" s="384"/>
      <c r="BS31" s="384"/>
      <c r="BT31" s="384"/>
      <c r="BU31" s="384"/>
      <c r="BV31" s="384"/>
      <c r="BW31" s="384"/>
      <c r="BX31" s="384"/>
      <c r="BY31" s="384"/>
      <c r="BZ31" s="384"/>
      <c r="CA31" s="384"/>
      <c r="CB31" s="384"/>
      <c r="CC31" s="384"/>
      <c r="CD31" s="384"/>
      <c r="CE31" s="384"/>
      <c r="CF31" s="384"/>
      <c r="CG31" s="384"/>
      <c r="CH31" s="384"/>
      <c r="CI31" s="384"/>
      <c r="CJ31" s="384"/>
      <c r="CK31" s="384"/>
      <c r="CL31" s="384"/>
      <c r="CM31" s="384"/>
      <c r="CN31" s="384"/>
      <c r="CO31" s="384"/>
      <c r="CP31" s="384"/>
      <c r="CQ31" s="384"/>
      <c r="CR31" s="384"/>
      <c r="CS31" s="384"/>
      <c r="CT31" s="384"/>
      <c r="CU31" s="384"/>
      <c r="CV31" s="384"/>
      <c r="CW31" s="384"/>
      <c r="CX31" s="384"/>
      <c r="CY31" s="384"/>
      <c r="CZ31" s="384"/>
      <c r="DA31" s="9"/>
    </row>
    <row r="32" spans="1:105" s="3" customFormat="1" ht="10.8" customHeight="1">
      <c r="B32" s="10"/>
      <c r="C32" s="11"/>
      <c r="D32" s="11"/>
      <c r="E32" s="11"/>
      <c r="F32" s="11"/>
      <c r="G32" s="12"/>
      <c r="H32" s="10"/>
      <c r="I32" s="11"/>
      <c r="J32" s="11"/>
      <c r="K32" s="11"/>
      <c r="L32" s="11"/>
      <c r="M32" s="11"/>
      <c r="N32" s="11"/>
      <c r="O32" s="11"/>
      <c r="P32" s="11"/>
      <c r="Q32" s="11"/>
      <c r="R32" s="11"/>
      <c r="S32" s="11"/>
      <c r="T32" s="11"/>
      <c r="U32" s="11"/>
      <c r="V32" s="11"/>
      <c r="W32" s="11"/>
      <c r="X32" s="11"/>
      <c r="Y32" s="11"/>
      <c r="Z32" s="11"/>
      <c r="AA32" s="11"/>
      <c r="AB32" s="11"/>
      <c r="AC32" s="11"/>
      <c r="AD32" s="11"/>
      <c r="AE32" s="12"/>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2"/>
    </row>
    <row r="33" spans="1:105" s="3" customFormat="1" ht="10.8" customHeight="1">
      <c r="B33" s="4"/>
      <c r="C33" s="5"/>
      <c r="D33" s="5"/>
      <c r="E33" s="5"/>
      <c r="F33" s="5"/>
      <c r="G33" s="6"/>
      <c r="H33" s="4"/>
      <c r="I33" s="5"/>
      <c r="J33" s="5"/>
      <c r="K33" s="5"/>
      <c r="L33" s="5"/>
      <c r="M33" s="5"/>
      <c r="N33" s="5"/>
      <c r="O33" s="5"/>
      <c r="P33" s="5"/>
      <c r="Q33" s="5"/>
      <c r="R33" s="5"/>
      <c r="S33" s="5"/>
      <c r="T33" s="5"/>
      <c r="U33" s="5"/>
      <c r="V33" s="5"/>
      <c r="W33" s="5"/>
      <c r="X33" s="5"/>
      <c r="Y33" s="5"/>
      <c r="Z33" s="5"/>
      <c r="AA33" s="5"/>
      <c r="AB33" s="5"/>
      <c r="AC33" s="5"/>
      <c r="AD33" s="5"/>
      <c r="AE33" s="6"/>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6"/>
    </row>
    <row r="34" spans="1:105" s="3" customFormat="1" ht="18.75" customHeight="1">
      <c r="B34" s="7"/>
      <c r="C34" s="8"/>
      <c r="D34" s="411" t="s">
        <v>57</v>
      </c>
      <c r="E34" s="412"/>
      <c r="F34" s="2"/>
      <c r="G34" s="9"/>
      <c r="H34" s="7"/>
      <c r="I34" s="382" t="s">
        <v>11</v>
      </c>
      <c r="J34" s="382"/>
      <c r="K34" s="317"/>
      <c r="L34" s="317"/>
      <c r="M34" s="317"/>
      <c r="N34" s="317"/>
      <c r="O34" s="317"/>
      <c r="P34" s="317"/>
      <c r="Q34" s="317"/>
      <c r="R34" s="317"/>
      <c r="S34" s="317"/>
      <c r="T34" s="317"/>
      <c r="U34" s="317"/>
      <c r="V34" s="317"/>
      <c r="W34" s="317"/>
      <c r="X34" s="317"/>
      <c r="Y34" s="317"/>
      <c r="Z34" s="317"/>
      <c r="AA34" s="317"/>
      <c r="AB34" s="317"/>
      <c r="AC34" s="317"/>
      <c r="AD34" s="317"/>
      <c r="AE34" s="9"/>
      <c r="AF34" s="8"/>
      <c r="AG34" s="383" t="str">
        <f>IF(入力表!B7="","",DBCS(入力表!B7))</f>
        <v>一宮市西萩原地内ほか</v>
      </c>
      <c r="AH34" s="384"/>
      <c r="AI34" s="384"/>
      <c r="AJ34" s="384"/>
      <c r="AK34" s="384"/>
      <c r="AL34" s="384"/>
      <c r="AM34" s="384"/>
      <c r="AN34" s="384"/>
      <c r="AO34" s="384"/>
      <c r="AP34" s="384"/>
      <c r="AQ34" s="384"/>
      <c r="AR34" s="384"/>
      <c r="AS34" s="384"/>
      <c r="AT34" s="384"/>
      <c r="AU34" s="384"/>
      <c r="AV34" s="384"/>
      <c r="AW34" s="384"/>
      <c r="AX34" s="384"/>
      <c r="AY34" s="384"/>
      <c r="AZ34" s="384"/>
      <c r="BA34" s="384"/>
      <c r="BB34" s="384"/>
      <c r="BC34" s="384"/>
      <c r="BD34" s="384"/>
      <c r="BE34" s="384"/>
      <c r="BF34" s="384"/>
      <c r="BG34" s="384"/>
      <c r="BH34" s="384"/>
      <c r="BI34" s="384"/>
      <c r="BJ34" s="384"/>
      <c r="BK34" s="384"/>
      <c r="BL34" s="384"/>
      <c r="BM34" s="384"/>
      <c r="BN34" s="384"/>
      <c r="BO34" s="384"/>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84"/>
      <c r="CR34" s="384"/>
      <c r="CS34" s="384"/>
      <c r="CT34" s="384"/>
      <c r="CU34" s="384"/>
      <c r="CV34" s="384"/>
      <c r="CW34" s="384"/>
      <c r="CX34" s="384"/>
      <c r="CY34" s="384"/>
      <c r="CZ34" s="384"/>
      <c r="DA34" s="9"/>
    </row>
    <row r="35" spans="1:105" s="3" customFormat="1" ht="10.8" customHeight="1">
      <c r="B35" s="10"/>
      <c r="C35" s="11"/>
      <c r="D35" s="11"/>
      <c r="E35" s="11"/>
      <c r="F35" s="11"/>
      <c r="G35" s="12"/>
      <c r="H35" s="10"/>
      <c r="I35" s="11"/>
      <c r="J35" s="11"/>
      <c r="K35" s="11"/>
      <c r="L35" s="11"/>
      <c r="M35" s="11"/>
      <c r="N35" s="11"/>
      <c r="O35" s="11"/>
      <c r="P35" s="11"/>
      <c r="Q35" s="11"/>
      <c r="R35" s="11"/>
      <c r="S35" s="11"/>
      <c r="T35" s="11"/>
      <c r="U35" s="11"/>
      <c r="V35" s="11"/>
      <c r="W35" s="11"/>
      <c r="X35" s="11"/>
      <c r="Y35" s="11"/>
      <c r="Z35" s="11"/>
      <c r="AA35" s="11"/>
      <c r="AB35" s="11"/>
      <c r="AC35" s="11"/>
      <c r="AD35" s="11"/>
      <c r="AE35" s="12"/>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2"/>
    </row>
    <row r="36" spans="1:105" s="3" customFormat="1" ht="6.6" customHeight="1"/>
    <row r="37" spans="1:105" s="3" customFormat="1" ht="18.75" customHeight="1">
      <c r="A37" s="2" t="s">
        <v>12</v>
      </c>
    </row>
    <row r="38" spans="1:105" s="3" customFormat="1" ht="6.75" customHeight="1"/>
    <row r="39" spans="1:105" s="3" customFormat="1" ht="17.25" customHeight="1">
      <c r="B39" s="4"/>
      <c r="C39" s="5"/>
      <c r="D39" s="5"/>
      <c r="E39" s="5"/>
      <c r="F39" s="5"/>
      <c r="G39" s="6"/>
      <c r="H39" s="4"/>
      <c r="I39" s="5"/>
      <c r="J39" s="5"/>
      <c r="K39" s="5"/>
      <c r="L39" s="5"/>
      <c r="M39" s="5"/>
      <c r="N39" s="5"/>
      <c r="O39" s="5"/>
      <c r="P39" s="5"/>
      <c r="Q39" s="5"/>
      <c r="R39" s="5"/>
      <c r="S39" s="5"/>
      <c r="T39" s="5"/>
      <c r="U39" s="5"/>
      <c r="V39" s="5"/>
      <c r="W39" s="5"/>
      <c r="X39" s="5"/>
      <c r="Y39" s="5"/>
      <c r="Z39" s="5"/>
      <c r="AA39" s="5"/>
      <c r="AB39" s="5"/>
      <c r="AC39" s="5"/>
      <c r="AD39" s="5"/>
      <c r="AE39" s="5"/>
      <c r="AF39" s="5"/>
      <c r="AG39" s="5"/>
      <c r="AH39" s="5"/>
      <c r="AI39" s="6"/>
      <c r="AJ39" s="4"/>
      <c r="AK39" s="5"/>
      <c r="AL39" s="5"/>
      <c r="AM39" s="5"/>
      <c r="AN39" s="5"/>
      <c r="AO39" s="5"/>
      <c r="AP39" s="5"/>
      <c r="AQ39" s="5"/>
      <c r="AR39" s="5"/>
      <c r="AS39" s="5"/>
      <c r="AT39" s="5"/>
      <c r="AU39" s="5"/>
      <c r="AV39" s="5"/>
      <c r="AW39" s="5"/>
      <c r="AX39" s="5"/>
      <c r="AY39" s="5"/>
      <c r="AZ39" s="6"/>
      <c r="BA39" s="4"/>
      <c r="BB39" s="424" t="str">
        <f>IF(入力表!C19="","　　　　　工事",SUBSTITUTE(入力表!C19,"工事","")&amp;"工事")</f>
        <v>　　　　　工事</v>
      </c>
      <c r="BC39" s="425"/>
      <c r="BD39" s="425"/>
      <c r="BE39" s="425"/>
      <c r="BF39" s="425"/>
      <c r="BG39" s="425"/>
      <c r="BH39" s="425"/>
      <c r="BI39" s="425"/>
      <c r="BJ39" s="425"/>
      <c r="BK39" s="425"/>
      <c r="BL39" s="425"/>
      <c r="BM39" s="425"/>
      <c r="BN39" s="425"/>
      <c r="BO39" s="425"/>
      <c r="BP39" s="425"/>
      <c r="BQ39" s="425"/>
      <c r="BR39" s="425"/>
      <c r="BS39" s="6"/>
      <c r="BT39" s="5"/>
      <c r="BU39" s="5"/>
      <c r="BV39" s="5"/>
      <c r="BW39" s="5"/>
      <c r="BX39" s="5"/>
      <c r="BY39" s="5"/>
      <c r="BZ39" s="5"/>
      <c r="CA39" s="5"/>
      <c r="CB39" s="5"/>
      <c r="CC39" s="5"/>
      <c r="CD39" s="5"/>
      <c r="CE39" s="5"/>
      <c r="CF39" s="5"/>
      <c r="CG39" s="5"/>
      <c r="CH39" s="5"/>
      <c r="CI39" s="5"/>
      <c r="CJ39" s="5"/>
      <c r="CK39" s="6"/>
      <c r="CL39" s="4"/>
      <c r="CM39" s="5"/>
      <c r="CN39" s="5"/>
      <c r="CO39" s="5"/>
      <c r="CP39" s="5"/>
      <c r="CQ39" s="5"/>
      <c r="CR39" s="5"/>
      <c r="CS39" s="5"/>
      <c r="CT39" s="5"/>
      <c r="CU39" s="5"/>
      <c r="CV39" s="5"/>
      <c r="CW39" s="5"/>
      <c r="CX39" s="5"/>
      <c r="CY39" s="5"/>
      <c r="CZ39" s="5"/>
      <c r="DA39" s="6"/>
    </row>
    <row r="40" spans="1:105" s="3" customFormat="1" ht="18.75" customHeight="1">
      <c r="B40" s="7"/>
      <c r="C40" s="8"/>
      <c r="D40" s="411" t="s">
        <v>55</v>
      </c>
      <c r="E40" s="412"/>
      <c r="F40" s="2"/>
      <c r="G40" s="9"/>
      <c r="H40" s="7"/>
      <c r="I40" s="404" t="s">
        <v>13</v>
      </c>
      <c r="J40" s="404"/>
      <c r="K40" s="404"/>
      <c r="L40" s="404"/>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9"/>
      <c r="AJ40" s="7"/>
      <c r="AK40" s="8"/>
      <c r="AL40" s="8"/>
      <c r="AM40" s="8"/>
      <c r="AN40" s="382" t="s">
        <v>14</v>
      </c>
      <c r="AO40" s="382"/>
      <c r="AP40" s="382"/>
      <c r="AQ40" s="382"/>
      <c r="AR40" s="429"/>
      <c r="AS40" s="429"/>
      <c r="AT40" s="429"/>
      <c r="AU40" s="429"/>
      <c r="AV40" s="429"/>
      <c r="AW40" s="113"/>
      <c r="AX40" s="8"/>
      <c r="AY40" s="8"/>
      <c r="AZ40" s="9"/>
      <c r="BA40" s="7"/>
      <c r="BB40" s="426"/>
      <c r="BC40" s="426"/>
      <c r="BD40" s="426"/>
      <c r="BE40" s="426"/>
      <c r="BF40" s="426"/>
      <c r="BG40" s="426"/>
      <c r="BH40" s="426"/>
      <c r="BI40" s="426"/>
      <c r="BJ40" s="426"/>
      <c r="BK40" s="426"/>
      <c r="BL40" s="426"/>
      <c r="BM40" s="426"/>
      <c r="BN40" s="426"/>
      <c r="BO40" s="426"/>
      <c r="BP40" s="426"/>
      <c r="BQ40" s="426"/>
      <c r="BR40" s="426"/>
      <c r="BS40" s="9"/>
      <c r="BT40" s="8"/>
      <c r="BU40" s="382" t="s">
        <v>15</v>
      </c>
      <c r="BV40" s="317"/>
      <c r="BW40" s="317"/>
      <c r="BX40" s="317"/>
      <c r="BY40" s="317"/>
      <c r="BZ40" s="317"/>
      <c r="CA40" s="317"/>
      <c r="CB40" s="317"/>
      <c r="CC40" s="317"/>
      <c r="CD40" s="317"/>
      <c r="CE40" s="317"/>
      <c r="CF40" s="317"/>
      <c r="CG40" s="317"/>
      <c r="CH40" s="317"/>
      <c r="CI40" s="317"/>
      <c r="CJ40" s="317"/>
      <c r="CK40" s="9"/>
      <c r="CL40" s="7"/>
      <c r="CM40" s="371" t="str">
        <f>IF(入力表!C20="","点",入力表!C20&amp;"点")</f>
        <v>点</v>
      </c>
      <c r="CN40" s="372"/>
      <c r="CO40" s="372"/>
      <c r="CP40" s="372"/>
      <c r="CQ40" s="372"/>
      <c r="CR40" s="372"/>
      <c r="CS40" s="372"/>
      <c r="CT40" s="372"/>
      <c r="CU40" s="372"/>
      <c r="CV40" s="372"/>
      <c r="CW40" s="372"/>
      <c r="CX40" s="372"/>
      <c r="CY40" s="372"/>
      <c r="CZ40" s="372"/>
      <c r="DA40" s="9"/>
    </row>
    <row r="41" spans="1:105" s="3" customFormat="1" ht="17.25" customHeight="1">
      <c r="B41" s="10"/>
      <c r="C41" s="11"/>
      <c r="D41" s="11"/>
      <c r="E41" s="11"/>
      <c r="F41" s="11"/>
      <c r="G41" s="12"/>
      <c r="H41" s="10"/>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2"/>
      <c r="AJ41" s="10"/>
      <c r="AK41" s="11"/>
      <c r="AL41" s="11"/>
      <c r="AM41" s="11"/>
      <c r="AN41" s="11"/>
      <c r="AO41" s="11"/>
      <c r="AP41" s="11"/>
      <c r="AQ41" s="11"/>
      <c r="AR41" s="11"/>
      <c r="AS41" s="11"/>
      <c r="AT41" s="11"/>
      <c r="AU41" s="11"/>
      <c r="AV41" s="11"/>
      <c r="AW41" s="11"/>
      <c r="AX41" s="11"/>
      <c r="AY41" s="11"/>
      <c r="AZ41" s="12"/>
      <c r="BA41" s="10"/>
      <c r="BB41" s="427"/>
      <c r="BC41" s="427"/>
      <c r="BD41" s="427"/>
      <c r="BE41" s="427"/>
      <c r="BF41" s="427"/>
      <c r="BG41" s="427"/>
      <c r="BH41" s="427"/>
      <c r="BI41" s="427"/>
      <c r="BJ41" s="427"/>
      <c r="BK41" s="427"/>
      <c r="BL41" s="427"/>
      <c r="BM41" s="427"/>
      <c r="BN41" s="427"/>
      <c r="BO41" s="427"/>
      <c r="BP41" s="427"/>
      <c r="BQ41" s="427"/>
      <c r="BR41" s="427"/>
      <c r="BS41" s="12"/>
      <c r="BT41" s="416" t="str">
        <f>IF(MOD(YEAR(DATEVALUE(入力表!P8)+275)-2018,2)=1,"（※R"&amp;YEAR(DATEVALUE(入力表!P8)+275)-2019&amp;"・"&amp;YEAR(DATEVALUE(入力表!P8)+275)-2018&amp;"格付）","（※R"&amp;YEAR(DATEVALUE(入力表!P8)+275)-2020&amp;"・"&amp;YEAR(DATEVALUE(入力表!P8)+275)-2019&amp;"格付）")</f>
        <v>（※R8・9格付）</v>
      </c>
      <c r="BU41" s="417"/>
      <c r="BV41" s="417"/>
      <c r="BW41" s="417"/>
      <c r="BX41" s="417"/>
      <c r="BY41" s="417"/>
      <c r="BZ41" s="417"/>
      <c r="CA41" s="417"/>
      <c r="CB41" s="417"/>
      <c r="CC41" s="417"/>
      <c r="CD41" s="417"/>
      <c r="CE41" s="417"/>
      <c r="CF41" s="417"/>
      <c r="CG41" s="417"/>
      <c r="CH41" s="417"/>
      <c r="CI41" s="417"/>
      <c r="CJ41" s="417"/>
      <c r="CK41" s="418"/>
      <c r="CL41" s="10"/>
      <c r="CM41" s="11"/>
      <c r="CN41" s="11"/>
      <c r="CO41" s="11"/>
      <c r="CP41" s="11"/>
      <c r="CQ41" s="11"/>
      <c r="CR41" s="11"/>
      <c r="CS41" s="11"/>
      <c r="CT41" s="11"/>
      <c r="CU41" s="11"/>
      <c r="CV41" s="11"/>
      <c r="CW41" s="11"/>
      <c r="CX41" s="11"/>
      <c r="CY41" s="11"/>
      <c r="CZ41" s="11"/>
      <c r="DA41" s="12"/>
    </row>
    <row r="42" spans="1:105" s="3" customFormat="1" ht="8.25" customHeight="1">
      <c r="B42" s="4"/>
      <c r="C42" s="5"/>
      <c r="D42" s="5"/>
      <c r="E42" s="5"/>
      <c r="F42" s="5"/>
      <c r="G42" s="6"/>
      <c r="H42" s="4"/>
      <c r="I42" s="5"/>
      <c r="J42" s="5"/>
      <c r="K42" s="5"/>
      <c r="L42" s="5"/>
      <c r="M42" s="5"/>
      <c r="N42" s="5"/>
      <c r="O42" s="5"/>
      <c r="P42" s="5"/>
      <c r="Q42" s="5"/>
      <c r="R42" s="5"/>
      <c r="S42" s="5"/>
      <c r="T42" s="5"/>
      <c r="U42" s="5"/>
      <c r="V42" s="5"/>
      <c r="W42" s="5"/>
      <c r="X42" s="5"/>
      <c r="Y42" s="5"/>
      <c r="Z42" s="5"/>
      <c r="AA42" s="5"/>
      <c r="AB42" s="5"/>
      <c r="AC42" s="5"/>
      <c r="AD42" s="5"/>
      <c r="AE42" s="5"/>
      <c r="AF42" s="5"/>
      <c r="AG42" s="5"/>
      <c r="AH42" s="5"/>
      <c r="AI42" s="6"/>
      <c r="AJ42" s="4"/>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6"/>
    </row>
    <row r="43" spans="1:105" s="3" customFormat="1" ht="9.75" customHeight="1">
      <c r="B43" s="7"/>
      <c r="C43" s="8"/>
      <c r="D43" s="8"/>
      <c r="E43" s="8"/>
      <c r="F43" s="8"/>
      <c r="G43" s="9"/>
      <c r="H43" s="7"/>
      <c r="I43" s="413" t="s">
        <v>25</v>
      </c>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9"/>
      <c r="AJ43" s="7"/>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9"/>
    </row>
    <row r="44" spans="1:105" s="3" customFormat="1" ht="9.75" customHeight="1">
      <c r="B44" s="7"/>
      <c r="C44" s="8"/>
      <c r="D44" s="423" t="s">
        <v>56</v>
      </c>
      <c r="E44" s="412"/>
      <c r="F44" s="8"/>
      <c r="G44" s="9"/>
      <c r="H44" s="7"/>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9"/>
      <c r="AJ44" s="7"/>
      <c r="AK44" s="8"/>
      <c r="AL44" s="419" t="str">
        <f>IF(入力表!C21="県外","□市内　　・　　□県内　　・　　■県外",IF(入力表!C21="県内","□市内　　・　　■県内　　・　　□県外",IF(入力表!C21="市内","■市内　　・　　□県内　　・　　□県外","□市内　　・　　□県内　　・　　□県外")))</f>
        <v>□市内　　・　　□県内　　・　　□県外</v>
      </c>
      <c r="AM44" s="317"/>
      <c r="AN44" s="317"/>
      <c r="AO44" s="317"/>
      <c r="AP44" s="317"/>
      <c r="AQ44" s="317"/>
      <c r="AR44" s="317"/>
      <c r="AS44" s="317"/>
      <c r="AT44" s="317"/>
      <c r="AU44" s="317"/>
      <c r="AV44" s="317"/>
      <c r="AW44" s="317"/>
      <c r="AX44" s="317"/>
      <c r="AY44" s="317"/>
      <c r="AZ44" s="317"/>
      <c r="BA44" s="317"/>
      <c r="BB44" s="317"/>
      <c r="BC44" s="317"/>
      <c r="BD44" s="317"/>
      <c r="BE44" s="317"/>
      <c r="BF44" s="317"/>
      <c r="BG44" s="317"/>
      <c r="BH44" s="317"/>
      <c r="BI44" s="317"/>
      <c r="BJ44" s="317"/>
      <c r="BK44" s="317"/>
      <c r="BL44" s="317"/>
      <c r="BM44" s="317"/>
      <c r="BN44" s="317"/>
      <c r="BO44" s="317"/>
      <c r="BP44" s="317"/>
      <c r="BQ44" s="317"/>
      <c r="BR44" s="317"/>
      <c r="BS44" s="317"/>
      <c r="BT44" s="317"/>
      <c r="BU44" s="317"/>
      <c r="BV44" s="317"/>
      <c r="BW44" s="317"/>
      <c r="BX44" s="317"/>
      <c r="BY44" s="317"/>
      <c r="BZ44" s="317"/>
      <c r="CA44" s="317"/>
      <c r="CB44" s="317"/>
      <c r="CC44" s="317"/>
      <c r="CD44" s="317"/>
      <c r="CE44" s="317"/>
      <c r="CF44" s="317"/>
      <c r="CG44" s="317"/>
      <c r="CH44" s="317"/>
      <c r="CI44" s="317"/>
      <c r="CJ44" s="317"/>
      <c r="CK44" s="317"/>
      <c r="CL44" s="317"/>
      <c r="CM44" s="317"/>
      <c r="CN44" s="317"/>
      <c r="CO44" s="317"/>
      <c r="CP44" s="317"/>
      <c r="CQ44" s="317"/>
      <c r="CR44" s="317"/>
      <c r="CS44" s="317"/>
      <c r="CT44" s="317"/>
      <c r="CU44" s="317"/>
      <c r="CV44" s="317"/>
      <c r="CW44" s="317"/>
      <c r="CX44" s="317"/>
      <c r="CY44" s="8"/>
      <c r="CZ44" s="8"/>
      <c r="DA44" s="9"/>
    </row>
    <row r="45" spans="1:105" s="3" customFormat="1" ht="9.75" customHeight="1">
      <c r="B45" s="7"/>
      <c r="C45" s="8"/>
      <c r="D45" s="412"/>
      <c r="E45" s="412"/>
      <c r="F45" s="2"/>
      <c r="G45" s="9"/>
      <c r="H45" s="7"/>
      <c r="I45" s="420" t="s">
        <v>24</v>
      </c>
      <c r="J45" s="420"/>
      <c r="K45" s="420"/>
      <c r="L45" s="420"/>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9"/>
      <c r="AJ45" s="7"/>
      <c r="AK45" s="8"/>
      <c r="AL45" s="317"/>
      <c r="AM45" s="317"/>
      <c r="AN45" s="317"/>
      <c r="AO45" s="317"/>
      <c r="AP45" s="317"/>
      <c r="AQ45" s="317"/>
      <c r="AR45" s="317"/>
      <c r="AS45" s="317"/>
      <c r="AT45" s="317"/>
      <c r="AU45" s="317"/>
      <c r="AV45" s="317"/>
      <c r="AW45" s="317"/>
      <c r="AX45" s="317"/>
      <c r="AY45" s="317"/>
      <c r="AZ45" s="317"/>
      <c r="BA45" s="317"/>
      <c r="BB45" s="317"/>
      <c r="BC45" s="317"/>
      <c r="BD45" s="317"/>
      <c r="BE45" s="317"/>
      <c r="BF45" s="317"/>
      <c r="BG45" s="317"/>
      <c r="BH45" s="317"/>
      <c r="BI45" s="317"/>
      <c r="BJ45" s="317"/>
      <c r="BK45" s="317"/>
      <c r="BL45" s="317"/>
      <c r="BM45" s="317"/>
      <c r="BN45" s="317"/>
      <c r="BO45" s="317"/>
      <c r="BP45" s="317"/>
      <c r="BQ45" s="317"/>
      <c r="BR45" s="317"/>
      <c r="BS45" s="317"/>
      <c r="BT45" s="317"/>
      <c r="BU45" s="317"/>
      <c r="BV45" s="317"/>
      <c r="BW45" s="317"/>
      <c r="BX45" s="317"/>
      <c r="BY45" s="317"/>
      <c r="BZ45" s="317"/>
      <c r="CA45" s="317"/>
      <c r="CB45" s="317"/>
      <c r="CC45" s="317"/>
      <c r="CD45" s="317"/>
      <c r="CE45" s="317"/>
      <c r="CF45" s="317"/>
      <c r="CG45" s="317"/>
      <c r="CH45" s="317"/>
      <c r="CI45" s="317"/>
      <c r="CJ45" s="317"/>
      <c r="CK45" s="317"/>
      <c r="CL45" s="317"/>
      <c r="CM45" s="317"/>
      <c r="CN45" s="317"/>
      <c r="CO45" s="317"/>
      <c r="CP45" s="317"/>
      <c r="CQ45" s="317"/>
      <c r="CR45" s="317"/>
      <c r="CS45" s="317"/>
      <c r="CT45" s="317"/>
      <c r="CU45" s="317"/>
      <c r="CV45" s="317"/>
      <c r="CW45" s="317"/>
      <c r="CX45" s="317"/>
      <c r="CY45" s="109"/>
      <c r="CZ45" s="8"/>
      <c r="DA45" s="9"/>
    </row>
    <row r="46" spans="1:105" s="3" customFormat="1" ht="9.75" customHeight="1">
      <c r="B46" s="7"/>
      <c r="C46" s="8"/>
      <c r="D46" s="2"/>
      <c r="E46" s="2"/>
      <c r="F46" s="2"/>
      <c r="G46" s="9"/>
      <c r="H46" s="7"/>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9"/>
      <c r="AJ46" s="7"/>
      <c r="AK46" s="8"/>
      <c r="AL46" s="110"/>
      <c r="AM46" s="110"/>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8"/>
      <c r="DA46" s="9"/>
    </row>
    <row r="47" spans="1:105" s="3" customFormat="1" ht="8.25" customHeight="1">
      <c r="B47" s="10"/>
      <c r="C47" s="11"/>
      <c r="D47" s="11"/>
      <c r="E47" s="11"/>
      <c r="F47" s="11"/>
      <c r="G47" s="12"/>
      <c r="H47" s="10"/>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2"/>
      <c r="AJ47" s="10"/>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2"/>
    </row>
    <row r="48" spans="1:105" s="3" customFormat="1" ht="11.4" customHeight="1">
      <c r="B48" s="4"/>
      <c r="C48" s="5"/>
      <c r="D48" s="5"/>
      <c r="E48" s="5"/>
      <c r="F48" s="5"/>
      <c r="G48" s="6"/>
      <c r="N48" s="4"/>
      <c r="O48" s="5"/>
      <c r="P48" s="5"/>
      <c r="Q48" s="5"/>
      <c r="R48" s="5"/>
      <c r="S48" s="5"/>
      <c r="T48" s="5"/>
      <c r="U48" s="5"/>
      <c r="V48" s="5"/>
      <c r="W48" s="5"/>
      <c r="X48" s="5"/>
      <c r="Y48" s="5"/>
      <c r="Z48" s="5"/>
      <c r="AA48" s="5"/>
      <c r="AB48" s="5"/>
      <c r="AC48" s="5"/>
      <c r="AD48" s="5"/>
      <c r="AE48" s="5"/>
      <c r="AF48" s="5"/>
      <c r="AG48" s="5"/>
      <c r="AH48" s="5"/>
      <c r="AI48" s="6"/>
      <c r="AJ48" s="4"/>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6"/>
    </row>
    <row r="49" spans="2:105" s="3" customFormat="1" ht="18.75" customHeight="1">
      <c r="B49" s="7"/>
      <c r="C49" s="8"/>
      <c r="D49" s="8"/>
      <c r="E49" s="8"/>
      <c r="F49" s="8"/>
      <c r="G49" s="9"/>
      <c r="K49" s="112"/>
      <c r="L49" s="112"/>
      <c r="N49" s="7"/>
      <c r="O49" s="382" t="s">
        <v>17</v>
      </c>
      <c r="P49" s="406"/>
      <c r="Q49" s="406"/>
      <c r="R49" s="406"/>
      <c r="S49" s="406"/>
      <c r="T49" s="406"/>
      <c r="U49" s="406"/>
      <c r="V49" s="406"/>
      <c r="W49" s="406"/>
      <c r="X49" s="406"/>
      <c r="Y49" s="406"/>
      <c r="Z49" s="406"/>
      <c r="AA49" s="406"/>
      <c r="AB49" s="406"/>
      <c r="AC49" s="406"/>
      <c r="AD49" s="406"/>
      <c r="AE49" s="406"/>
      <c r="AF49" s="406"/>
      <c r="AG49" s="406"/>
      <c r="AH49" s="406"/>
      <c r="AI49" s="9"/>
      <c r="AJ49" s="7"/>
      <c r="AK49" s="383" t="str">
        <f>IF(入力表!C98="","",DBCS(入力表!C98))</f>
        <v/>
      </c>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c r="BJ49" s="384"/>
      <c r="BK49" s="384"/>
      <c r="BL49" s="384"/>
      <c r="BM49" s="384"/>
      <c r="BN49" s="384"/>
      <c r="BO49" s="384"/>
      <c r="BP49" s="384"/>
      <c r="BQ49" s="384"/>
      <c r="BR49" s="384"/>
      <c r="BS49" s="384"/>
      <c r="BT49" s="384"/>
      <c r="BU49" s="384"/>
      <c r="BV49" s="384"/>
      <c r="BW49" s="384"/>
      <c r="BX49" s="384"/>
      <c r="BY49" s="384"/>
      <c r="BZ49" s="384"/>
      <c r="CA49" s="384"/>
      <c r="CB49" s="384"/>
      <c r="CC49" s="384"/>
      <c r="CD49" s="384"/>
      <c r="CE49" s="384"/>
      <c r="CF49" s="384"/>
      <c r="CG49" s="384"/>
      <c r="CH49" s="384"/>
      <c r="CI49" s="384"/>
      <c r="CJ49" s="384"/>
      <c r="CK49" s="384"/>
      <c r="CL49" s="384"/>
      <c r="CM49" s="384"/>
      <c r="CN49" s="384"/>
      <c r="CO49" s="384"/>
      <c r="CP49" s="384"/>
      <c r="CQ49" s="384"/>
      <c r="CR49" s="384"/>
      <c r="CS49" s="384"/>
      <c r="CT49" s="384"/>
      <c r="CU49" s="384"/>
      <c r="CV49" s="384"/>
      <c r="CW49" s="384"/>
      <c r="CX49" s="384"/>
      <c r="CY49" s="384"/>
      <c r="CZ49" s="384"/>
      <c r="DA49" s="9"/>
    </row>
    <row r="50" spans="2:105" s="3" customFormat="1" ht="10.8" customHeight="1">
      <c r="B50" s="7"/>
      <c r="C50" s="8"/>
      <c r="D50" s="8"/>
      <c r="E50" s="8"/>
      <c r="F50" s="8"/>
      <c r="G50" s="9"/>
      <c r="I50" s="431" t="s">
        <v>16</v>
      </c>
      <c r="J50" s="431"/>
      <c r="K50" s="432"/>
      <c r="L50" s="432"/>
      <c r="N50" s="10"/>
      <c r="O50" s="11"/>
      <c r="P50" s="11"/>
      <c r="Q50" s="11"/>
      <c r="R50" s="11"/>
      <c r="S50" s="11"/>
      <c r="T50" s="11"/>
      <c r="U50" s="11"/>
      <c r="V50" s="11"/>
      <c r="W50" s="11"/>
      <c r="X50" s="11"/>
      <c r="Y50" s="11"/>
      <c r="Z50" s="11"/>
      <c r="AA50" s="11"/>
      <c r="AB50" s="11"/>
      <c r="AC50" s="11"/>
      <c r="AD50" s="11"/>
      <c r="AE50" s="11"/>
      <c r="AF50" s="11"/>
      <c r="AG50" s="11"/>
      <c r="AH50" s="11"/>
      <c r="AI50" s="12"/>
      <c r="AJ50" s="10"/>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2"/>
    </row>
    <row r="51" spans="2:105" s="3" customFormat="1" ht="10.8" customHeight="1">
      <c r="B51" s="7"/>
      <c r="C51" s="8"/>
      <c r="D51" s="8"/>
      <c r="E51" s="8"/>
      <c r="F51" s="8"/>
      <c r="G51" s="9"/>
      <c r="I51" s="432"/>
      <c r="J51" s="432"/>
      <c r="K51" s="432"/>
      <c r="L51" s="432"/>
      <c r="N51" s="4"/>
      <c r="O51" s="5"/>
      <c r="P51" s="5"/>
      <c r="Q51" s="5"/>
      <c r="R51" s="5"/>
      <c r="S51" s="5"/>
      <c r="T51" s="5"/>
      <c r="U51" s="5"/>
      <c r="V51" s="5"/>
      <c r="W51" s="5"/>
      <c r="X51" s="5"/>
      <c r="Y51" s="5"/>
      <c r="Z51" s="5"/>
      <c r="AA51" s="5"/>
      <c r="AB51" s="5"/>
      <c r="AC51" s="5"/>
      <c r="AD51" s="5"/>
      <c r="AE51" s="5"/>
      <c r="AF51" s="5"/>
      <c r="AG51" s="5"/>
      <c r="AH51" s="5"/>
      <c r="AI51" s="6"/>
      <c r="AJ51" s="4"/>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6"/>
    </row>
    <row r="52" spans="2:105" s="3" customFormat="1" ht="18.75" customHeight="1">
      <c r="B52" s="7"/>
      <c r="C52" s="8"/>
      <c r="D52" s="8"/>
      <c r="E52" s="8"/>
      <c r="F52" s="8"/>
      <c r="G52" s="9"/>
      <c r="I52" s="432"/>
      <c r="J52" s="432"/>
      <c r="K52" s="432"/>
      <c r="L52" s="432"/>
      <c r="N52" s="7"/>
      <c r="O52" s="382" t="s">
        <v>18</v>
      </c>
      <c r="P52" s="406"/>
      <c r="Q52" s="406"/>
      <c r="R52" s="406"/>
      <c r="S52" s="406"/>
      <c r="T52" s="406"/>
      <c r="U52" s="406"/>
      <c r="V52" s="406"/>
      <c r="W52" s="406"/>
      <c r="X52" s="406"/>
      <c r="Y52" s="406"/>
      <c r="Z52" s="406"/>
      <c r="AA52" s="406"/>
      <c r="AB52" s="406"/>
      <c r="AC52" s="406"/>
      <c r="AD52" s="406"/>
      <c r="AE52" s="406"/>
      <c r="AF52" s="406"/>
      <c r="AG52" s="406"/>
      <c r="AH52" s="406"/>
      <c r="AI52" s="9"/>
      <c r="AJ52" s="7"/>
      <c r="AK52" s="383" t="str">
        <f>IF(入力表!C99="","",入力表!C99)</f>
        <v/>
      </c>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9"/>
    </row>
    <row r="53" spans="2:105" s="3" customFormat="1" ht="10.8" customHeight="1">
      <c r="B53" s="7"/>
      <c r="C53" s="8"/>
      <c r="D53" s="8"/>
      <c r="E53" s="8"/>
      <c r="F53" s="8"/>
      <c r="G53" s="9"/>
      <c r="I53" s="432"/>
      <c r="J53" s="432"/>
      <c r="K53" s="432"/>
      <c r="L53" s="432"/>
      <c r="N53" s="10"/>
      <c r="O53" s="11"/>
      <c r="P53" s="11"/>
      <c r="Q53" s="11"/>
      <c r="R53" s="11"/>
      <c r="S53" s="11"/>
      <c r="T53" s="11"/>
      <c r="U53" s="11"/>
      <c r="V53" s="11"/>
      <c r="W53" s="11"/>
      <c r="X53" s="11"/>
      <c r="Y53" s="11"/>
      <c r="Z53" s="11"/>
      <c r="AA53" s="11"/>
      <c r="AB53" s="11"/>
      <c r="AC53" s="11"/>
      <c r="AD53" s="11"/>
      <c r="AE53" s="11"/>
      <c r="AF53" s="11"/>
      <c r="AG53" s="11"/>
      <c r="AH53" s="11"/>
      <c r="AI53" s="12"/>
      <c r="AJ53" s="10"/>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2"/>
    </row>
    <row r="54" spans="2:105" s="3" customFormat="1" ht="11.4" customHeight="1">
      <c r="B54" s="7"/>
      <c r="C54" s="8"/>
      <c r="D54" s="8"/>
      <c r="E54" s="8"/>
      <c r="F54" s="8"/>
      <c r="G54" s="9"/>
      <c r="I54" s="432"/>
      <c r="J54" s="432"/>
      <c r="K54" s="432"/>
      <c r="L54" s="432"/>
      <c r="N54" s="4"/>
      <c r="O54" s="5"/>
      <c r="P54" s="5"/>
      <c r="Q54" s="5"/>
      <c r="R54" s="5"/>
      <c r="S54" s="5"/>
      <c r="T54" s="5"/>
      <c r="U54" s="5"/>
      <c r="V54" s="5"/>
      <c r="W54" s="5"/>
      <c r="X54" s="5"/>
      <c r="Y54" s="5"/>
      <c r="Z54" s="5"/>
      <c r="AA54" s="5"/>
      <c r="AB54" s="5"/>
      <c r="AC54" s="5"/>
      <c r="AD54" s="5"/>
      <c r="AE54" s="5"/>
      <c r="AF54" s="5"/>
      <c r="AG54" s="5"/>
      <c r="AH54" s="5"/>
      <c r="AI54" s="6"/>
      <c r="AJ54" s="4"/>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6"/>
    </row>
    <row r="55" spans="2:105" s="3" customFormat="1" ht="18.75" customHeight="1">
      <c r="B55" s="7"/>
      <c r="C55" s="8"/>
      <c r="D55" s="8"/>
      <c r="E55" s="8"/>
      <c r="F55" s="8"/>
      <c r="G55" s="9"/>
      <c r="I55" s="432"/>
      <c r="J55" s="432"/>
      <c r="K55" s="432"/>
      <c r="L55" s="432"/>
      <c r="N55" s="7"/>
      <c r="O55" s="382" t="s">
        <v>19</v>
      </c>
      <c r="P55" s="406"/>
      <c r="Q55" s="406"/>
      <c r="R55" s="406"/>
      <c r="S55" s="406"/>
      <c r="T55" s="406"/>
      <c r="U55" s="406"/>
      <c r="V55" s="406"/>
      <c r="W55" s="406"/>
      <c r="X55" s="406"/>
      <c r="Y55" s="406"/>
      <c r="Z55" s="406"/>
      <c r="AA55" s="406"/>
      <c r="AB55" s="406"/>
      <c r="AC55" s="406"/>
      <c r="AD55" s="406"/>
      <c r="AE55" s="406"/>
      <c r="AF55" s="406"/>
      <c r="AG55" s="406"/>
      <c r="AH55" s="406"/>
      <c r="AI55" s="9"/>
      <c r="AJ55" s="7"/>
      <c r="AK55" s="383" t="str">
        <f>IF(入力表!C100="","",DBCS(入力表!C100))</f>
        <v/>
      </c>
      <c r="AL55" s="384"/>
      <c r="AM55" s="384"/>
      <c r="AN55" s="384"/>
      <c r="AO55" s="384"/>
      <c r="AP55" s="384"/>
      <c r="AQ55" s="384"/>
      <c r="AR55" s="384"/>
      <c r="AS55" s="384"/>
      <c r="AT55" s="384"/>
      <c r="AU55" s="384"/>
      <c r="AV55" s="384"/>
      <c r="AW55" s="384"/>
      <c r="AX55" s="384"/>
      <c r="AY55" s="384"/>
      <c r="AZ55" s="384"/>
      <c r="BA55" s="384"/>
      <c r="BB55" s="384"/>
      <c r="BC55" s="384"/>
      <c r="BD55" s="384"/>
      <c r="BE55" s="384"/>
      <c r="BF55" s="384"/>
      <c r="BG55" s="384"/>
      <c r="BH55" s="384"/>
      <c r="BI55" s="384"/>
      <c r="BJ55" s="384"/>
      <c r="BK55" s="384"/>
      <c r="BL55" s="384"/>
      <c r="BM55" s="384"/>
      <c r="BN55" s="384"/>
      <c r="BO55" s="384"/>
      <c r="BP55" s="384"/>
      <c r="BQ55" s="384"/>
      <c r="BR55" s="384"/>
      <c r="BS55" s="384"/>
      <c r="BT55" s="384"/>
      <c r="BU55" s="384"/>
      <c r="BV55" s="384"/>
      <c r="BW55" s="384"/>
      <c r="BX55" s="384"/>
      <c r="BY55" s="384"/>
      <c r="BZ55" s="384"/>
      <c r="CA55" s="384"/>
      <c r="CB55" s="384"/>
      <c r="CC55" s="384"/>
      <c r="CD55" s="384"/>
      <c r="CE55" s="384"/>
      <c r="CF55" s="384"/>
      <c r="CG55" s="384"/>
      <c r="CH55" s="384"/>
      <c r="CI55" s="384"/>
      <c r="CJ55" s="384"/>
      <c r="CK55" s="384"/>
      <c r="CL55" s="384"/>
      <c r="CM55" s="384"/>
      <c r="CN55" s="384"/>
      <c r="CO55" s="384"/>
      <c r="CP55" s="384"/>
      <c r="CQ55" s="384"/>
      <c r="CR55" s="384"/>
      <c r="CS55" s="384"/>
      <c r="CT55" s="384"/>
      <c r="CU55" s="384"/>
      <c r="CV55" s="384"/>
      <c r="CW55" s="384"/>
      <c r="CX55" s="384"/>
      <c r="CY55" s="384"/>
      <c r="CZ55" s="384"/>
      <c r="DA55" s="9"/>
    </row>
    <row r="56" spans="2:105" s="3" customFormat="1" ht="10.8" customHeight="1">
      <c r="B56" s="7"/>
      <c r="C56" s="8"/>
      <c r="E56" s="211"/>
      <c r="F56" s="108"/>
      <c r="G56" s="9"/>
      <c r="I56" s="432"/>
      <c r="J56" s="432"/>
      <c r="K56" s="432"/>
      <c r="L56" s="432"/>
      <c r="N56" s="10"/>
      <c r="O56" s="11"/>
      <c r="P56" s="11"/>
      <c r="Q56" s="11"/>
      <c r="R56" s="11"/>
      <c r="S56" s="11"/>
      <c r="T56" s="11"/>
      <c r="U56" s="11"/>
      <c r="V56" s="11"/>
      <c r="W56" s="11"/>
      <c r="X56" s="11"/>
      <c r="Y56" s="11"/>
      <c r="Z56" s="11"/>
      <c r="AA56" s="11"/>
      <c r="AB56" s="11"/>
      <c r="AC56" s="11"/>
      <c r="AD56" s="11"/>
      <c r="AE56" s="11"/>
      <c r="AF56" s="11"/>
      <c r="AG56" s="11"/>
      <c r="AH56" s="11"/>
      <c r="AI56" s="12"/>
      <c r="AJ56" s="10"/>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2"/>
    </row>
    <row r="57" spans="2:105" s="3" customFormat="1" ht="10.8" customHeight="1">
      <c r="B57" s="7"/>
      <c r="C57" s="8"/>
      <c r="D57" s="212"/>
      <c r="E57" s="211"/>
      <c r="F57" s="13"/>
      <c r="G57" s="9"/>
      <c r="I57" s="432"/>
      <c r="J57" s="432"/>
      <c r="K57" s="432"/>
      <c r="L57" s="432"/>
      <c r="N57" s="4"/>
      <c r="O57" s="5"/>
      <c r="P57" s="5"/>
      <c r="Q57" s="5"/>
      <c r="R57" s="5"/>
      <c r="S57" s="5"/>
      <c r="T57" s="5"/>
      <c r="U57" s="5"/>
      <c r="V57" s="5"/>
      <c r="W57" s="5"/>
      <c r="X57" s="5"/>
      <c r="Y57" s="5"/>
      <c r="Z57" s="5"/>
      <c r="AA57" s="5"/>
      <c r="AB57" s="5"/>
      <c r="AC57" s="5"/>
      <c r="AD57" s="5"/>
      <c r="AE57" s="5"/>
      <c r="AF57" s="5"/>
      <c r="AG57" s="5"/>
      <c r="AH57" s="5"/>
      <c r="AI57" s="6"/>
      <c r="AJ57" s="4"/>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6"/>
    </row>
    <row r="58" spans="2:105" s="3" customFormat="1" ht="18.75" customHeight="1">
      <c r="B58" s="7"/>
      <c r="C58" s="8"/>
      <c r="D58" s="430" t="s">
        <v>58</v>
      </c>
      <c r="E58" s="317"/>
      <c r="F58" s="8"/>
      <c r="G58" s="9"/>
      <c r="I58" s="432"/>
      <c r="J58" s="432"/>
      <c r="K58" s="432"/>
      <c r="L58" s="432"/>
      <c r="N58" s="7"/>
      <c r="O58" s="382" t="s">
        <v>20</v>
      </c>
      <c r="P58" s="406"/>
      <c r="Q58" s="406"/>
      <c r="R58" s="406"/>
      <c r="S58" s="406"/>
      <c r="T58" s="406"/>
      <c r="U58" s="406"/>
      <c r="V58" s="406"/>
      <c r="W58" s="406"/>
      <c r="X58" s="406"/>
      <c r="Y58" s="406"/>
      <c r="Z58" s="406"/>
      <c r="AA58" s="406"/>
      <c r="AB58" s="406"/>
      <c r="AC58" s="406"/>
      <c r="AD58" s="406"/>
      <c r="AE58" s="406"/>
      <c r="AF58" s="406"/>
      <c r="AG58" s="406"/>
      <c r="AH58" s="406"/>
      <c r="AI58" s="9"/>
      <c r="AJ58" s="7"/>
      <c r="AK58" s="407" t="str">
        <f>IF(入力表!C101="","",入力表!P101)</f>
        <v/>
      </c>
      <c r="AL58" s="384"/>
      <c r="AM58" s="384"/>
      <c r="AN58" s="384"/>
      <c r="AO58" s="384"/>
      <c r="AP58" s="384"/>
      <c r="AQ58" s="384"/>
      <c r="AR58" s="384"/>
      <c r="AS58" s="384"/>
      <c r="AT58" s="384"/>
      <c r="AU58" s="384"/>
      <c r="AV58" s="384"/>
      <c r="AW58" s="384"/>
      <c r="AX58" s="384"/>
      <c r="AY58" s="384"/>
      <c r="AZ58" s="384"/>
      <c r="BA58" s="384"/>
      <c r="BB58" s="384"/>
      <c r="BC58" s="384"/>
      <c r="BD58" s="384"/>
      <c r="BE58" s="384"/>
      <c r="BF58" s="384"/>
      <c r="BG58" s="384"/>
      <c r="BH58" s="384"/>
      <c r="BI58" s="384"/>
      <c r="BJ58" s="384"/>
      <c r="BK58" s="384"/>
      <c r="BL58" s="384"/>
      <c r="BM58" s="384"/>
      <c r="BN58" s="384"/>
      <c r="BO58" s="384"/>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84"/>
      <c r="CR58" s="384"/>
      <c r="CS58" s="384"/>
      <c r="CT58" s="384"/>
      <c r="CU58" s="384"/>
      <c r="CV58" s="384"/>
      <c r="CW58" s="384"/>
      <c r="CX58" s="384"/>
      <c r="CY58" s="384"/>
      <c r="CZ58" s="384"/>
      <c r="DA58" s="9"/>
    </row>
    <row r="59" spans="2:105" s="3" customFormat="1" ht="10.8" customHeight="1">
      <c r="B59" s="7"/>
      <c r="C59" s="8"/>
      <c r="D59" s="8"/>
      <c r="E59" s="8"/>
      <c r="F59" s="8"/>
      <c r="G59" s="9"/>
      <c r="I59" s="432"/>
      <c r="J59" s="432"/>
      <c r="K59" s="432"/>
      <c r="L59" s="432"/>
      <c r="N59" s="10"/>
      <c r="O59" s="11"/>
      <c r="P59" s="11"/>
      <c r="Q59" s="11"/>
      <c r="R59" s="11"/>
      <c r="S59" s="11"/>
      <c r="T59" s="11"/>
      <c r="U59" s="11"/>
      <c r="V59" s="11"/>
      <c r="W59" s="11"/>
      <c r="X59" s="11"/>
      <c r="Y59" s="11"/>
      <c r="Z59" s="11"/>
      <c r="AA59" s="11"/>
      <c r="AB59" s="11"/>
      <c r="AC59" s="11"/>
      <c r="AD59" s="11"/>
      <c r="AE59" s="11"/>
      <c r="AF59" s="11"/>
      <c r="AG59" s="11"/>
      <c r="AH59" s="11"/>
      <c r="AI59" s="12"/>
      <c r="AJ59" s="10"/>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2"/>
    </row>
    <row r="60" spans="2:105" s="3" customFormat="1" ht="10.8" customHeight="1">
      <c r="B60" s="7"/>
      <c r="C60" s="8"/>
      <c r="D60" s="8"/>
      <c r="E60" s="8"/>
      <c r="F60" s="8"/>
      <c r="G60" s="9"/>
      <c r="I60" s="432"/>
      <c r="J60" s="432"/>
      <c r="K60" s="432"/>
      <c r="L60" s="432"/>
      <c r="N60" s="4"/>
      <c r="O60" s="5"/>
      <c r="P60" s="5"/>
      <c r="Q60" s="5"/>
      <c r="R60" s="5"/>
      <c r="S60" s="5"/>
      <c r="T60" s="5"/>
      <c r="U60" s="5"/>
      <c r="V60" s="5"/>
      <c r="W60" s="5"/>
      <c r="X60" s="5"/>
      <c r="Y60" s="5"/>
      <c r="Z60" s="5"/>
      <c r="AA60" s="5"/>
      <c r="AB60" s="5"/>
      <c r="AC60" s="5"/>
      <c r="AD60" s="5"/>
      <c r="AE60" s="5"/>
      <c r="AF60" s="5"/>
      <c r="AG60" s="5"/>
      <c r="AH60" s="5"/>
      <c r="AI60" s="6"/>
      <c r="AJ60" s="4"/>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6"/>
    </row>
    <row r="61" spans="2:105" s="3" customFormat="1" ht="18.75" customHeight="1">
      <c r="B61" s="7"/>
      <c r="C61" s="8"/>
      <c r="D61" s="8"/>
      <c r="E61" s="8"/>
      <c r="F61" s="8"/>
      <c r="G61" s="9"/>
      <c r="I61" s="432"/>
      <c r="J61" s="432"/>
      <c r="K61" s="432"/>
      <c r="L61" s="432"/>
      <c r="N61" s="7"/>
      <c r="O61" s="382" t="s">
        <v>21</v>
      </c>
      <c r="P61" s="406"/>
      <c r="Q61" s="406"/>
      <c r="R61" s="406"/>
      <c r="S61" s="406"/>
      <c r="T61" s="406"/>
      <c r="U61" s="406"/>
      <c r="V61" s="406"/>
      <c r="W61" s="406"/>
      <c r="X61" s="406"/>
      <c r="Y61" s="406"/>
      <c r="Z61" s="406"/>
      <c r="AA61" s="406"/>
      <c r="AB61" s="406"/>
      <c r="AC61" s="406"/>
      <c r="AD61" s="406"/>
      <c r="AE61" s="406"/>
      <c r="AF61" s="406"/>
      <c r="AG61" s="406"/>
      <c r="AH61" s="406"/>
      <c r="AI61" s="9"/>
      <c r="AJ61" s="7"/>
      <c r="AK61" s="394" t="str">
        <f>IF(AND(入力表!C102&lt;&gt;"",入力表!G102&lt;&gt;""),入力表!P102,"令和　　年　　月　　日　～　令和　　年　　月　　日")</f>
        <v>令和　　年　　月　　日　～　令和　　年　　月　　日</v>
      </c>
      <c r="AL61" s="317"/>
      <c r="AM61" s="317"/>
      <c r="AN61" s="317"/>
      <c r="AO61" s="317"/>
      <c r="AP61" s="317"/>
      <c r="AQ61" s="317"/>
      <c r="AR61" s="317"/>
      <c r="AS61" s="317"/>
      <c r="AT61" s="317"/>
      <c r="AU61" s="317"/>
      <c r="AV61" s="317"/>
      <c r="AW61" s="317"/>
      <c r="AX61" s="317"/>
      <c r="AY61" s="317"/>
      <c r="AZ61" s="317"/>
      <c r="BA61" s="317"/>
      <c r="BB61" s="317"/>
      <c r="BC61" s="317"/>
      <c r="BD61" s="317"/>
      <c r="BE61" s="317"/>
      <c r="BF61" s="317"/>
      <c r="BG61" s="317"/>
      <c r="BH61" s="317"/>
      <c r="BI61" s="317"/>
      <c r="BJ61" s="317"/>
      <c r="BK61" s="317"/>
      <c r="BL61" s="317"/>
      <c r="BM61" s="317"/>
      <c r="BN61" s="317"/>
      <c r="BO61" s="317"/>
      <c r="BP61" s="317"/>
      <c r="BQ61" s="317"/>
      <c r="BR61" s="317"/>
      <c r="BS61" s="317"/>
      <c r="BT61" s="317"/>
      <c r="BU61" s="317"/>
      <c r="BV61" s="317"/>
      <c r="BW61" s="317"/>
      <c r="BX61" s="317"/>
      <c r="BY61" s="317"/>
      <c r="BZ61" s="317"/>
      <c r="CA61" s="317"/>
      <c r="CB61" s="317"/>
      <c r="CC61" s="317"/>
      <c r="CD61" s="317"/>
      <c r="CE61" s="317"/>
      <c r="CF61" s="317"/>
      <c r="CG61" s="317"/>
      <c r="CH61" s="317"/>
      <c r="CI61" s="317"/>
      <c r="CJ61" s="317"/>
      <c r="CK61" s="317"/>
      <c r="CL61" s="317"/>
      <c r="CM61" s="317"/>
      <c r="CN61" s="317"/>
      <c r="CO61" s="317"/>
      <c r="CP61" s="317"/>
      <c r="CQ61" s="317"/>
      <c r="CR61" s="317"/>
      <c r="CS61" s="317"/>
      <c r="CT61" s="317"/>
      <c r="CU61" s="317"/>
      <c r="CV61" s="317"/>
      <c r="CW61" s="317"/>
      <c r="CX61" s="317"/>
      <c r="CY61" s="317"/>
      <c r="CZ61" s="317"/>
      <c r="DA61" s="9"/>
    </row>
    <row r="62" spans="2:105" s="3" customFormat="1" ht="10.8" customHeight="1">
      <c r="B62" s="7"/>
      <c r="C62" s="8"/>
      <c r="D62" s="8"/>
      <c r="E62" s="8"/>
      <c r="F62" s="8"/>
      <c r="G62" s="9"/>
      <c r="I62" s="432"/>
      <c r="J62" s="432"/>
      <c r="K62" s="432"/>
      <c r="L62" s="432"/>
      <c r="N62" s="10"/>
      <c r="O62" s="11"/>
      <c r="P62" s="11"/>
      <c r="Q62" s="11"/>
      <c r="R62" s="11"/>
      <c r="S62" s="11"/>
      <c r="T62" s="11"/>
      <c r="U62" s="11"/>
      <c r="V62" s="11"/>
      <c r="W62" s="11"/>
      <c r="X62" s="11"/>
      <c r="Y62" s="11"/>
      <c r="Z62" s="11"/>
      <c r="AA62" s="11"/>
      <c r="AB62" s="11"/>
      <c r="AC62" s="11"/>
      <c r="AD62" s="11"/>
      <c r="AE62" s="11"/>
      <c r="AF62" s="11"/>
      <c r="AG62" s="11"/>
      <c r="AH62" s="11"/>
      <c r="AI62" s="12"/>
      <c r="AJ62" s="10"/>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2"/>
    </row>
    <row r="63" spans="2:105" s="3" customFormat="1" ht="10.8" customHeight="1">
      <c r="B63" s="7"/>
      <c r="C63" s="8"/>
      <c r="D63" s="8"/>
      <c r="E63" s="8"/>
      <c r="F63" s="8"/>
      <c r="G63" s="9"/>
      <c r="I63" s="432"/>
      <c r="J63" s="432"/>
      <c r="K63" s="432"/>
      <c r="L63" s="432"/>
      <c r="N63" s="4"/>
      <c r="O63" s="5"/>
      <c r="P63" s="5"/>
      <c r="Q63" s="5"/>
      <c r="R63" s="5"/>
      <c r="S63" s="5"/>
      <c r="T63" s="5"/>
      <c r="U63" s="5"/>
      <c r="V63" s="5"/>
      <c r="W63" s="5"/>
      <c r="X63" s="5"/>
      <c r="Y63" s="5"/>
      <c r="Z63" s="5"/>
      <c r="AA63" s="5"/>
      <c r="AB63" s="5"/>
      <c r="AC63" s="5"/>
      <c r="AD63" s="5"/>
      <c r="AE63" s="5"/>
      <c r="AF63" s="5"/>
      <c r="AG63" s="5"/>
      <c r="AH63" s="5"/>
      <c r="AI63" s="6"/>
      <c r="AJ63" s="4"/>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6"/>
    </row>
    <row r="64" spans="2:105" s="3" customFormat="1" ht="18.75" customHeight="1">
      <c r="B64" s="7"/>
      <c r="C64" s="8"/>
      <c r="D64" s="8"/>
      <c r="E64" s="8"/>
      <c r="F64" s="8"/>
      <c r="G64" s="9"/>
      <c r="I64" s="317"/>
      <c r="J64" s="317"/>
      <c r="K64" s="317"/>
      <c r="L64" s="317"/>
      <c r="N64" s="7"/>
      <c r="O64" s="404" t="s">
        <v>22</v>
      </c>
      <c r="P64" s="405"/>
      <c r="Q64" s="405"/>
      <c r="R64" s="405"/>
      <c r="S64" s="405"/>
      <c r="T64" s="405"/>
      <c r="U64" s="405"/>
      <c r="V64" s="405"/>
      <c r="W64" s="405"/>
      <c r="X64" s="405"/>
      <c r="Y64" s="405"/>
      <c r="Z64" s="405"/>
      <c r="AA64" s="405"/>
      <c r="AB64" s="405"/>
      <c r="AC64" s="405"/>
      <c r="AD64" s="405"/>
      <c r="AE64" s="405"/>
      <c r="AF64" s="405"/>
      <c r="AG64" s="405"/>
      <c r="AH64" s="405"/>
      <c r="AI64" s="9"/>
      <c r="AJ64" s="7"/>
      <c r="AK64" s="243" t="str">
        <f>IF(AND(入力表!C103="有",入力表!G103&lt;&gt;""),"■有（ CORINS登録番号","□有（ CORINS登録番号")</f>
        <v>□有（ CORINS登録番号</v>
      </c>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377" t="str">
        <f>IF(AND(入力表!C103="有",入力表!G103&lt;&gt;""),入力表!G103,"")</f>
        <v/>
      </c>
      <c r="BK64" s="377"/>
      <c r="BL64" s="317"/>
      <c r="BM64" s="317"/>
      <c r="BN64" s="317"/>
      <c r="BO64" s="317"/>
      <c r="BP64" s="317"/>
      <c r="BQ64" s="317"/>
      <c r="BR64" s="317"/>
      <c r="BS64" s="317"/>
      <c r="BT64" s="317"/>
      <c r="BU64" s="317"/>
      <c r="BV64" s="317"/>
      <c r="BW64" s="317"/>
      <c r="BX64" s="317"/>
      <c r="BY64" s="317"/>
      <c r="BZ64" s="317"/>
      <c r="CA64" s="317"/>
      <c r="CB64" s="317"/>
      <c r="CC64" s="317"/>
      <c r="CD64" s="317"/>
      <c r="CE64" s="317"/>
      <c r="CF64" s="317"/>
      <c r="CG64" s="317"/>
      <c r="CH64" s="317"/>
      <c r="CI64" s="317"/>
      <c r="CJ64" s="317"/>
      <c r="CK64" s="317"/>
      <c r="CL64" s="111"/>
      <c r="CM64" s="380" t="str">
        <f>IF(入力表!G103="","） ・ 　■無","） ・  □無")</f>
        <v>） ・ 　■無</v>
      </c>
      <c r="CN64" s="381"/>
      <c r="CO64" s="381"/>
      <c r="CP64" s="381"/>
      <c r="CQ64" s="381"/>
      <c r="CR64" s="381"/>
      <c r="CS64" s="381"/>
      <c r="CT64" s="381"/>
      <c r="CU64" s="381"/>
      <c r="CV64" s="381"/>
      <c r="CW64" s="381"/>
      <c r="CX64" s="381"/>
      <c r="CY64" s="381"/>
      <c r="CZ64" s="381"/>
      <c r="DA64" s="9"/>
    </row>
    <row r="65" spans="1:105" s="3" customFormat="1" ht="10.8" customHeight="1">
      <c r="B65" s="7"/>
      <c r="C65" s="8"/>
      <c r="D65" s="8"/>
      <c r="E65" s="8"/>
      <c r="F65" s="8"/>
      <c r="G65" s="9"/>
      <c r="H65" s="7"/>
      <c r="I65" s="317"/>
      <c r="J65" s="317"/>
      <c r="K65" s="317"/>
      <c r="L65" s="317"/>
      <c r="M65" s="9"/>
      <c r="N65" s="10"/>
      <c r="O65" s="11"/>
      <c r="P65" s="11"/>
      <c r="Q65" s="11"/>
      <c r="R65" s="11"/>
      <c r="S65" s="11"/>
      <c r="T65" s="11"/>
      <c r="U65" s="11"/>
      <c r="V65" s="11"/>
      <c r="W65" s="11"/>
      <c r="X65" s="11"/>
      <c r="Y65" s="11"/>
      <c r="Z65" s="11"/>
      <c r="AA65" s="11"/>
      <c r="AB65" s="11"/>
      <c r="AC65" s="11"/>
      <c r="AD65" s="11"/>
      <c r="AE65" s="11"/>
      <c r="AF65" s="11"/>
      <c r="AG65" s="11"/>
      <c r="AH65" s="11"/>
      <c r="AI65" s="12"/>
      <c r="AJ65" s="10"/>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2"/>
    </row>
    <row r="66" spans="1:105" s="3" customFormat="1" ht="10.8" customHeight="1">
      <c r="B66" s="7"/>
      <c r="C66" s="8"/>
      <c r="D66" s="8"/>
      <c r="E66" s="8"/>
      <c r="F66" s="8"/>
      <c r="G66" s="9"/>
      <c r="H66" s="8"/>
      <c r="I66" s="317"/>
      <c r="J66" s="317"/>
      <c r="K66" s="317"/>
      <c r="L66" s="317"/>
      <c r="M66" s="9"/>
      <c r="N66" s="4"/>
      <c r="O66" s="5"/>
      <c r="P66" s="5"/>
      <c r="Q66" s="5"/>
      <c r="R66" s="5"/>
      <c r="S66" s="5"/>
      <c r="T66" s="5"/>
      <c r="U66" s="5"/>
      <c r="V66" s="5"/>
      <c r="W66" s="5"/>
      <c r="X66" s="5"/>
      <c r="Y66" s="5"/>
      <c r="Z66" s="5"/>
      <c r="AA66" s="5"/>
      <c r="AB66" s="5"/>
      <c r="AC66" s="5"/>
      <c r="AD66" s="5"/>
      <c r="AE66" s="5"/>
      <c r="AF66" s="5"/>
      <c r="AG66" s="5"/>
      <c r="AH66" s="5"/>
      <c r="AI66" s="6"/>
      <c r="AJ66" s="4"/>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6"/>
    </row>
    <row r="67" spans="1:105" s="3" customFormat="1" ht="18.75" customHeight="1">
      <c r="B67" s="7"/>
      <c r="C67" s="8"/>
      <c r="D67" s="8"/>
      <c r="E67" s="8"/>
      <c r="F67" s="8"/>
      <c r="G67" s="9"/>
      <c r="H67" s="8"/>
      <c r="I67" s="8"/>
      <c r="J67" s="8"/>
      <c r="K67" s="8"/>
      <c r="L67" s="8"/>
      <c r="M67" s="8"/>
      <c r="N67" s="7"/>
      <c r="O67" s="382" t="s">
        <v>310</v>
      </c>
      <c r="P67" s="406"/>
      <c r="Q67" s="406"/>
      <c r="R67" s="406"/>
      <c r="S67" s="406"/>
      <c r="T67" s="406"/>
      <c r="U67" s="406"/>
      <c r="V67" s="406"/>
      <c r="W67" s="406"/>
      <c r="X67" s="406"/>
      <c r="Y67" s="406"/>
      <c r="Z67" s="406"/>
      <c r="AA67" s="406"/>
      <c r="AB67" s="406"/>
      <c r="AC67" s="406"/>
      <c r="AD67" s="406"/>
      <c r="AE67" s="406"/>
      <c r="AF67" s="406"/>
      <c r="AG67" s="406"/>
      <c r="AH67" s="406"/>
      <c r="AI67" s="9"/>
      <c r="AJ67" s="7"/>
      <c r="AK67" s="407" t="str">
        <f>IF(入力表!C104="","",DBCS(入力表!C104)&amp;"点")</f>
        <v/>
      </c>
      <c r="AL67" s="384"/>
      <c r="AM67" s="384"/>
      <c r="AN67" s="384"/>
      <c r="AO67" s="384"/>
      <c r="AP67" s="384"/>
      <c r="AQ67" s="384"/>
      <c r="AR67" s="384"/>
      <c r="AS67" s="384"/>
      <c r="AT67" s="384"/>
      <c r="AU67" s="384"/>
      <c r="AV67" s="384"/>
      <c r="AW67" s="384"/>
      <c r="AX67" s="384"/>
      <c r="AY67" s="384"/>
      <c r="AZ67" s="384"/>
      <c r="BA67" s="384"/>
      <c r="BB67" s="384"/>
      <c r="BC67" s="384"/>
      <c r="BD67" s="384"/>
      <c r="BE67" s="384"/>
      <c r="BF67" s="384"/>
      <c r="BG67" s="384"/>
      <c r="BH67" s="384"/>
      <c r="BI67" s="384"/>
      <c r="BJ67" s="384"/>
      <c r="BK67" s="384"/>
      <c r="BL67" s="384"/>
      <c r="BM67" s="384"/>
      <c r="BN67" s="384"/>
      <c r="BO67" s="384"/>
      <c r="BP67" s="384"/>
      <c r="BQ67" s="384"/>
      <c r="BR67" s="384"/>
      <c r="BS67" s="384"/>
      <c r="BT67" s="384"/>
      <c r="BU67" s="384"/>
      <c r="BV67" s="384"/>
      <c r="BW67" s="384"/>
      <c r="BX67" s="384"/>
      <c r="BY67" s="384"/>
      <c r="BZ67" s="384"/>
      <c r="CA67" s="384"/>
      <c r="CB67" s="384"/>
      <c r="CC67" s="384"/>
      <c r="CD67" s="384"/>
      <c r="CE67" s="384"/>
      <c r="CF67" s="384"/>
      <c r="CG67" s="384"/>
      <c r="CH67" s="384"/>
      <c r="CI67" s="384"/>
      <c r="CJ67" s="384"/>
      <c r="CK67" s="384"/>
      <c r="CL67" s="384"/>
      <c r="CM67" s="384"/>
      <c r="CN67" s="384"/>
      <c r="CO67" s="384"/>
      <c r="CP67" s="384"/>
      <c r="CQ67" s="384"/>
      <c r="CR67" s="384"/>
      <c r="CS67" s="384"/>
      <c r="CT67" s="384"/>
      <c r="CU67" s="384"/>
      <c r="CV67" s="384"/>
      <c r="CW67" s="384"/>
      <c r="CX67" s="384"/>
      <c r="CY67" s="384"/>
      <c r="CZ67" s="384"/>
      <c r="DA67" s="9"/>
    </row>
    <row r="68" spans="1:105" s="3" customFormat="1" ht="10.8" customHeight="1">
      <c r="B68" s="10"/>
      <c r="C68" s="11"/>
      <c r="D68" s="11"/>
      <c r="E68" s="11"/>
      <c r="F68" s="11"/>
      <c r="G68" s="12"/>
      <c r="H68" s="10"/>
      <c r="I68" s="11"/>
      <c r="J68" s="11"/>
      <c r="K68" s="11"/>
      <c r="L68" s="11"/>
      <c r="M68" s="12"/>
      <c r="N68" s="10"/>
      <c r="O68" s="11"/>
      <c r="P68" s="11"/>
      <c r="Q68" s="11"/>
      <c r="R68" s="11"/>
      <c r="S68" s="11"/>
      <c r="T68" s="11"/>
      <c r="U68" s="11"/>
      <c r="V68" s="11"/>
      <c r="W68" s="11"/>
      <c r="X68" s="11"/>
      <c r="Y68" s="11"/>
      <c r="Z68" s="11"/>
      <c r="AA68" s="11"/>
      <c r="AB68" s="11"/>
      <c r="AC68" s="11"/>
      <c r="AD68" s="11"/>
      <c r="AE68" s="11"/>
      <c r="AF68" s="11"/>
      <c r="AG68" s="11"/>
      <c r="AH68" s="11"/>
      <c r="AI68" s="12"/>
      <c r="AJ68" s="10"/>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2"/>
    </row>
    <row r="69" spans="1:105" s="3" customFormat="1" ht="6.6" customHeight="1"/>
    <row r="70" spans="1:105" s="3" customFormat="1" ht="18.75" customHeight="1">
      <c r="A70" s="273" t="s">
        <v>492</v>
      </c>
    </row>
    <row r="71" spans="1:105" s="3" customFormat="1" ht="6.75" customHeight="1"/>
    <row r="72" spans="1:105" s="3" customFormat="1" ht="10.8" customHeight="1">
      <c r="B72" s="4"/>
      <c r="C72" s="5"/>
      <c r="D72" s="5"/>
      <c r="E72" s="5"/>
      <c r="F72" s="5"/>
      <c r="G72" s="6"/>
      <c r="H72" s="4"/>
      <c r="I72" s="5"/>
      <c r="J72" s="5"/>
      <c r="K72" s="5"/>
      <c r="L72" s="5"/>
      <c r="M72" s="5"/>
      <c r="N72" s="5"/>
      <c r="O72" s="5"/>
      <c r="P72" s="5"/>
      <c r="Q72" s="5"/>
      <c r="R72" s="5"/>
      <c r="S72" s="5"/>
      <c r="T72" s="5"/>
      <c r="U72" s="5"/>
      <c r="V72" s="5"/>
      <c r="W72" s="5"/>
      <c r="X72" s="5"/>
      <c r="Y72" s="5"/>
      <c r="Z72" s="5"/>
      <c r="AA72" s="5"/>
      <c r="AB72" s="5"/>
      <c r="AC72" s="5"/>
      <c r="AD72" s="5"/>
      <c r="AE72" s="6"/>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6"/>
    </row>
    <row r="73" spans="1:105" s="3" customFormat="1" ht="18.75" customHeight="1">
      <c r="B73" s="7"/>
      <c r="C73" s="8"/>
      <c r="D73" s="411" t="s">
        <v>55</v>
      </c>
      <c r="E73" s="412"/>
      <c r="F73" s="273"/>
      <c r="G73" s="9"/>
      <c r="H73" s="7"/>
      <c r="I73" s="364" t="s">
        <v>493</v>
      </c>
      <c r="J73" s="364"/>
      <c r="K73" s="317"/>
      <c r="L73" s="317"/>
      <c r="M73" s="317"/>
      <c r="N73" s="317"/>
      <c r="O73" s="317"/>
      <c r="P73" s="317"/>
      <c r="Q73" s="317"/>
      <c r="R73" s="317"/>
      <c r="S73" s="317"/>
      <c r="T73" s="317"/>
      <c r="U73" s="317"/>
      <c r="V73" s="317"/>
      <c r="W73" s="317"/>
      <c r="X73" s="317"/>
      <c r="Y73" s="317"/>
      <c r="Z73" s="317"/>
      <c r="AA73" s="317"/>
      <c r="AB73" s="317"/>
      <c r="AC73" s="317"/>
      <c r="AD73" s="317"/>
      <c r="AE73" s="9"/>
      <c r="AF73" s="8"/>
      <c r="AG73" s="383" t="str">
        <f>IF(入力表!P91=0,"",IF(入力表!P91=1,"電子契約",IF(入力表!P91=2,"書面（紙）による契約")))</f>
        <v/>
      </c>
      <c r="AH73" s="384"/>
      <c r="AI73" s="384"/>
      <c r="AJ73" s="384"/>
      <c r="AK73" s="384"/>
      <c r="AL73" s="384"/>
      <c r="AM73" s="384"/>
      <c r="AN73" s="384"/>
      <c r="AO73" s="384"/>
      <c r="AP73" s="384"/>
      <c r="AQ73" s="384"/>
      <c r="AR73" s="384"/>
      <c r="AS73" s="384"/>
      <c r="AT73" s="384"/>
      <c r="AU73" s="384"/>
      <c r="AV73" s="384"/>
      <c r="AW73" s="384"/>
      <c r="AX73" s="384"/>
      <c r="AY73" s="384"/>
      <c r="AZ73" s="384"/>
      <c r="BA73" s="384"/>
      <c r="BB73" s="384"/>
      <c r="BC73" s="384"/>
      <c r="BD73" s="384"/>
      <c r="BE73" s="384"/>
      <c r="BF73" s="384"/>
      <c r="BG73" s="384"/>
      <c r="BH73" s="384"/>
      <c r="BI73" s="384"/>
      <c r="BJ73" s="384"/>
      <c r="BK73" s="384"/>
      <c r="BL73" s="384"/>
      <c r="BM73" s="384"/>
      <c r="BN73" s="384"/>
      <c r="BO73" s="384"/>
      <c r="BP73" s="384"/>
      <c r="BQ73" s="384"/>
      <c r="BR73" s="384"/>
      <c r="BS73" s="384"/>
      <c r="BT73" s="384"/>
      <c r="BU73" s="384"/>
      <c r="BV73" s="384"/>
      <c r="BW73" s="384"/>
      <c r="BX73" s="384"/>
      <c r="BY73" s="384"/>
      <c r="BZ73" s="384"/>
      <c r="CA73" s="384"/>
      <c r="CB73" s="384"/>
      <c r="CC73" s="384"/>
      <c r="CD73" s="384"/>
      <c r="CE73" s="384"/>
      <c r="CF73" s="384"/>
      <c r="CG73" s="384"/>
      <c r="CH73" s="384"/>
      <c r="CI73" s="384"/>
      <c r="CJ73" s="384"/>
      <c r="CK73" s="384"/>
      <c r="CL73" s="384"/>
      <c r="CM73" s="384"/>
      <c r="CN73" s="384"/>
      <c r="CO73" s="384"/>
      <c r="CP73" s="384"/>
      <c r="CQ73" s="384"/>
      <c r="CR73" s="384"/>
      <c r="CS73" s="384"/>
      <c r="CT73" s="384"/>
      <c r="CU73" s="384"/>
      <c r="CV73" s="384"/>
      <c r="CW73" s="384"/>
      <c r="CX73" s="384"/>
      <c r="CY73" s="384"/>
      <c r="CZ73" s="384"/>
      <c r="DA73" s="9"/>
    </row>
    <row r="74" spans="1:105" s="3" customFormat="1" ht="10.8" customHeight="1">
      <c r="B74" s="10"/>
      <c r="C74" s="11"/>
      <c r="D74" s="11"/>
      <c r="E74" s="11"/>
      <c r="F74" s="11"/>
      <c r="G74" s="12"/>
      <c r="H74" s="10"/>
      <c r="I74" s="11"/>
      <c r="J74" s="11"/>
      <c r="K74" s="11"/>
      <c r="L74" s="11"/>
      <c r="M74" s="11"/>
      <c r="N74" s="11"/>
      <c r="O74" s="11"/>
      <c r="P74" s="11"/>
      <c r="Q74" s="11"/>
      <c r="R74" s="11"/>
      <c r="S74" s="11"/>
      <c r="T74" s="11"/>
      <c r="U74" s="11"/>
      <c r="V74" s="11"/>
      <c r="W74" s="11"/>
      <c r="X74" s="11"/>
      <c r="Y74" s="11"/>
      <c r="Z74" s="11"/>
      <c r="AA74" s="11"/>
      <c r="AB74" s="11"/>
      <c r="AC74" s="11"/>
      <c r="AD74" s="11"/>
      <c r="AE74" s="12"/>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2"/>
    </row>
    <row r="75" spans="1:105" s="3" customFormat="1" ht="10.8" customHeight="1">
      <c r="B75" s="4"/>
      <c r="C75" s="5"/>
      <c r="D75" s="5"/>
      <c r="E75" s="5"/>
      <c r="F75" s="5"/>
      <c r="G75" s="6"/>
      <c r="H75" s="4"/>
      <c r="I75" s="5"/>
      <c r="J75" s="5"/>
      <c r="K75" s="5"/>
      <c r="L75" s="5"/>
      <c r="M75" s="5"/>
      <c r="N75" s="5"/>
      <c r="O75" s="5"/>
      <c r="P75" s="5"/>
      <c r="Q75" s="5"/>
      <c r="R75" s="5"/>
      <c r="S75" s="5"/>
      <c r="T75" s="5"/>
      <c r="U75" s="5"/>
      <c r="V75" s="5"/>
      <c r="W75" s="5"/>
      <c r="X75" s="5"/>
      <c r="Y75" s="5"/>
      <c r="Z75" s="5"/>
      <c r="AA75" s="5"/>
      <c r="AB75" s="5"/>
      <c r="AC75" s="5"/>
      <c r="AD75" s="5"/>
      <c r="AE75" s="6"/>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6"/>
    </row>
    <row r="76" spans="1:105" s="3" customFormat="1" ht="18.75" customHeight="1">
      <c r="B76" s="7"/>
      <c r="C76" s="8"/>
      <c r="D76" s="411" t="s">
        <v>57</v>
      </c>
      <c r="E76" s="412"/>
      <c r="F76" s="273"/>
      <c r="G76" s="9"/>
      <c r="H76" s="7"/>
      <c r="I76" s="382" t="s">
        <v>494</v>
      </c>
      <c r="J76" s="382"/>
      <c r="K76" s="317"/>
      <c r="L76" s="317"/>
      <c r="M76" s="317"/>
      <c r="N76" s="317"/>
      <c r="O76" s="317"/>
      <c r="P76" s="317"/>
      <c r="Q76" s="317"/>
      <c r="R76" s="317"/>
      <c r="S76" s="317"/>
      <c r="T76" s="317"/>
      <c r="U76" s="317"/>
      <c r="V76" s="317"/>
      <c r="W76" s="317"/>
      <c r="X76" s="317"/>
      <c r="Y76" s="317"/>
      <c r="Z76" s="317"/>
      <c r="AA76" s="317"/>
      <c r="AB76" s="317"/>
      <c r="AC76" s="317"/>
      <c r="AD76" s="317"/>
      <c r="AE76" s="9"/>
      <c r="AF76" s="8"/>
      <c r="AG76" s="383" t="str">
        <f>IF(入力表!P93=0,"",IF(入力表!P93=1,"履行保証保険",IF(入力表!P93=2,"公共工事履行保証証券（履行ボンド）",IF(入力表!P93=3,"銀行保証",IF(入力表!P93=4,"保証事業会社の保証",IF(入力表!P93=5,"現金"))))))</f>
        <v/>
      </c>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84"/>
      <c r="CR76" s="384"/>
      <c r="CS76" s="384"/>
      <c r="CT76" s="384"/>
      <c r="CU76" s="384"/>
      <c r="CV76" s="384"/>
      <c r="CW76" s="384"/>
      <c r="CX76" s="384"/>
      <c r="CY76" s="384"/>
      <c r="CZ76" s="384"/>
      <c r="DA76" s="9"/>
    </row>
    <row r="77" spans="1:105" s="3" customFormat="1" ht="10.8" customHeight="1">
      <c r="B77" s="10"/>
      <c r="C77" s="11"/>
      <c r="D77" s="11"/>
      <c r="E77" s="11"/>
      <c r="F77" s="11"/>
      <c r="G77" s="12"/>
      <c r="H77" s="10"/>
      <c r="I77" s="11"/>
      <c r="J77" s="11"/>
      <c r="K77" s="11"/>
      <c r="L77" s="11"/>
      <c r="M77" s="11"/>
      <c r="N77" s="11"/>
      <c r="O77" s="11"/>
      <c r="P77" s="11"/>
      <c r="Q77" s="11"/>
      <c r="R77" s="11"/>
      <c r="S77" s="11"/>
      <c r="T77" s="11"/>
      <c r="U77" s="11"/>
      <c r="V77" s="11"/>
      <c r="W77" s="11"/>
      <c r="X77" s="11"/>
      <c r="Y77" s="11"/>
      <c r="Z77" s="11"/>
      <c r="AA77" s="11"/>
      <c r="AB77" s="11"/>
      <c r="AC77" s="11"/>
      <c r="AD77" s="11"/>
      <c r="AE77" s="12"/>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2"/>
    </row>
    <row r="78" spans="1:105" s="3" customFormat="1" ht="6.75" customHeight="1">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row>
    <row r="79" spans="1:105" s="3" customFormat="1" ht="15" customHeight="1">
      <c r="B79" s="410" t="s">
        <v>23</v>
      </c>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c r="AN79" s="317"/>
      <c r="AO79" s="317"/>
      <c r="AP79" s="317"/>
      <c r="AQ79" s="317"/>
      <c r="AR79" s="317"/>
      <c r="AS79" s="317"/>
      <c r="AT79" s="317"/>
      <c r="AU79" s="317"/>
      <c r="AV79" s="317"/>
      <c r="AW79" s="317"/>
      <c r="AX79" s="317"/>
      <c r="AY79" s="317"/>
      <c r="AZ79" s="317"/>
      <c r="BA79" s="317"/>
      <c r="BB79" s="317"/>
      <c r="BC79" s="317"/>
      <c r="BD79" s="317"/>
      <c r="BE79" s="317"/>
      <c r="BF79" s="317"/>
      <c r="BG79" s="317"/>
      <c r="BH79" s="317"/>
      <c r="BI79" s="317"/>
      <c r="BJ79" s="317"/>
      <c r="BK79" s="317"/>
      <c r="BL79" s="317"/>
      <c r="BM79" s="317"/>
      <c r="BN79" s="317"/>
      <c r="BO79" s="317"/>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7"/>
      <c r="DA79" s="317"/>
    </row>
    <row r="80" spans="1:105" s="3" customFormat="1" ht="3" customHeight="1">
      <c r="B80" s="1"/>
    </row>
    <row r="81" spans="2:105" s="3" customFormat="1" ht="14.4" customHeight="1">
      <c r="B81" s="410" t="s">
        <v>225</v>
      </c>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AJ81" s="317"/>
      <c r="AK81" s="317"/>
      <c r="AL81" s="317"/>
      <c r="AM81" s="317"/>
      <c r="AN81" s="317"/>
      <c r="AO81" s="317"/>
      <c r="AP81" s="317"/>
      <c r="AQ81" s="317"/>
      <c r="AR81" s="317"/>
      <c r="AS81" s="317"/>
      <c r="AT81" s="317"/>
      <c r="AU81" s="317"/>
      <c r="AV81" s="317"/>
      <c r="AW81" s="317"/>
      <c r="AX81" s="317"/>
      <c r="AY81" s="317"/>
      <c r="AZ81" s="317"/>
      <c r="BA81" s="317"/>
      <c r="BB81" s="317"/>
      <c r="BC81" s="317"/>
      <c r="BD81" s="317"/>
      <c r="BE81" s="317"/>
      <c r="BF81" s="317"/>
      <c r="BG81" s="317"/>
      <c r="BH81" s="317"/>
      <c r="BI81" s="317"/>
      <c r="BJ81" s="317"/>
      <c r="BK81" s="317"/>
      <c r="BL81" s="317"/>
      <c r="BM81" s="317"/>
      <c r="BN81" s="317"/>
      <c r="BO81" s="317"/>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7"/>
      <c r="DA81" s="317"/>
    </row>
    <row r="82" spans="2:105" s="3" customFormat="1" ht="3" customHeight="1">
      <c r="B82" s="1"/>
    </row>
    <row r="83" spans="2:105" s="3" customFormat="1" ht="15" customHeight="1">
      <c r="B83" s="410" t="s">
        <v>399</v>
      </c>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c r="AI83" s="317"/>
      <c r="AJ83" s="317"/>
      <c r="AK83" s="317"/>
      <c r="AL83" s="317"/>
      <c r="AM83" s="317"/>
      <c r="AN83" s="317"/>
      <c r="AO83" s="317"/>
      <c r="AP83" s="317"/>
      <c r="AQ83" s="317"/>
      <c r="AR83" s="317"/>
      <c r="AS83" s="317"/>
      <c r="AT83" s="317"/>
      <c r="AU83" s="317"/>
      <c r="AV83" s="317"/>
      <c r="AW83" s="317"/>
      <c r="AX83" s="317"/>
      <c r="AY83" s="317"/>
      <c r="AZ83" s="317"/>
      <c r="BA83" s="317"/>
      <c r="BB83" s="317"/>
      <c r="BC83" s="317"/>
      <c r="BD83" s="317"/>
      <c r="BE83" s="317"/>
      <c r="BF83" s="317"/>
      <c r="BG83" s="317"/>
      <c r="BH83" s="317"/>
      <c r="BI83" s="317"/>
      <c r="BJ83" s="317"/>
      <c r="BK83" s="317"/>
      <c r="BL83" s="317"/>
      <c r="BM83" s="317"/>
      <c r="BN83" s="317"/>
      <c r="BO83" s="317"/>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7"/>
      <c r="DA83" s="317"/>
    </row>
    <row r="84" spans="2:105" s="3" customFormat="1" ht="3" customHeight="1">
      <c r="B84" s="1"/>
    </row>
    <row r="85" spans="2:105" s="3" customFormat="1" ht="15" customHeight="1">
      <c r="B85" s="410" t="s">
        <v>398</v>
      </c>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AJ85" s="317"/>
      <c r="AK85" s="317"/>
      <c r="AL85" s="317"/>
      <c r="AM85" s="317"/>
      <c r="AN85" s="317"/>
      <c r="AO85" s="317"/>
      <c r="AP85" s="317"/>
      <c r="AQ85" s="317"/>
      <c r="AR85" s="317"/>
      <c r="AS85" s="317"/>
      <c r="AT85" s="317"/>
      <c r="AU85" s="317"/>
      <c r="AV85" s="317"/>
      <c r="AW85" s="317"/>
      <c r="AX85" s="317"/>
      <c r="AY85" s="317"/>
      <c r="AZ85" s="317"/>
      <c r="BA85" s="317"/>
      <c r="BB85" s="317"/>
      <c r="BC85" s="317"/>
      <c r="BD85" s="317"/>
      <c r="BE85" s="317"/>
      <c r="BF85" s="317"/>
      <c r="BG85" s="317"/>
      <c r="BH85" s="317"/>
      <c r="BI85" s="317"/>
      <c r="BJ85" s="317"/>
      <c r="BK85" s="317"/>
      <c r="BL85" s="317"/>
      <c r="BM85" s="317"/>
      <c r="BN85" s="317"/>
      <c r="BO85" s="317"/>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7"/>
      <c r="DA85" s="317"/>
    </row>
    <row r="86" spans="2:105" s="3" customFormat="1" ht="3" customHeight="1">
      <c r="B86" s="1"/>
    </row>
    <row r="87" spans="2:105" s="3" customFormat="1" ht="15" customHeight="1">
      <c r="B87" s="410" t="s">
        <v>401</v>
      </c>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317"/>
      <c r="AL87" s="317"/>
      <c r="AM87" s="317"/>
      <c r="AN87" s="317"/>
      <c r="AO87" s="317"/>
      <c r="AP87" s="317"/>
      <c r="AQ87" s="317"/>
      <c r="AR87" s="317"/>
      <c r="AS87" s="317"/>
      <c r="AT87" s="317"/>
      <c r="AU87" s="317"/>
      <c r="AV87" s="317"/>
      <c r="AW87" s="317"/>
      <c r="AX87" s="317"/>
      <c r="AY87" s="317"/>
      <c r="AZ87" s="317"/>
      <c r="BA87" s="317"/>
      <c r="BB87" s="317"/>
      <c r="BC87" s="317"/>
      <c r="BD87" s="317"/>
      <c r="BE87" s="317"/>
      <c r="BF87" s="317"/>
      <c r="BG87" s="317"/>
      <c r="BH87" s="317"/>
      <c r="BI87" s="317"/>
      <c r="BJ87" s="317"/>
      <c r="BK87" s="317"/>
      <c r="BL87" s="317"/>
      <c r="BM87" s="317"/>
      <c r="BN87" s="317"/>
      <c r="BO87" s="317"/>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7"/>
      <c r="DA87" s="317"/>
    </row>
    <row r="88" spans="2:105" s="3" customFormat="1" ht="3" customHeight="1">
      <c r="B88" s="1"/>
    </row>
    <row r="89" spans="2:105" s="3" customFormat="1" ht="15" customHeight="1">
      <c r="B89" s="410" t="s">
        <v>400</v>
      </c>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c r="AI89" s="317"/>
      <c r="AJ89" s="317"/>
      <c r="AK89" s="317"/>
      <c r="AL89" s="317"/>
      <c r="AM89" s="317"/>
      <c r="AN89" s="317"/>
      <c r="AO89" s="317"/>
      <c r="AP89" s="317"/>
      <c r="AQ89" s="317"/>
      <c r="AR89" s="317"/>
      <c r="AS89" s="317"/>
      <c r="AT89" s="317"/>
      <c r="AU89" s="317"/>
      <c r="AV89" s="317"/>
      <c r="AW89" s="317"/>
      <c r="AX89" s="317"/>
      <c r="AY89" s="317"/>
      <c r="AZ89" s="317"/>
      <c r="BA89" s="317"/>
      <c r="BB89" s="317"/>
      <c r="BC89" s="317"/>
      <c r="BD89" s="317"/>
      <c r="BE89" s="317"/>
      <c r="BF89" s="317"/>
      <c r="BG89" s="317"/>
      <c r="BH89" s="317"/>
      <c r="BI89" s="317"/>
      <c r="BJ89" s="317"/>
      <c r="BK89" s="317"/>
      <c r="BL89" s="317"/>
      <c r="BM89" s="317"/>
      <c r="BN89" s="317"/>
      <c r="BO89" s="317"/>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7"/>
      <c r="DA89" s="317"/>
    </row>
    <row r="90" spans="2:105" s="3" customFormat="1" ht="3" customHeight="1">
      <c r="B90" s="1"/>
      <c r="C90" s="2"/>
    </row>
    <row r="91" spans="2:105" s="3" customFormat="1" ht="14.4" customHeight="1">
      <c r="B91" s="410" t="s">
        <v>321</v>
      </c>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c r="AI91" s="317"/>
      <c r="AJ91" s="317"/>
      <c r="AK91" s="317"/>
      <c r="AL91" s="317"/>
      <c r="AM91" s="317"/>
      <c r="AN91" s="317"/>
      <c r="AO91" s="317"/>
      <c r="AP91" s="317"/>
      <c r="AQ91" s="317"/>
      <c r="AR91" s="317"/>
      <c r="AS91" s="317"/>
      <c r="AT91" s="317"/>
      <c r="AU91" s="317"/>
      <c r="AV91" s="317"/>
      <c r="AW91" s="317"/>
      <c r="AX91" s="317"/>
      <c r="AY91" s="317"/>
      <c r="AZ91" s="317"/>
      <c r="BA91" s="317"/>
      <c r="BB91" s="317"/>
      <c r="BC91" s="317"/>
      <c r="BD91" s="317"/>
      <c r="BE91" s="317"/>
      <c r="BF91" s="317"/>
      <c r="BG91" s="317"/>
      <c r="BH91" s="317"/>
      <c r="BI91" s="317"/>
      <c r="BJ91" s="317"/>
      <c r="BK91" s="317"/>
      <c r="BL91" s="317"/>
      <c r="BM91" s="317"/>
      <c r="BN91" s="317"/>
      <c r="BO91" s="317"/>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7"/>
      <c r="DA91" s="317"/>
    </row>
    <row r="92" spans="2:105" s="3" customFormat="1" ht="3" customHeight="1">
      <c r="B92" s="1"/>
      <c r="C92" s="273"/>
    </row>
    <row r="93" spans="2:105" s="3" customFormat="1" ht="15" customHeight="1">
      <c r="B93" s="410" t="s">
        <v>402</v>
      </c>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c r="AI93" s="317"/>
      <c r="AJ93" s="317"/>
      <c r="AK93" s="317"/>
      <c r="AL93" s="317"/>
      <c r="AM93" s="317"/>
      <c r="AN93" s="317"/>
      <c r="AO93" s="317"/>
      <c r="AP93" s="317"/>
      <c r="AQ93" s="317"/>
      <c r="AR93" s="317"/>
      <c r="AS93" s="317"/>
      <c r="AT93" s="317"/>
      <c r="AU93" s="317"/>
      <c r="AV93" s="317"/>
      <c r="AW93" s="317"/>
      <c r="AX93" s="317"/>
      <c r="AY93" s="317"/>
      <c r="AZ93" s="317"/>
      <c r="BA93" s="317"/>
      <c r="BB93" s="317"/>
      <c r="BC93" s="317"/>
      <c r="BD93" s="317"/>
      <c r="BE93" s="317"/>
      <c r="BF93" s="317"/>
      <c r="BG93" s="317"/>
      <c r="BH93" s="317"/>
      <c r="BI93" s="317"/>
      <c r="BJ93" s="317"/>
      <c r="BK93" s="317"/>
      <c r="BL93" s="317"/>
      <c r="BM93" s="317"/>
      <c r="BN93" s="317"/>
      <c r="BO93" s="317"/>
      <c r="BP93" s="317"/>
      <c r="BQ93" s="317"/>
      <c r="BR93" s="317"/>
      <c r="BS93" s="317"/>
      <c r="BT93" s="317"/>
      <c r="BU93" s="317"/>
      <c r="BV93" s="317"/>
      <c r="BW93" s="317"/>
      <c r="BX93" s="317"/>
      <c r="BY93" s="317"/>
      <c r="BZ93" s="317"/>
      <c r="CA93" s="317"/>
      <c r="CB93" s="317"/>
      <c r="CC93" s="317"/>
      <c r="CD93" s="317"/>
      <c r="CE93" s="317"/>
      <c r="CF93" s="317"/>
      <c r="CG93" s="317"/>
      <c r="CH93" s="317"/>
      <c r="CI93" s="317"/>
      <c r="CJ93" s="317"/>
      <c r="CK93" s="317"/>
      <c r="CL93" s="317"/>
      <c r="CM93" s="317"/>
      <c r="CN93" s="317"/>
      <c r="CO93" s="317"/>
      <c r="CP93" s="317"/>
      <c r="CQ93" s="317"/>
      <c r="CR93" s="317"/>
      <c r="CS93" s="317"/>
      <c r="CT93" s="317"/>
      <c r="CU93" s="317"/>
      <c r="CV93" s="317"/>
      <c r="CW93" s="317"/>
      <c r="CX93" s="317"/>
      <c r="CY93" s="317"/>
      <c r="CZ93" s="317"/>
      <c r="DA93" s="317"/>
    </row>
    <row r="94" spans="2:105" s="3" customFormat="1" ht="3" customHeight="1">
      <c r="B94" s="1"/>
      <c r="C94" s="273"/>
    </row>
    <row r="95" spans="2:105" s="3" customFormat="1" ht="15" customHeight="1">
      <c r="B95" s="410" t="s">
        <v>403</v>
      </c>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317"/>
      <c r="AJ95" s="317"/>
      <c r="AK95" s="317"/>
      <c r="AL95" s="317"/>
      <c r="AM95" s="317"/>
      <c r="AN95" s="317"/>
      <c r="AO95" s="317"/>
      <c r="AP95" s="317"/>
      <c r="AQ95" s="317"/>
      <c r="AR95" s="317"/>
      <c r="AS95" s="317"/>
      <c r="AT95" s="317"/>
      <c r="AU95" s="317"/>
      <c r="AV95" s="317"/>
      <c r="AW95" s="317"/>
      <c r="AX95" s="317"/>
      <c r="AY95" s="317"/>
      <c r="AZ95" s="317"/>
      <c r="BA95" s="317"/>
      <c r="BB95" s="317"/>
      <c r="BC95" s="317"/>
      <c r="BD95" s="317"/>
      <c r="BE95" s="317"/>
      <c r="BF95" s="317"/>
      <c r="BG95" s="317"/>
      <c r="BH95" s="317"/>
      <c r="BI95" s="317"/>
      <c r="BJ95" s="317"/>
      <c r="BK95" s="317"/>
      <c r="BL95" s="317"/>
      <c r="BM95" s="317"/>
      <c r="BN95" s="317"/>
      <c r="BO95" s="317"/>
      <c r="BP95" s="317"/>
      <c r="BQ95" s="317"/>
      <c r="BR95" s="317"/>
      <c r="BS95" s="317"/>
      <c r="BT95" s="317"/>
      <c r="BU95" s="317"/>
      <c r="BV95" s="317"/>
      <c r="BW95" s="317"/>
      <c r="BX95" s="317"/>
      <c r="BY95" s="317"/>
      <c r="BZ95" s="317"/>
      <c r="CA95" s="317"/>
      <c r="CB95" s="317"/>
      <c r="CC95" s="317"/>
      <c r="CD95" s="317"/>
      <c r="CE95" s="317"/>
      <c r="CF95" s="317"/>
      <c r="CG95" s="317"/>
      <c r="CH95" s="317"/>
      <c r="CI95" s="317"/>
      <c r="CJ95" s="317"/>
      <c r="CK95" s="317"/>
      <c r="CL95" s="317"/>
      <c r="CM95" s="317"/>
      <c r="CN95" s="317"/>
      <c r="CO95" s="317"/>
      <c r="CP95" s="317"/>
      <c r="CQ95" s="317"/>
      <c r="CR95" s="317"/>
      <c r="CS95" s="317"/>
      <c r="CT95" s="317"/>
      <c r="CU95" s="317"/>
      <c r="CV95" s="317"/>
      <c r="CW95" s="317"/>
      <c r="CX95" s="317"/>
      <c r="CY95" s="317"/>
      <c r="CZ95" s="317"/>
      <c r="DA95" s="317"/>
    </row>
    <row r="96" spans="2:105" s="3" customFormat="1" ht="3" customHeight="1">
      <c r="B96" s="1"/>
      <c r="C96" s="273"/>
    </row>
    <row r="97" spans="1:106" s="3" customFormat="1" ht="15" customHeight="1">
      <c r="B97" s="410" t="s">
        <v>397</v>
      </c>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c r="AI97" s="317"/>
      <c r="AJ97" s="317"/>
      <c r="AK97" s="317"/>
      <c r="AL97" s="317"/>
      <c r="AM97" s="317"/>
      <c r="AN97" s="317"/>
      <c r="AO97" s="317"/>
      <c r="AP97" s="317"/>
      <c r="AQ97" s="317"/>
      <c r="AR97" s="317"/>
      <c r="AS97" s="317"/>
      <c r="AT97" s="317"/>
      <c r="AU97" s="317"/>
      <c r="AV97" s="317"/>
      <c r="AW97" s="317"/>
      <c r="AX97" s="317"/>
      <c r="AY97" s="317"/>
      <c r="AZ97" s="317"/>
      <c r="BA97" s="317"/>
      <c r="BB97" s="317"/>
      <c r="BC97" s="317"/>
      <c r="BD97" s="317"/>
      <c r="BE97" s="317"/>
      <c r="BF97" s="317"/>
      <c r="BG97" s="317"/>
      <c r="BH97" s="317"/>
      <c r="BI97" s="317"/>
      <c r="BJ97" s="317"/>
      <c r="BK97" s="317"/>
      <c r="BL97" s="317"/>
      <c r="BM97" s="317"/>
      <c r="BN97" s="317"/>
      <c r="BO97" s="317"/>
      <c r="BP97" s="317"/>
      <c r="BQ97" s="317"/>
      <c r="BR97" s="317"/>
      <c r="BS97" s="317"/>
      <c r="BT97" s="317"/>
      <c r="BU97" s="317"/>
      <c r="BV97" s="317"/>
      <c r="BW97" s="317"/>
      <c r="BX97" s="317"/>
      <c r="BY97" s="317"/>
      <c r="BZ97" s="317"/>
      <c r="CA97" s="317"/>
      <c r="CB97" s="317"/>
      <c r="CC97" s="317"/>
      <c r="CD97" s="317"/>
      <c r="CE97" s="317"/>
      <c r="CF97" s="317"/>
      <c r="CG97" s="317"/>
      <c r="CH97" s="317"/>
      <c r="CI97" s="317"/>
      <c r="CJ97" s="317"/>
      <c r="CK97" s="317"/>
      <c r="CL97" s="317"/>
      <c r="CM97" s="317"/>
      <c r="CN97" s="317"/>
      <c r="CO97" s="317"/>
      <c r="CP97" s="317"/>
      <c r="CQ97" s="317"/>
      <c r="CR97" s="317"/>
      <c r="CS97" s="317"/>
      <c r="CT97" s="317"/>
      <c r="CU97" s="317"/>
      <c r="CV97" s="317"/>
      <c r="CW97" s="317"/>
      <c r="CX97" s="317"/>
      <c r="CY97" s="317"/>
      <c r="CZ97" s="317"/>
      <c r="DA97" s="317"/>
    </row>
    <row r="98" spans="1:106" ht="26.25" customHeight="1">
      <c r="A98" s="1" t="s">
        <v>287</v>
      </c>
      <c r="DB98" s="223" t="str">
        <f>ASC(MID(入力表!B6,1,FIND("号　",入力表!B6,1)))</f>
        <v>道路第132号</v>
      </c>
    </row>
    <row r="99" spans="1:106" ht="6.75" customHeight="1"/>
    <row r="100" spans="1:106" ht="26.25" customHeight="1">
      <c r="A100" s="3" t="s">
        <v>39</v>
      </c>
    </row>
    <row r="101" spans="1:106" ht="13.5" customHeight="1"/>
    <row r="102" spans="1:106" ht="6.75" customHeight="1"/>
    <row r="103" spans="1:106" ht="6.75" customHeight="1">
      <c r="B103" s="14"/>
      <c r="C103" s="15"/>
      <c r="D103" s="15"/>
      <c r="E103" s="15"/>
      <c r="F103" s="15"/>
      <c r="G103" s="15"/>
      <c r="H103" s="15"/>
      <c r="I103" s="15"/>
      <c r="J103" s="15"/>
      <c r="K103" s="15"/>
      <c r="L103" s="15"/>
      <c r="M103" s="15"/>
      <c r="N103" s="15"/>
      <c r="O103" s="15"/>
      <c r="P103" s="15"/>
      <c r="Q103" s="15"/>
      <c r="R103" s="15"/>
      <c r="S103" s="15"/>
      <c r="T103" s="15"/>
      <c r="U103" s="15"/>
      <c r="V103" s="15"/>
      <c r="W103" s="15"/>
      <c r="X103" s="15"/>
      <c r="Y103" s="16"/>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6"/>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6"/>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6"/>
    </row>
    <row r="104" spans="1:106" ht="26.25" customHeight="1">
      <c r="B104" s="17"/>
      <c r="C104" s="18"/>
      <c r="D104" s="18"/>
      <c r="E104" s="18"/>
      <c r="F104" s="18"/>
      <c r="G104" s="396" t="s">
        <v>40</v>
      </c>
      <c r="H104" s="397"/>
      <c r="I104" s="397"/>
      <c r="J104" s="397"/>
      <c r="K104" s="397"/>
      <c r="L104" s="397"/>
      <c r="M104" s="397"/>
      <c r="N104" s="397"/>
      <c r="O104" s="397"/>
      <c r="P104" s="397"/>
      <c r="Q104" s="397"/>
      <c r="R104" s="397"/>
      <c r="S104" s="397"/>
      <c r="T104" s="18"/>
      <c r="U104" s="18"/>
      <c r="V104" s="18"/>
      <c r="W104" s="18"/>
      <c r="X104" s="18"/>
      <c r="Y104" s="19"/>
      <c r="Z104" s="18"/>
      <c r="AA104" s="368" t="str">
        <f>IF(入力表!C106="","",入力表!C106)</f>
        <v/>
      </c>
      <c r="AB104" s="369"/>
      <c r="AC104" s="369"/>
      <c r="AD104" s="369"/>
      <c r="AE104" s="369"/>
      <c r="AF104" s="369"/>
      <c r="AG104" s="369"/>
      <c r="AH104" s="369"/>
      <c r="AI104" s="369"/>
      <c r="AJ104" s="369"/>
      <c r="AK104" s="369"/>
      <c r="AL104" s="369"/>
      <c r="AM104" s="369"/>
      <c r="AN104" s="369"/>
      <c r="AO104" s="369"/>
      <c r="AP104" s="369"/>
      <c r="AQ104" s="369"/>
      <c r="AR104" s="369"/>
      <c r="AS104" s="369"/>
      <c r="AT104" s="369"/>
      <c r="AU104" s="369"/>
      <c r="AV104" s="369"/>
      <c r="AW104" s="369"/>
      <c r="AX104" s="369"/>
      <c r="AY104" s="369"/>
      <c r="AZ104" s="369"/>
      <c r="BA104" s="369"/>
      <c r="BB104" s="369"/>
      <c r="BC104" s="369"/>
      <c r="BD104" s="369"/>
      <c r="BE104" s="369"/>
      <c r="BF104" s="19"/>
      <c r="BG104" s="18"/>
      <c r="BH104" s="105"/>
      <c r="BI104" s="106"/>
      <c r="BJ104" s="106"/>
      <c r="BK104" s="401" t="s">
        <v>342</v>
      </c>
      <c r="BL104" s="401"/>
      <c r="BM104" s="401"/>
      <c r="BN104" s="401"/>
      <c r="BO104" s="401"/>
      <c r="BP104" s="401"/>
      <c r="BQ104" s="401"/>
      <c r="BR104" s="401"/>
      <c r="BS104" s="401"/>
      <c r="BT104" s="401"/>
      <c r="BU104" s="401"/>
      <c r="BV104" s="401"/>
      <c r="BW104" s="401"/>
      <c r="BX104" s="401"/>
      <c r="BY104" s="106"/>
      <c r="BZ104" s="106"/>
      <c r="CA104" s="106"/>
      <c r="CB104" s="19"/>
      <c r="CC104" s="18"/>
      <c r="CD104" s="402" t="str">
        <f>IF(入力表!C107="","　　　　年　　月　　日",入力表!P107)</f>
        <v>　　　　年　　月　　日</v>
      </c>
      <c r="CE104" s="403"/>
      <c r="CF104" s="403"/>
      <c r="CG104" s="403"/>
      <c r="CH104" s="403"/>
      <c r="CI104" s="403"/>
      <c r="CJ104" s="403"/>
      <c r="CK104" s="403"/>
      <c r="CL104" s="403"/>
      <c r="CM104" s="403"/>
      <c r="CN104" s="403"/>
      <c r="CO104" s="403"/>
      <c r="CP104" s="403"/>
      <c r="CQ104" s="403"/>
      <c r="CR104" s="403"/>
      <c r="CS104" s="403"/>
      <c r="CT104" s="403"/>
      <c r="CU104" s="403"/>
      <c r="CV104" s="403"/>
      <c r="CW104" s="403"/>
      <c r="CX104" s="403"/>
      <c r="CY104" s="403"/>
      <c r="CZ104" s="403"/>
      <c r="DA104" s="19"/>
    </row>
    <row r="105" spans="1:106" ht="6.75" customHeight="1">
      <c r="B105" s="28"/>
      <c r="C105" s="29"/>
      <c r="D105" s="29"/>
      <c r="E105" s="29"/>
      <c r="F105" s="29"/>
      <c r="G105" s="29"/>
      <c r="H105" s="29"/>
      <c r="I105" s="29"/>
      <c r="J105" s="29"/>
      <c r="K105" s="29"/>
      <c r="L105" s="29"/>
      <c r="M105" s="29"/>
      <c r="N105" s="29"/>
      <c r="O105" s="29"/>
      <c r="P105" s="29"/>
      <c r="Q105" s="29"/>
      <c r="R105" s="29"/>
      <c r="S105" s="29"/>
      <c r="T105" s="29"/>
      <c r="U105" s="29"/>
      <c r="V105" s="29"/>
      <c r="W105" s="29"/>
      <c r="X105" s="29"/>
      <c r="Y105" s="30"/>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30"/>
      <c r="BG105" s="18"/>
      <c r="BH105" s="106"/>
      <c r="BI105" s="106"/>
      <c r="BJ105" s="106"/>
      <c r="BK105" s="401"/>
      <c r="BL105" s="401"/>
      <c r="BM105" s="401"/>
      <c r="BN105" s="401"/>
      <c r="BO105" s="401"/>
      <c r="BP105" s="401"/>
      <c r="BQ105" s="401"/>
      <c r="BR105" s="401"/>
      <c r="BS105" s="401"/>
      <c r="BT105" s="401"/>
      <c r="BU105" s="401"/>
      <c r="BV105" s="401"/>
      <c r="BW105" s="401"/>
      <c r="BX105" s="401"/>
      <c r="BY105" s="106"/>
      <c r="BZ105" s="106"/>
      <c r="CA105" s="106"/>
      <c r="CB105" s="19"/>
      <c r="CC105" s="18"/>
      <c r="CD105" s="403"/>
      <c r="CE105" s="403"/>
      <c r="CF105" s="403"/>
      <c r="CG105" s="403"/>
      <c r="CH105" s="403"/>
      <c r="CI105" s="403"/>
      <c r="CJ105" s="403"/>
      <c r="CK105" s="403"/>
      <c r="CL105" s="403"/>
      <c r="CM105" s="403"/>
      <c r="CN105" s="403"/>
      <c r="CO105" s="403"/>
      <c r="CP105" s="403"/>
      <c r="CQ105" s="403"/>
      <c r="CR105" s="403"/>
      <c r="CS105" s="403"/>
      <c r="CT105" s="403"/>
      <c r="CU105" s="403"/>
      <c r="CV105" s="403"/>
      <c r="CW105" s="403"/>
      <c r="CX105" s="403"/>
      <c r="CY105" s="403"/>
      <c r="CZ105" s="403"/>
      <c r="DA105" s="19"/>
    </row>
    <row r="106" spans="1:106" ht="6.75" customHeight="1">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9"/>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9"/>
      <c r="BG106" s="18"/>
      <c r="BH106" s="106"/>
      <c r="BI106" s="106"/>
      <c r="BJ106" s="106"/>
      <c r="BK106" s="401"/>
      <c r="BL106" s="401"/>
      <c r="BM106" s="401"/>
      <c r="BN106" s="401"/>
      <c r="BO106" s="401"/>
      <c r="BP106" s="401"/>
      <c r="BQ106" s="401"/>
      <c r="BR106" s="401"/>
      <c r="BS106" s="401"/>
      <c r="BT106" s="401"/>
      <c r="BU106" s="401"/>
      <c r="BV106" s="401"/>
      <c r="BW106" s="401"/>
      <c r="BX106" s="401"/>
      <c r="BY106" s="106"/>
      <c r="BZ106" s="106"/>
      <c r="CA106" s="106"/>
      <c r="CB106" s="19"/>
      <c r="CC106" s="18"/>
      <c r="CD106" s="403"/>
      <c r="CE106" s="403"/>
      <c r="CF106" s="403"/>
      <c r="CG106" s="403"/>
      <c r="CH106" s="403"/>
      <c r="CI106" s="403"/>
      <c r="CJ106" s="403"/>
      <c r="CK106" s="403"/>
      <c r="CL106" s="403"/>
      <c r="CM106" s="403"/>
      <c r="CN106" s="403"/>
      <c r="CO106" s="403"/>
      <c r="CP106" s="403"/>
      <c r="CQ106" s="403"/>
      <c r="CR106" s="403"/>
      <c r="CS106" s="403"/>
      <c r="CT106" s="403"/>
      <c r="CU106" s="403"/>
      <c r="CV106" s="403"/>
      <c r="CW106" s="403"/>
      <c r="CX106" s="403"/>
      <c r="CY106" s="403"/>
      <c r="CZ106" s="403"/>
      <c r="DA106" s="19"/>
    </row>
    <row r="107" spans="1:106" ht="26.25" customHeight="1">
      <c r="B107" s="17"/>
      <c r="C107" s="18"/>
      <c r="D107" s="18"/>
      <c r="E107" s="18"/>
      <c r="F107" s="408" t="s">
        <v>41</v>
      </c>
      <c r="G107" s="409"/>
      <c r="H107" s="409"/>
      <c r="I107" s="409"/>
      <c r="J107" s="409"/>
      <c r="K107" s="409"/>
      <c r="L107" s="409"/>
      <c r="M107" s="409"/>
      <c r="N107" s="409"/>
      <c r="O107" s="409"/>
      <c r="P107" s="409"/>
      <c r="Q107" s="409"/>
      <c r="R107" s="409"/>
      <c r="S107" s="409"/>
      <c r="T107" s="409"/>
      <c r="U107" s="18"/>
      <c r="V107" s="18"/>
      <c r="W107" s="18"/>
      <c r="X107" s="18"/>
      <c r="Y107" s="19"/>
      <c r="Z107" s="18"/>
      <c r="AA107" s="368" t="str">
        <f>IF(入力表!C25="","",入力表!C25)</f>
        <v/>
      </c>
      <c r="AB107" s="369"/>
      <c r="AC107" s="369"/>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19"/>
      <c r="BG107" s="18"/>
      <c r="BH107" s="106"/>
      <c r="BI107" s="106"/>
      <c r="BJ107" s="106"/>
      <c r="BK107" s="401"/>
      <c r="BL107" s="401"/>
      <c r="BM107" s="401"/>
      <c r="BN107" s="401"/>
      <c r="BO107" s="401"/>
      <c r="BP107" s="401"/>
      <c r="BQ107" s="401"/>
      <c r="BR107" s="401"/>
      <c r="BS107" s="401"/>
      <c r="BT107" s="401"/>
      <c r="BU107" s="401"/>
      <c r="BV107" s="401"/>
      <c r="BW107" s="401"/>
      <c r="BX107" s="401"/>
      <c r="BY107" s="106"/>
      <c r="BZ107" s="106"/>
      <c r="CA107" s="106"/>
      <c r="CB107" s="19"/>
      <c r="CC107" s="18"/>
      <c r="CD107" s="403"/>
      <c r="CE107" s="403"/>
      <c r="CF107" s="403"/>
      <c r="CG107" s="403"/>
      <c r="CH107" s="403"/>
      <c r="CI107" s="403"/>
      <c r="CJ107" s="403"/>
      <c r="CK107" s="403"/>
      <c r="CL107" s="403"/>
      <c r="CM107" s="403"/>
      <c r="CN107" s="403"/>
      <c r="CO107" s="403"/>
      <c r="CP107" s="403"/>
      <c r="CQ107" s="403"/>
      <c r="CR107" s="403"/>
      <c r="CS107" s="403"/>
      <c r="CT107" s="403"/>
      <c r="CU107" s="403"/>
      <c r="CV107" s="403"/>
      <c r="CW107" s="403"/>
      <c r="CX107" s="403"/>
      <c r="CY107" s="403"/>
      <c r="CZ107" s="403"/>
      <c r="DA107" s="19"/>
    </row>
    <row r="108" spans="1:106" ht="6.75" customHeight="1">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9"/>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22"/>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22"/>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9"/>
    </row>
    <row r="109" spans="1:106" ht="6.75" customHeight="1">
      <c r="B109" s="14"/>
      <c r="C109" s="15"/>
      <c r="D109" s="15"/>
      <c r="E109" s="15"/>
      <c r="F109" s="15"/>
      <c r="G109" s="15"/>
      <c r="H109" s="15"/>
      <c r="I109" s="15"/>
      <c r="J109" s="15"/>
      <c r="K109" s="15"/>
      <c r="L109" s="15"/>
      <c r="M109" s="15"/>
      <c r="N109" s="15"/>
      <c r="O109" s="15"/>
      <c r="P109" s="15"/>
      <c r="Q109" s="15"/>
      <c r="R109" s="15"/>
      <c r="S109" s="15"/>
      <c r="T109" s="15"/>
      <c r="U109" s="15"/>
      <c r="V109" s="15"/>
      <c r="W109" s="15"/>
      <c r="X109" s="15"/>
      <c r="Y109" s="16"/>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6"/>
    </row>
    <row r="110" spans="1:106" ht="26.25" customHeight="1">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9"/>
      <c r="Z110" s="18"/>
      <c r="AA110" s="27" t="str">
        <f>IF(入力表!P109=0,"",IF(入力表!P109=1,入力表!Q109,入力表!Q111))</f>
        <v/>
      </c>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9"/>
    </row>
    <row r="111" spans="1:106" ht="6.75" customHeight="1">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9"/>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9"/>
    </row>
    <row r="112" spans="1:106" ht="26.25" customHeight="1">
      <c r="B112" s="17"/>
      <c r="C112" s="366" t="s">
        <v>235</v>
      </c>
      <c r="D112" s="367"/>
      <c r="E112" s="367"/>
      <c r="F112" s="367"/>
      <c r="G112" s="367"/>
      <c r="H112" s="367"/>
      <c r="I112" s="367"/>
      <c r="J112" s="367"/>
      <c r="K112" s="367"/>
      <c r="L112" s="367"/>
      <c r="M112" s="367"/>
      <c r="N112" s="367"/>
      <c r="O112" s="367"/>
      <c r="P112" s="367"/>
      <c r="Q112" s="367"/>
      <c r="R112" s="367"/>
      <c r="S112" s="367"/>
      <c r="T112" s="367"/>
      <c r="U112" s="367"/>
      <c r="V112" s="367"/>
      <c r="W112" s="367"/>
      <c r="X112" s="367"/>
      <c r="Y112" s="19"/>
      <c r="Z112" s="18"/>
      <c r="AA112" s="27" t="str">
        <f>入力表!Q110</f>
        <v/>
      </c>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9"/>
    </row>
    <row r="113" spans="2:105" ht="6.75" customHeight="1">
      <c r="B113" s="17"/>
      <c r="C113" s="436"/>
      <c r="D113" s="436"/>
      <c r="E113" s="436"/>
      <c r="F113" s="436"/>
      <c r="G113" s="436"/>
      <c r="H113" s="436"/>
      <c r="I113" s="436"/>
      <c r="J113" s="436"/>
      <c r="K113" s="436"/>
      <c r="L113" s="436"/>
      <c r="M113" s="436"/>
      <c r="N113" s="436"/>
      <c r="O113" s="436"/>
      <c r="P113" s="436"/>
      <c r="Q113" s="436"/>
      <c r="R113" s="436"/>
      <c r="S113" s="436"/>
      <c r="T113" s="436"/>
      <c r="U113" s="436"/>
      <c r="V113" s="436"/>
      <c r="W113" s="436"/>
      <c r="X113" s="436"/>
      <c r="Y113" s="19"/>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9"/>
    </row>
    <row r="114" spans="2:105" ht="25.5" customHeight="1">
      <c r="B114" s="17"/>
      <c r="C114" s="436"/>
      <c r="D114" s="436"/>
      <c r="E114" s="436"/>
      <c r="F114" s="436"/>
      <c r="G114" s="436"/>
      <c r="H114" s="436"/>
      <c r="I114" s="436"/>
      <c r="J114" s="436"/>
      <c r="K114" s="436"/>
      <c r="L114" s="436"/>
      <c r="M114" s="436"/>
      <c r="N114" s="436"/>
      <c r="O114" s="436"/>
      <c r="P114" s="436"/>
      <c r="Q114" s="436"/>
      <c r="R114" s="436"/>
      <c r="S114" s="436"/>
      <c r="T114" s="436"/>
      <c r="U114" s="436"/>
      <c r="V114" s="436"/>
      <c r="W114" s="436"/>
      <c r="X114" s="436"/>
      <c r="Y114" s="19"/>
      <c r="Z114" s="18"/>
      <c r="AA114" s="27" t="str">
        <f>入力表!W110</f>
        <v/>
      </c>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9"/>
    </row>
    <row r="115" spans="2:105" ht="6.75" customHeight="1">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9"/>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9"/>
    </row>
    <row r="116" spans="2:105" ht="26.25" customHeight="1">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9"/>
      <c r="Z116" s="18"/>
      <c r="AA116" s="27"/>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9"/>
    </row>
    <row r="117" spans="2:105" ht="6.75" customHeight="1">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2"/>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2"/>
    </row>
    <row r="118" spans="2:105" ht="6.75" customHeight="1">
      <c r="B118" s="17"/>
      <c r="C118" s="18"/>
      <c r="D118" s="18"/>
      <c r="E118" s="18"/>
      <c r="F118" s="18"/>
      <c r="G118" s="19"/>
      <c r="H118" s="17"/>
      <c r="I118" s="18"/>
      <c r="J118" s="18"/>
      <c r="K118" s="18"/>
      <c r="L118" s="18"/>
      <c r="M118" s="18"/>
      <c r="N118" s="18"/>
      <c r="O118" s="18"/>
      <c r="P118" s="18"/>
      <c r="Q118" s="18"/>
      <c r="R118" s="18"/>
      <c r="S118" s="18"/>
      <c r="T118" s="18"/>
      <c r="U118" s="18"/>
      <c r="V118" s="18"/>
      <c r="W118" s="18"/>
      <c r="X118" s="18"/>
      <c r="Y118" s="19"/>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9"/>
    </row>
    <row r="119" spans="2:105" ht="28.5" customHeight="1">
      <c r="B119" s="17"/>
      <c r="C119" s="433" t="s">
        <v>312</v>
      </c>
      <c r="D119" s="434"/>
      <c r="E119" s="434"/>
      <c r="F119" s="434"/>
      <c r="G119" s="19"/>
      <c r="H119" s="17"/>
      <c r="I119" s="396" t="s">
        <v>42</v>
      </c>
      <c r="J119" s="397"/>
      <c r="K119" s="397"/>
      <c r="L119" s="397"/>
      <c r="M119" s="397"/>
      <c r="N119" s="397"/>
      <c r="O119" s="397"/>
      <c r="P119" s="397"/>
      <c r="Q119" s="397"/>
      <c r="R119" s="397"/>
      <c r="S119" s="397"/>
      <c r="T119" s="397"/>
      <c r="U119" s="397"/>
      <c r="V119" s="397"/>
      <c r="W119" s="397"/>
      <c r="X119" s="397"/>
      <c r="Y119" s="19"/>
      <c r="Z119" s="18"/>
      <c r="AA119" s="368" t="str">
        <f>IF(入力表!P27=3,"該当なし",DBCS(入力表!C113))</f>
        <v/>
      </c>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69"/>
      <c r="AZ119" s="369"/>
      <c r="BA119" s="369"/>
      <c r="BB119" s="369"/>
      <c r="BC119" s="369"/>
      <c r="BD119" s="369"/>
      <c r="BE119" s="369"/>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19"/>
    </row>
    <row r="120" spans="2:105" ht="6.75" customHeight="1">
      <c r="B120" s="17"/>
      <c r="C120" s="434"/>
      <c r="D120" s="434"/>
      <c r="E120" s="434"/>
      <c r="F120" s="434"/>
      <c r="G120" s="19"/>
      <c r="H120" s="20"/>
      <c r="I120" s="21"/>
      <c r="J120" s="21"/>
      <c r="K120" s="21"/>
      <c r="L120" s="21"/>
      <c r="M120" s="21"/>
      <c r="N120" s="21"/>
      <c r="O120" s="21"/>
      <c r="P120" s="21"/>
      <c r="Q120" s="21"/>
      <c r="R120" s="21"/>
      <c r="S120" s="21"/>
      <c r="T120" s="21"/>
      <c r="U120" s="21"/>
      <c r="V120" s="21"/>
      <c r="W120" s="21"/>
      <c r="X120" s="21"/>
      <c r="Y120" s="22"/>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2"/>
    </row>
    <row r="121" spans="2:105" ht="6.75" customHeight="1">
      <c r="B121" s="17"/>
      <c r="C121" s="434"/>
      <c r="D121" s="434"/>
      <c r="E121" s="434"/>
      <c r="F121" s="434"/>
      <c r="G121" s="19"/>
      <c r="H121" s="17"/>
      <c r="I121" s="18"/>
      <c r="J121" s="18"/>
      <c r="K121" s="18"/>
      <c r="L121" s="18"/>
      <c r="M121" s="18"/>
      <c r="N121" s="18"/>
      <c r="O121" s="18"/>
      <c r="P121" s="18"/>
      <c r="Q121" s="18"/>
      <c r="R121" s="18"/>
      <c r="S121" s="18"/>
      <c r="T121" s="18"/>
      <c r="U121" s="18"/>
      <c r="V121" s="18"/>
      <c r="W121" s="18"/>
      <c r="X121" s="18"/>
      <c r="Y121" s="19"/>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9"/>
    </row>
    <row r="122" spans="2:105" ht="28.5" customHeight="1">
      <c r="B122" s="17"/>
      <c r="C122" s="434"/>
      <c r="D122" s="434"/>
      <c r="E122" s="434"/>
      <c r="F122" s="434"/>
      <c r="G122" s="19"/>
      <c r="H122" s="17"/>
      <c r="I122" s="396" t="s">
        <v>43</v>
      </c>
      <c r="J122" s="397"/>
      <c r="K122" s="397"/>
      <c r="L122" s="397"/>
      <c r="M122" s="397"/>
      <c r="N122" s="397"/>
      <c r="O122" s="397"/>
      <c r="P122" s="397"/>
      <c r="Q122" s="397"/>
      <c r="R122" s="397"/>
      <c r="S122" s="397"/>
      <c r="T122" s="397"/>
      <c r="U122" s="397"/>
      <c r="V122" s="397"/>
      <c r="W122" s="397"/>
      <c r="X122" s="397"/>
      <c r="Y122" s="19"/>
      <c r="Z122" s="18"/>
      <c r="AA122" s="368" t="str">
        <f>IF(OR(入力表!P27=3,入力表!P27=0),"",入力表!C114)</f>
        <v/>
      </c>
      <c r="AB122" s="369"/>
      <c r="AC122" s="369"/>
      <c r="AD122" s="369"/>
      <c r="AE122" s="369"/>
      <c r="AF122" s="369"/>
      <c r="AG122" s="369"/>
      <c r="AH122" s="369"/>
      <c r="AI122" s="369"/>
      <c r="AJ122" s="369"/>
      <c r="AK122" s="369"/>
      <c r="AL122" s="369"/>
      <c r="AM122" s="369"/>
      <c r="AN122" s="369"/>
      <c r="AO122" s="369"/>
      <c r="AP122" s="369"/>
      <c r="AQ122" s="369"/>
      <c r="AR122" s="369"/>
      <c r="AS122" s="369"/>
      <c r="AT122" s="369"/>
      <c r="AU122" s="369"/>
      <c r="AV122" s="369"/>
      <c r="AW122" s="369"/>
      <c r="AX122" s="369"/>
      <c r="AY122" s="369"/>
      <c r="AZ122" s="369"/>
      <c r="BA122" s="369"/>
      <c r="BB122" s="369"/>
      <c r="BC122" s="369"/>
      <c r="BD122" s="369"/>
      <c r="BE122" s="369"/>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19"/>
    </row>
    <row r="123" spans="2:105" ht="6.75" customHeight="1">
      <c r="B123" s="17"/>
      <c r="C123" s="434"/>
      <c r="D123" s="434"/>
      <c r="E123" s="434"/>
      <c r="F123" s="434"/>
      <c r="G123" s="19"/>
      <c r="H123" s="20"/>
      <c r="I123" s="21"/>
      <c r="J123" s="21"/>
      <c r="K123" s="21"/>
      <c r="L123" s="21"/>
      <c r="M123" s="21"/>
      <c r="N123" s="21"/>
      <c r="O123" s="21"/>
      <c r="P123" s="21"/>
      <c r="Q123" s="21"/>
      <c r="R123" s="21"/>
      <c r="S123" s="21"/>
      <c r="T123" s="21"/>
      <c r="U123" s="21"/>
      <c r="V123" s="21"/>
      <c r="W123" s="21"/>
      <c r="X123" s="21"/>
      <c r="Y123" s="22"/>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2"/>
    </row>
    <row r="124" spans="2:105" ht="6.75" customHeight="1">
      <c r="B124" s="17"/>
      <c r="C124" s="434"/>
      <c r="D124" s="434"/>
      <c r="E124" s="434"/>
      <c r="F124" s="434"/>
      <c r="G124" s="19"/>
      <c r="H124" s="17"/>
      <c r="I124" s="18"/>
      <c r="J124" s="18"/>
      <c r="K124" s="18"/>
      <c r="L124" s="18"/>
      <c r="M124" s="18"/>
      <c r="N124" s="18"/>
      <c r="O124" s="18"/>
      <c r="P124" s="18"/>
      <c r="Q124" s="18"/>
      <c r="R124" s="18"/>
      <c r="S124" s="18"/>
      <c r="T124" s="18"/>
      <c r="U124" s="18"/>
      <c r="V124" s="18"/>
      <c r="W124" s="18"/>
      <c r="X124" s="18"/>
      <c r="Y124" s="19"/>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9"/>
    </row>
    <row r="125" spans="2:105" ht="28.5" customHeight="1">
      <c r="B125" s="17"/>
      <c r="C125" s="434"/>
      <c r="D125" s="434"/>
      <c r="E125" s="434"/>
      <c r="F125" s="434"/>
      <c r="G125" s="19"/>
      <c r="H125" s="17"/>
      <c r="I125" s="396" t="s">
        <v>44</v>
      </c>
      <c r="J125" s="397"/>
      <c r="K125" s="397"/>
      <c r="L125" s="397"/>
      <c r="M125" s="397"/>
      <c r="N125" s="397"/>
      <c r="O125" s="397"/>
      <c r="P125" s="397"/>
      <c r="Q125" s="397"/>
      <c r="R125" s="397"/>
      <c r="S125" s="397"/>
      <c r="T125" s="397"/>
      <c r="U125" s="397"/>
      <c r="V125" s="397"/>
      <c r="W125" s="397"/>
      <c r="X125" s="397"/>
      <c r="Y125" s="19"/>
      <c r="Z125" s="18"/>
      <c r="AA125" s="368" t="str">
        <f>IF(OR(入力表!P27=3,入力表!P27=0),"",DBCS(入力表!C115))</f>
        <v/>
      </c>
      <c r="AB125" s="369"/>
      <c r="AC125" s="369"/>
      <c r="AD125" s="369"/>
      <c r="AE125" s="369"/>
      <c r="AF125" s="369"/>
      <c r="AG125" s="369"/>
      <c r="AH125" s="369"/>
      <c r="AI125" s="369"/>
      <c r="AJ125" s="369"/>
      <c r="AK125" s="369"/>
      <c r="AL125" s="369"/>
      <c r="AM125" s="369"/>
      <c r="AN125" s="369"/>
      <c r="AO125" s="369"/>
      <c r="AP125" s="369"/>
      <c r="AQ125" s="369"/>
      <c r="AR125" s="369"/>
      <c r="AS125" s="369"/>
      <c r="AT125" s="369"/>
      <c r="AU125" s="369"/>
      <c r="AV125" s="369"/>
      <c r="AW125" s="369"/>
      <c r="AX125" s="369"/>
      <c r="AY125" s="369"/>
      <c r="AZ125" s="369"/>
      <c r="BA125" s="369"/>
      <c r="BB125" s="369"/>
      <c r="BC125" s="369"/>
      <c r="BD125" s="369"/>
      <c r="BE125" s="369"/>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19"/>
    </row>
    <row r="126" spans="2:105" ht="6.75" customHeight="1">
      <c r="B126" s="17"/>
      <c r="C126" s="434"/>
      <c r="D126" s="434"/>
      <c r="E126" s="434"/>
      <c r="F126" s="434"/>
      <c r="G126" s="19"/>
      <c r="H126" s="20"/>
      <c r="I126" s="21"/>
      <c r="J126" s="21"/>
      <c r="K126" s="21"/>
      <c r="L126" s="21"/>
      <c r="M126" s="21"/>
      <c r="N126" s="21"/>
      <c r="O126" s="21"/>
      <c r="P126" s="21"/>
      <c r="Q126" s="21"/>
      <c r="R126" s="21"/>
      <c r="S126" s="21"/>
      <c r="T126" s="21"/>
      <c r="U126" s="21"/>
      <c r="V126" s="21"/>
      <c r="W126" s="21"/>
      <c r="X126" s="21"/>
      <c r="Y126" s="22"/>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2"/>
    </row>
    <row r="127" spans="2:105" ht="6.75" customHeight="1">
      <c r="B127" s="17"/>
      <c r="C127" s="434"/>
      <c r="D127" s="434"/>
      <c r="E127" s="434"/>
      <c r="F127" s="434"/>
      <c r="G127" s="19"/>
      <c r="H127" s="17"/>
      <c r="I127" s="18"/>
      <c r="J127" s="18"/>
      <c r="K127" s="18"/>
      <c r="L127" s="18"/>
      <c r="M127" s="18"/>
      <c r="N127" s="18"/>
      <c r="O127" s="18"/>
      <c r="P127" s="18"/>
      <c r="Q127" s="18"/>
      <c r="R127" s="18"/>
      <c r="S127" s="18"/>
      <c r="T127" s="18"/>
      <c r="U127" s="18"/>
      <c r="V127" s="18"/>
      <c r="W127" s="18"/>
      <c r="X127" s="18"/>
      <c r="Y127" s="19"/>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9"/>
    </row>
    <row r="128" spans="2:105" ht="28.5" customHeight="1">
      <c r="B128" s="17"/>
      <c r="C128" s="434"/>
      <c r="D128" s="434"/>
      <c r="E128" s="434"/>
      <c r="F128" s="434"/>
      <c r="G128" s="19"/>
      <c r="H128" s="17"/>
      <c r="I128" s="396" t="s">
        <v>45</v>
      </c>
      <c r="J128" s="397"/>
      <c r="K128" s="397"/>
      <c r="L128" s="397"/>
      <c r="M128" s="397"/>
      <c r="N128" s="397"/>
      <c r="O128" s="397"/>
      <c r="P128" s="397"/>
      <c r="Q128" s="397"/>
      <c r="R128" s="397"/>
      <c r="S128" s="397"/>
      <c r="T128" s="397"/>
      <c r="U128" s="397"/>
      <c r="V128" s="397"/>
      <c r="W128" s="397"/>
      <c r="X128" s="397"/>
      <c r="Y128" s="19"/>
      <c r="Z128" s="18"/>
      <c r="AA128" s="368" t="str">
        <f>IF(OR(入力表!P27=3,入力表!P27=0),"",入力表!Q116)</f>
        <v/>
      </c>
      <c r="AB128" s="369"/>
      <c r="AC128" s="369"/>
      <c r="AD128" s="369"/>
      <c r="AE128" s="369"/>
      <c r="AF128" s="369"/>
      <c r="AG128" s="369"/>
      <c r="AH128" s="369"/>
      <c r="AI128" s="369"/>
      <c r="AJ128" s="369"/>
      <c r="AK128" s="369"/>
      <c r="AL128" s="369"/>
      <c r="AM128" s="369"/>
      <c r="AN128" s="369"/>
      <c r="AO128" s="369"/>
      <c r="AP128" s="369"/>
      <c r="AQ128" s="369"/>
      <c r="AR128" s="369"/>
      <c r="AS128" s="369"/>
      <c r="AT128" s="369"/>
      <c r="AU128" s="369"/>
      <c r="AV128" s="369"/>
      <c r="AW128" s="369"/>
      <c r="AX128" s="369"/>
      <c r="AY128" s="369"/>
      <c r="AZ128" s="369"/>
      <c r="BA128" s="369"/>
      <c r="BB128" s="369"/>
      <c r="BC128" s="369"/>
      <c r="BD128" s="369"/>
      <c r="BE128" s="369"/>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19"/>
    </row>
    <row r="129" spans="2:105" ht="6.75" customHeight="1">
      <c r="B129" s="17"/>
      <c r="C129" s="434"/>
      <c r="D129" s="434"/>
      <c r="E129" s="434"/>
      <c r="F129" s="434"/>
      <c r="G129" s="19"/>
      <c r="H129" s="20"/>
      <c r="I129" s="21"/>
      <c r="J129" s="21"/>
      <c r="K129" s="21"/>
      <c r="L129" s="21"/>
      <c r="M129" s="21"/>
      <c r="N129" s="21"/>
      <c r="O129" s="21"/>
      <c r="P129" s="21"/>
      <c r="Q129" s="21"/>
      <c r="R129" s="21"/>
      <c r="S129" s="21"/>
      <c r="T129" s="21"/>
      <c r="U129" s="21"/>
      <c r="V129" s="21"/>
      <c r="W129" s="21"/>
      <c r="X129" s="21"/>
      <c r="Y129" s="22"/>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2"/>
    </row>
    <row r="130" spans="2:105" ht="6.75" customHeight="1">
      <c r="B130" s="17"/>
      <c r="C130" s="434"/>
      <c r="D130" s="434"/>
      <c r="E130" s="434"/>
      <c r="F130" s="434"/>
      <c r="G130" s="19"/>
      <c r="H130" s="17"/>
      <c r="I130" s="18"/>
      <c r="J130" s="18"/>
      <c r="K130" s="18"/>
      <c r="L130" s="18"/>
      <c r="M130" s="18"/>
      <c r="N130" s="18"/>
      <c r="O130" s="18"/>
      <c r="P130" s="18"/>
      <c r="Q130" s="18"/>
      <c r="R130" s="18"/>
      <c r="S130" s="18"/>
      <c r="T130" s="18"/>
      <c r="U130" s="18"/>
      <c r="V130" s="18"/>
      <c r="W130" s="18"/>
      <c r="X130" s="18"/>
      <c r="Y130" s="19"/>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9"/>
    </row>
    <row r="131" spans="2:105" ht="28.5" customHeight="1">
      <c r="B131" s="17"/>
      <c r="C131" s="434"/>
      <c r="D131" s="434"/>
      <c r="E131" s="434"/>
      <c r="F131" s="434"/>
      <c r="G131" s="19"/>
      <c r="H131" s="17"/>
      <c r="I131" s="396" t="s">
        <v>46</v>
      </c>
      <c r="J131" s="397"/>
      <c r="K131" s="397"/>
      <c r="L131" s="397"/>
      <c r="M131" s="397"/>
      <c r="N131" s="397"/>
      <c r="O131" s="397"/>
      <c r="P131" s="397"/>
      <c r="Q131" s="397"/>
      <c r="R131" s="397"/>
      <c r="S131" s="397"/>
      <c r="T131" s="397"/>
      <c r="U131" s="397"/>
      <c r="V131" s="397"/>
      <c r="W131" s="397"/>
      <c r="X131" s="397"/>
      <c r="Y131" s="19"/>
      <c r="Z131" s="18"/>
      <c r="AA131" s="368" t="str">
        <f>IF(OR(入力表!P27=3,入力表!P27=0),"令和　　年　　月　　日　～　令和　　年　　月　　日",入力表!R117)</f>
        <v>令和　　年　　月　　日　～　令和　　年　　月　　日</v>
      </c>
      <c r="AB131" s="369"/>
      <c r="AC131" s="369"/>
      <c r="AD131" s="369"/>
      <c r="AE131" s="369"/>
      <c r="AF131" s="369"/>
      <c r="AG131" s="369"/>
      <c r="AH131" s="369"/>
      <c r="AI131" s="369"/>
      <c r="AJ131" s="369"/>
      <c r="AK131" s="369"/>
      <c r="AL131" s="369"/>
      <c r="AM131" s="369"/>
      <c r="AN131" s="369"/>
      <c r="AO131" s="369"/>
      <c r="AP131" s="369"/>
      <c r="AQ131" s="369"/>
      <c r="AR131" s="369"/>
      <c r="AS131" s="369"/>
      <c r="AT131" s="369"/>
      <c r="AU131" s="369"/>
      <c r="AV131" s="369"/>
      <c r="AW131" s="369"/>
      <c r="AX131" s="369"/>
      <c r="AY131" s="369"/>
      <c r="AZ131" s="369"/>
      <c r="BA131" s="369"/>
      <c r="BB131" s="369"/>
      <c r="BC131" s="369"/>
      <c r="BD131" s="369"/>
      <c r="BE131" s="369"/>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19"/>
    </row>
    <row r="132" spans="2:105" ht="6.75" customHeight="1">
      <c r="B132" s="17"/>
      <c r="C132" s="434"/>
      <c r="D132" s="434"/>
      <c r="E132" s="434"/>
      <c r="F132" s="434"/>
      <c r="G132" s="19"/>
      <c r="H132" s="20"/>
      <c r="I132" s="21"/>
      <c r="J132" s="21"/>
      <c r="K132" s="21"/>
      <c r="L132" s="21"/>
      <c r="M132" s="21"/>
      <c r="N132" s="21"/>
      <c r="O132" s="21"/>
      <c r="P132" s="21"/>
      <c r="Q132" s="21"/>
      <c r="R132" s="21"/>
      <c r="S132" s="21"/>
      <c r="T132" s="21"/>
      <c r="U132" s="21"/>
      <c r="V132" s="21"/>
      <c r="W132" s="21"/>
      <c r="X132" s="21"/>
      <c r="Y132" s="22"/>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2"/>
    </row>
    <row r="133" spans="2:105" ht="6.75" customHeight="1">
      <c r="B133" s="17"/>
      <c r="C133" s="434"/>
      <c r="D133" s="434"/>
      <c r="E133" s="434"/>
      <c r="F133" s="434"/>
      <c r="G133" s="19"/>
      <c r="H133" s="17"/>
      <c r="I133" s="18"/>
      <c r="J133" s="18"/>
      <c r="K133" s="18"/>
      <c r="L133" s="18"/>
      <c r="M133" s="18"/>
      <c r="N133" s="18"/>
      <c r="O133" s="18"/>
      <c r="P133" s="18"/>
      <c r="Q133" s="18"/>
      <c r="R133" s="18"/>
      <c r="S133" s="18"/>
      <c r="T133" s="18"/>
      <c r="U133" s="18"/>
      <c r="V133" s="18"/>
      <c r="W133" s="18"/>
      <c r="X133" s="18"/>
      <c r="Y133" s="19"/>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9"/>
    </row>
    <row r="134" spans="2:105" ht="28.5" customHeight="1">
      <c r="B134" s="17"/>
      <c r="C134" s="434"/>
      <c r="D134" s="434"/>
      <c r="E134" s="434"/>
      <c r="F134" s="434"/>
      <c r="G134" s="19"/>
      <c r="H134" s="17"/>
      <c r="I134" s="396" t="s">
        <v>47</v>
      </c>
      <c r="J134" s="397"/>
      <c r="K134" s="397"/>
      <c r="L134" s="397"/>
      <c r="M134" s="397"/>
      <c r="N134" s="397"/>
      <c r="O134" s="397"/>
      <c r="P134" s="397"/>
      <c r="Q134" s="397"/>
      <c r="R134" s="397"/>
      <c r="S134" s="397"/>
      <c r="T134" s="397"/>
      <c r="U134" s="397"/>
      <c r="V134" s="397"/>
      <c r="W134" s="397"/>
      <c r="X134" s="397"/>
      <c r="Y134" s="19"/>
      <c r="Z134" s="18"/>
      <c r="AA134" s="368" t="str">
        <f>IF(入力表!P27=3,"□監理技術者　・　□監理技術者補佐　・　□主任技術者　・　□現場代理人",IF(入力表!C118="監理技術者","■監理技術者　・　□監理技術者補佐　・　□主任技術者　・　□現場代理人",IF(入力表!C118="監理技術者補佐","□監理技術者　・　■監理技術者補佐　・　□主任技術者　・　□現場代理人",IF(入力表!C118="主任技術者","□監理技術者　・　□監理技術者補佐　・　■主任技術者　・　□現場代理人",IF(入力表!C118="現場代理人","□監理技術者　・　□監理技術者補佐　・　□主任技術者　・　■現場代理人","□監理技術者　・　□監理技術者補佐　・　□主任技術者　・　□現場代理人")))))</f>
        <v>□監理技術者　・　□監理技術者補佐　・　□主任技術者　・　□現場代理人</v>
      </c>
      <c r="AB134" s="369"/>
      <c r="AC134" s="369"/>
      <c r="AD134" s="369"/>
      <c r="AE134" s="369"/>
      <c r="AF134" s="369"/>
      <c r="AG134" s="369"/>
      <c r="AH134" s="369"/>
      <c r="AI134" s="369"/>
      <c r="AJ134" s="369"/>
      <c r="AK134" s="369"/>
      <c r="AL134" s="369"/>
      <c r="AM134" s="369"/>
      <c r="AN134" s="369"/>
      <c r="AO134" s="369"/>
      <c r="AP134" s="369"/>
      <c r="AQ134" s="369"/>
      <c r="AR134" s="369"/>
      <c r="AS134" s="369"/>
      <c r="AT134" s="369"/>
      <c r="AU134" s="369"/>
      <c r="AV134" s="369"/>
      <c r="AW134" s="369"/>
      <c r="AX134" s="369"/>
      <c r="AY134" s="369"/>
      <c r="AZ134" s="369"/>
      <c r="BA134" s="369"/>
      <c r="BB134" s="369"/>
      <c r="BC134" s="369"/>
      <c r="BD134" s="369"/>
      <c r="BE134" s="369"/>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19"/>
    </row>
    <row r="135" spans="2:105" ht="6.75" customHeight="1">
      <c r="B135" s="17"/>
      <c r="C135" s="434"/>
      <c r="D135" s="434"/>
      <c r="E135" s="434"/>
      <c r="F135" s="434"/>
      <c r="G135" s="19"/>
      <c r="H135" s="20"/>
      <c r="I135" s="21"/>
      <c r="J135" s="21"/>
      <c r="K135" s="21"/>
      <c r="L135" s="21"/>
      <c r="M135" s="21"/>
      <c r="N135" s="21"/>
      <c r="O135" s="21"/>
      <c r="P135" s="21"/>
      <c r="Q135" s="21"/>
      <c r="R135" s="21"/>
      <c r="S135" s="21"/>
      <c r="T135" s="21"/>
      <c r="U135" s="21"/>
      <c r="V135" s="21"/>
      <c r="W135" s="21"/>
      <c r="X135" s="21"/>
      <c r="Y135" s="22"/>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2"/>
    </row>
    <row r="136" spans="2:105" ht="6.75" customHeight="1">
      <c r="B136" s="17"/>
      <c r="C136" s="434"/>
      <c r="D136" s="434"/>
      <c r="E136" s="434"/>
      <c r="F136" s="434"/>
      <c r="G136" s="19"/>
      <c r="H136" s="17"/>
      <c r="I136" s="18"/>
      <c r="J136" s="18"/>
      <c r="K136" s="18"/>
      <c r="L136" s="18"/>
      <c r="M136" s="18"/>
      <c r="N136" s="18"/>
      <c r="O136" s="18"/>
      <c r="P136" s="18"/>
      <c r="Q136" s="18"/>
      <c r="R136" s="18"/>
      <c r="S136" s="18"/>
      <c r="T136" s="18"/>
      <c r="U136" s="18"/>
      <c r="V136" s="18"/>
      <c r="W136" s="18"/>
      <c r="X136" s="18"/>
      <c r="Y136" s="19"/>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9"/>
    </row>
    <row r="137" spans="2:105" ht="28.5" customHeight="1">
      <c r="B137" s="17"/>
      <c r="C137" s="434"/>
      <c r="D137" s="434"/>
      <c r="E137" s="434"/>
      <c r="F137" s="434"/>
      <c r="G137" s="19"/>
      <c r="H137" s="17"/>
      <c r="I137" s="396" t="s">
        <v>48</v>
      </c>
      <c r="J137" s="397"/>
      <c r="K137" s="397"/>
      <c r="L137" s="397"/>
      <c r="M137" s="397"/>
      <c r="N137" s="397"/>
      <c r="O137" s="397"/>
      <c r="P137" s="397"/>
      <c r="Q137" s="397"/>
      <c r="R137" s="397"/>
      <c r="S137" s="397"/>
      <c r="T137" s="397"/>
      <c r="U137" s="397"/>
      <c r="V137" s="397"/>
      <c r="W137" s="397"/>
      <c r="X137" s="397"/>
      <c r="Y137" s="19"/>
      <c r="Z137" s="18"/>
      <c r="AA137" s="368" t="str">
        <f>IF(AND(入力表!P27&lt;&gt;3,入力表!C119&lt;&gt;""),IF(入力表!I119="","■単体受注　・　□ＪＶ受注（出資比率　　　　　　　　）","□単体受注　・　■ＪＶ受注（出資比率　"&amp;入力表!I119&amp;"　）"),"□単体受注　・　□ＪＶ受注（出資比率　　　　　　　　）")</f>
        <v>□単体受注　・　□ＪＶ受注（出資比率　　　　　　　　）</v>
      </c>
      <c r="AB137" s="369"/>
      <c r="AC137" s="369"/>
      <c r="AD137" s="369"/>
      <c r="AE137" s="369"/>
      <c r="AF137" s="369"/>
      <c r="AG137" s="369"/>
      <c r="AH137" s="369"/>
      <c r="AI137" s="369"/>
      <c r="AJ137" s="369"/>
      <c r="AK137" s="369"/>
      <c r="AL137" s="369"/>
      <c r="AM137" s="369"/>
      <c r="AN137" s="369"/>
      <c r="AO137" s="369"/>
      <c r="AP137" s="369"/>
      <c r="AQ137" s="369"/>
      <c r="AR137" s="369"/>
      <c r="AS137" s="369"/>
      <c r="AT137" s="369"/>
      <c r="AU137" s="369"/>
      <c r="AV137" s="369"/>
      <c r="AW137" s="369"/>
      <c r="AX137" s="369"/>
      <c r="AY137" s="369"/>
      <c r="AZ137" s="369"/>
      <c r="BA137" s="369"/>
      <c r="BB137" s="369"/>
      <c r="BC137" s="369"/>
      <c r="BD137" s="369"/>
      <c r="BE137" s="369"/>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19"/>
    </row>
    <row r="138" spans="2:105" ht="6.75" customHeight="1">
      <c r="B138" s="17"/>
      <c r="C138" s="434"/>
      <c r="D138" s="434"/>
      <c r="E138" s="434"/>
      <c r="F138" s="434"/>
      <c r="G138" s="19"/>
      <c r="H138" s="20"/>
      <c r="I138" s="21"/>
      <c r="J138" s="21"/>
      <c r="K138" s="21"/>
      <c r="L138" s="21"/>
      <c r="M138" s="21"/>
      <c r="N138" s="21"/>
      <c r="O138" s="21"/>
      <c r="P138" s="21"/>
      <c r="Q138" s="21"/>
      <c r="R138" s="21"/>
      <c r="S138" s="21"/>
      <c r="T138" s="21"/>
      <c r="U138" s="21"/>
      <c r="V138" s="21"/>
      <c r="W138" s="21"/>
      <c r="X138" s="21"/>
      <c r="Y138" s="22"/>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2"/>
    </row>
    <row r="139" spans="2:105" ht="6.75" customHeight="1">
      <c r="B139" s="17"/>
      <c r="C139" s="434"/>
      <c r="D139" s="434"/>
      <c r="E139" s="434"/>
      <c r="F139" s="434"/>
      <c r="G139" s="19"/>
      <c r="H139" s="17"/>
      <c r="I139" s="18"/>
      <c r="J139" s="18"/>
      <c r="K139" s="18"/>
      <c r="L139" s="18"/>
      <c r="M139" s="18"/>
      <c r="N139" s="18"/>
      <c r="O139" s="18"/>
      <c r="P139" s="18"/>
      <c r="Q139" s="18"/>
      <c r="R139" s="18"/>
      <c r="S139" s="18"/>
      <c r="T139" s="18"/>
      <c r="U139" s="18"/>
      <c r="V139" s="18"/>
      <c r="W139" s="18"/>
      <c r="X139" s="18"/>
      <c r="Y139" s="19"/>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9"/>
    </row>
    <row r="140" spans="2:105" ht="28.5" customHeight="1">
      <c r="B140" s="17"/>
      <c r="C140" s="434"/>
      <c r="D140" s="434"/>
      <c r="E140" s="434"/>
      <c r="F140" s="434"/>
      <c r="G140" s="19"/>
      <c r="H140" s="17"/>
      <c r="I140" s="366" t="s">
        <v>49</v>
      </c>
      <c r="J140" s="367"/>
      <c r="K140" s="367"/>
      <c r="L140" s="367"/>
      <c r="M140" s="367"/>
      <c r="N140" s="367"/>
      <c r="O140" s="367"/>
      <c r="P140" s="367"/>
      <c r="Q140" s="367"/>
      <c r="R140" s="367"/>
      <c r="S140" s="367"/>
      <c r="T140" s="367"/>
      <c r="U140" s="367"/>
      <c r="V140" s="367"/>
      <c r="W140" s="367"/>
      <c r="X140" s="367"/>
      <c r="Y140" s="19"/>
      <c r="Z140" s="18"/>
      <c r="AA140" s="368" t="str">
        <f>IF(AND(入力表!P27&lt;&gt;3,入力表!C120&lt;&gt;""),IF(入力表!G120&lt;&gt;"","■有（CORINS登録番号　"&amp;入力表!G120&amp;"　）　・　□無","□有（CORINS登録番号　　　　　　　　　　）　・　■無"),"□有（CORINS登録番号　　　　　　　　　　）　・　□無")</f>
        <v>□有（CORINS登録番号　　　　　　　　　　）　・　□無</v>
      </c>
      <c r="AB140" s="369"/>
      <c r="AC140" s="369"/>
      <c r="AD140" s="369"/>
      <c r="AE140" s="369"/>
      <c r="AF140" s="369"/>
      <c r="AG140" s="369"/>
      <c r="AH140" s="369"/>
      <c r="AI140" s="369"/>
      <c r="AJ140" s="369"/>
      <c r="AK140" s="369"/>
      <c r="AL140" s="369"/>
      <c r="AM140" s="369"/>
      <c r="AN140" s="369"/>
      <c r="AO140" s="369"/>
      <c r="AP140" s="369"/>
      <c r="AQ140" s="369"/>
      <c r="AR140" s="369"/>
      <c r="AS140" s="369"/>
      <c r="AT140" s="369"/>
      <c r="AU140" s="369"/>
      <c r="AV140" s="369"/>
      <c r="AW140" s="369"/>
      <c r="AX140" s="369"/>
      <c r="AY140" s="369"/>
      <c r="AZ140" s="369"/>
      <c r="BA140" s="369"/>
      <c r="BB140" s="369"/>
      <c r="BC140" s="369"/>
      <c r="BD140" s="369"/>
      <c r="BE140" s="369"/>
      <c r="BF140" s="369"/>
      <c r="BG140" s="369"/>
      <c r="BH140" s="369"/>
      <c r="BI140" s="369"/>
      <c r="BJ140" s="369"/>
      <c r="BK140" s="369"/>
      <c r="BL140" s="369"/>
      <c r="BM140" s="369"/>
      <c r="BN140" s="369"/>
      <c r="BO140" s="369"/>
      <c r="BP140" s="369"/>
      <c r="BQ140" s="369"/>
      <c r="BR140" s="369"/>
      <c r="BS140" s="369"/>
      <c r="BT140" s="369"/>
      <c r="BU140" s="369"/>
      <c r="BV140" s="369"/>
      <c r="BW140" s="369"/>
      <c r="BX140" s="369"/>
      <c r="BY140" s="369"/>
      <c r="BZ140" s="369"/>
      <c r="CA140" s="369"/>
      <c r="CB140" s="369"/>
      <c r="CC140" s="369"/>
      <c r="CD140" s="369"/>
      <c r="CE140" s="369"/>
      <c r="CF140" s="369"/>
      <c r="CG140" s="369"/>
      <c r="CH140" s="369"/>
      <c r="CI140" s="369"/>
      <c r="CJ140" s="369"/>
      <c r="CK140" s="369"/>
      <c r="CL140" s="369"/>
      <c r="CM140" s="369"/>
      <c r="CN140" s="369"/>
      <c r="CO140" s="369"/>
      <c r="CP140" s="369"/>
      <c r="CQ140" s="369"/>
      <c r="CR140" s="369"/>
      <c r="CS140" s="369"/>
      <c r="CT140" s="369"/>
      <c r="CU140" s="369"/>
      <c r="CV140" s="369"/>
      <c r="CW140" s="369"/>
      <c r="CX140" s="369"/>
      <c r="CY140" s="369"/>
      <c r="CZ140" s="369"/>
      <c r="DA140" s="19"/>
    </row>
    <row r="141" spans="2:105" ht="6.75" customHeight="1">
      <c r="B141" s="17"/>
      <c r="C141" s="435"/>
      <c r="D141" s="435"/>
      <c r="E141" s="435"/>
      <c r="F141" s="435"/>
      <c r="G141" s="19"/>
      <c r="H141" s="17"/>
      <c r="I141" s="18"/>
      <c r="J141" s="18"/>
      <c r="K141" s="18"/>
      <c r="L141" s="18"/>
      <c r="M141" s="18"/>
      <c r="N141" s="18"/>
      <c r="O141" s="18"/>
      <c r="P141" s="18"/>
      <c r="Q141" s="18"/>
      <c r="R141" s="18"/>
      <c r="S141" s="18"/>
      <c r="T141" s="18"/>
      <c r="U141" s="18"/>
      <c r="V141" s="18"/>
      <c r="W141" s="18"/>
      <c r="X141" s="18"/>
      <c r="Y141" s="19"/>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9"/>
    </row>
    <row r="142" spans="2:105" ht="6.75" customHeight="1">
      <c r="B142" s="17"/>
      <c r="C142" s="435"/>
      <c r="D142" s="435"/>
      <c r="E142" s="435"/>
      <c r="F142" s="435"/>
      <c r="G142" s="19"/>
      <c r="H142" s="14"/>
      <c r="I142" s="15"/>
      <c r="J142" s="15"/>
      <c r="K142" s="15"/>
      <c r="L142" s="15"/>
      <c r="M142" s="15"/>
      <c r="N142" s="15"/>
      <c r="O142" s="15"/>
      <c r="P142" s="15"/>
      <c r="Q142" s="15"/>
      <c r="R142" s="15"/>
      <c r="S142" s="15"/>
      <c r="T142" s="15"/>
      <c r="U142" s="15"/>
      <c r="V142" s="15"/>
      <c r="W142" s="15"/>
      <c r="X142" s="15"/>
      <c r="Y142" s="16"/>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6"/>
    </row>
    <row r="143" spans="2:105" ht="28.5" customHeight="1">
      <c r="B143" s="17"/>
      <c r="C143" s="435"/>
      <c r="D143" s="435"/>
      <c r="E143" s="435"/>
      <c r="F143" s="435"/>
      <c r="G143" s="19"/>
      <c r="H143" s="17"/>
      <c r="I143" s="396" t="s">
        <v>50</v>
      </c>
      <c r="J143" s="397"/>
      <c r="K143" s="397"/>
      <c r="L143" s="397"/>
      <c r="M143" s="397"/>
      <c r="N143" s="397"/>
      <c r="O143" s="397"/>
      <c r="P143" s="397"/>
      <c r="Q143" s="397"/>
      <c r="R143" s="397"/>
      <c r="S143" s="397"/>
      <c r="T143" s="397"/>
      <c r="U143" s="397"/>
      <c r="V143" s="397"/>
      <c r="W143" s="397"/>
      <c r="X143" s="397"/>
      <c r="Y143" s="19"/>
      <c r="Z143" s="18"/>
      <c r="AA143" s="398" t="str">
        <f>IF(OR(入力表!P27=3,入力表!P27=0),"",DBCS(入力表!C121)&amp;"点")</f>
        <v/>
      </c>
      <c r="AB143" s="369"/>
      <c r="AC143" s="369"/>
      <c r="AD143" s="369"/>
      <c r="AE143" s="369"/>
      <c r="AF143" s="369"/>
      <c r="AG143" s="369"/>
      <c r="AH143" s="369"/>
      <c r="AI143" s="369"/>
      <c r="AJ143" s="369"/>
      <c r="AK143" s="369"/>
      <c r="AL143" s="369"/>
      <c r="AM143" s="369"/>
      <c r="AN143" s="369"/>
      <c r="AO143" s="369"/>
      <c r="AP143" s="369"/>
      <c r="AQ143" s="369"/>
      <c r="AR143" s="369"/>
      <c r="AS143" s="369"/>
      <c r="AT143" s="369"/>
      <c r="AU143" s="369"/>
      <c r="AV143" s="369"/>
      <c r="AW143" s="369"/>
      <c r="AX143" s="369"/>
      <c r="AY143" s="369"/>
      <c r="AZ143" s="369"/>
      <c r="BA143" s="369"/>
      <c r="BB143" s="369"/>
      <c r="BC143" s="369"/>
      <c r="BD143" s="369"/>
      <c r="BE143" s="369"/>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19"/>
    </row>
    <row r="144" spans="2:105" ht="6.75" customHeight="1">
      <c r="B144" s="17"/>
      <c r="G144" s="19"/>
      <c r="H144" s="20"/>
      <c r="I144" s="21"/>
      <c r="J144" s="21"/>
      <c r="K144" s="21"/>
      <c r="L144" s="21"/>
      <c r="M144" s="21"/>
      <c r="N144" s="21"/>
      <c r="O144" s="21"/>
      <c r="P144" s="21"/>
      <c r="Q144" s="21"/>
      <c r="R144" s="21"/>
      <c r="S144" s="21"/>
      <c r="T144" s="21"/>
      <c r="U144" s="21"/>
      <c r="V144" s="21"/>
      <c r="W144" s="21"/>
      <c r="X144" s="21"/>
      <c r="Y144" s="22"/>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2"/>
    </row>
    <row r="145" spans="2:105" ht="2.1" customHeight="1">
      <c r="B145" s="24"/>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6"/>
    </row>
    <row r="146" spans="2:105" ht="6.75" customHeight="1">
      <c r="B146" s="17"/>
      <c r="C146" s="213"/>
      <c r="D146" s="213"/>
      <c r="E146" s="213"/>
      <c r="F146" s="213"/>
      <c r="G146" s="19"/>
      <c r="H146" s="17"/>
      <c r="I146" s="18"/>
      <c r="J146" s="18"/>
      <c r="K146" s="18"/>
      <c r="L146" s="18"/>
      <c r="M146" s="18"/>
      <c r="N146" s="18"/>
      <c r="O146" s="18"/>
      <c r="P146" s="18"/>
      <c r="Q146" s="18"/>
      <c r="R146" s="18"/>
      <c r="S146" s="18"/>
      <c r="T146" s="18"/>
      <c r="U146" s="18"/>
      <c r="V146" s="18"/>
      <c r="W146" s="18"/>
      <c r="X146" s="18"/>
      <c r="Y146" s="19"/>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9"/>
    </row>
    <row r="147" spans="2:105" ht="28.5" customHeight="1">
      <c r="B147" s="17"/>
      <c r="C147" s="433" t="s">
        <v>312</v>
      </c>
      <c r="D147" s="434"/>
      <c r="E147" s="434"/>
      <c r="F147" s="434"/>
      <c r="G147" s="19"/>
      <c r="H147" s="17"/>
      <c r="I147" s="396" t="s">
        <v>42</v>
      </c>
      <c r="J147" s="397"/>
      <c r="K147" s="397"/>
      <c r="L147" s="397"/>
      <c r="M147" s="397"/>
      <c r="N147" s="397"/>
      <c r="O147" s="397"/>
      <c r="P147" s="397"/>
      <c r="Q147" s="397"/>
      <c r="R147" s="397"/>
      <c r="S147" s="397"/>
      <c r="T147" s="397"/>
      <c r="U147" s="397"/>
      <c r="V147" s="397"/>
      <c r="W147" s="397"/>
      <c r="X147" s="397"/>
      <c r="Y147" s="19"/>
      <c r="Z147" s="18"/>
      <c r="AA147" s="368" t="str">
        <f>IF(AND(入力表!P33&lt;&gt;5,入力表!C121&lt;70),DBCS(入力表!C123),"")</f>
        <v/>
      </c>
      <c r="AB147" s="369"/>
      <c r="AC147" s="369"/>
      <c r="AD147" s="369"/>
      <c r="AE147" s="369"/>
      <c r="AF147" s="369"/>
      <c r="AG147" s="369"/>
      <c r="AH147" s="369"/>
      <c r="AI147" s="369"/>
      <c r="AJ147" s="369"/>
      <c r="AK147" s="369"/>
      <c r="AL147" s="369"/>
      <c r="AM147" s="369"/>
      <c r="AN147" s="369"/>
      <c r="AO147" s="369"/>
      <c r="AP147" s="369"/>
      <c r="AQ147" s="369"/>
      <c r="AR147" s="369"/>
      <c r="AS147" s="369"/>
      <c r="AT147" s="369"/>
      <c r="AU147" s="369"/>
      <c r="AV147" s="369"/>
      <c r="AW147" s="369"/>
      <c r="AX147" s="369"/>
      <c r="AY147" s="369"/>
      <c r="AZ147" s="369"/>
      <c r="BA147" s="369"/>
      <c r="BB147" s="369"/>
      <c r="BC147" s="369"/>
      <c r="BD147" s="369"/>
      <c r="BE147" s="369"/>
      <c r="BF147" s="369"/>
      <c r="BG147" s="369"/>
      <c r="BH147" s="369"/>
      <c r="BI147" s="369"/>
      <c r="BJ147" s="369"/>
      <c r="BK147" s="369"/>
      <c r="BL147" s="369"/>
      <c r="BM147" s="369"/>
      <c r="BN147" s="369"/>
      <c r="BO147" s="369"/>
      <c r="BP147" s="369"/>
      <c r="BQ147" s="369"/>
      <c r="BR147" s="369"/>
      <c r="BS147" s="369"/>
      <c r="BT147" s="369"/>
      <c r="BU147" s="369"/>
      <c r="BV147" s="369"/>
      <c r="BW147" s="369"/>
      <c r="BX147" s="369"/>
      <c r="BY147" s="369"/>
      <c r="BZ147" s="369"/>
      <c r="CA147" s="369"/>
      <c r="CB147" s="369"/>
      <c r="CC147" s="369"/>
      <c r="CD147" s="369"/>
      <c r="CE147" s="369"/>
      <c r="CF147" s="369"/>
      <c r="CG147" s="369"/>
      <c r="CH147" s="369"/>
      <c r="CI147" s="369"/>
      <c r="CJ147" s="369"/>
      <c r="CK147" s="369"/>
      <c r="CL147" s="369"/>
      <c r="CM147" s="369"/>
      <c r="CN147" s="369"/>
      <c r="CO147" s="369"/>
      <c r="CP147" s="369"/>
      <c r="CQ147" s="369"/>
      <c r="CR147" s="369"/>
      <c r="CS147" s="369"/>
      <c r="CT147" s="369"/>
      <c r="CU147" s="369"/>
      <c r="CV147" s="369"/>
      <c r="CW147" s="369"/>
      <c r="CX147" s="369"/>
      <c r="CY147" s="369"/>
      <c r="CZ147" s="369"/>
      <c r="DA147" s="19"/>
    </row>
    <row r="148" spans="2:105" ht="6.75" customHeight="1">
      <c r="B148" s="17"/>
      <c r="C148" s="434"/>
      <c r="D148" s="434"/>
      <c r="E148" s="434"/>
      <c r="F148" s="434"/>
      <c r="G148" s="19"/>
      <c r="H148" s="20"/>
      <c r="I148" s="21"/>
      <c r="J148" s="21"/>
      <c r="K148" s="21"/>
      <c r="L148" s="21"/>
      <c r="M148" s="21"/>
      <c r="N148" s="21"/>
      <c r="O148" s="21"/>
      <c r="P148" s="21"/>
      <c r="Q148" s="21"/>
      <c r="R148" s="21"/>
      <c r="S148" s="21"/>
      <c r="T148" s="21"/>
      <c r="U148" s="21"/>
      <c r="V148" s="21"/>
      <c r="W148" s="21"/>
      <c r="X148" s="21"/>
      <c r="Y148" s="22"/>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2"/>
    </row>
    <row r="149" spans="2:105" ht="6.75" customHeight="1">
      <c r="B149" s="17"/>
      <c r="C149" s="434"/>
      <c r="D149" s="434"/>
      <c r="E149" s="434"/>
      <c r="F149" s="434"/>
      <c r="G149" s="19"/>
      <c r="H149" s="17"/>
      <c r="I149" s="18"/>
      <c r="J149" s="18"/>
      <c r="K149" s="18"/>
      <c r="L149" s="18"/>
      <c r="M149" s="18"/>
      <c r="N149" s="18"/>
      <c r="O149" s="18"/>
      <c r="P149" s="18"/>
      <c r="Q149" s="18"/>
      <c r="R149" s="18"/>
      <c r="S149" s="18"/>
      <c r="T149" s="18"/>
      <c r="U149" s="18"/>
      <c r="V149" s="18"/>
      <c r="W149" s="18"/>
      <c r="X149" s="18"/>
      <c r="Y149" s="19"/>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9"/>
    </row>
    <row r="150" spans="2:105" ht="28.5" customHeight="1">
      <c r="B150" s="17"/>
      <c r="C150" s="434"/>
      <c r="D150" s="434"/>
      <c r="E150" s="434"/>
      <c r="F150" s="434"/>
      <c r="G150" s="19"/>
      <c r="H150" s="17"/>
      <c r="I150" s="396" t="s">
        <v>43</v>
      </c>
      <c r="J150" s="397"/>
      <c r="K150" s="397"/>
      <c r="L150" s="397"/>
      <c r="M150" s="397"/>
      <c r="N150" s="397"/>
      <c r="O150" s="397"/>
      <c r="P150" s="397"/>
      <c r="Q150" s="397"/>
      <c r="R150" s="397"/>
      <c r="S150" s="397"/>
      <c r="T150" s="397"/>
      <c r="U150" s="397"/>
      <c r="V150" s="397"/>
      <c r="W150" s="397"/>
      <c r="X150" s="397"/>
      <c r="Y150" s="19"/>
      <c r="Z150" s="18"/>
      <c r="AA150" s="368" t="str">
        <f>IF(AND(入力表!P33&lt;&gt;5,入力表!C121&lt;70),DBCS(入力表!C124),"")</f>
        <v/>
      </c>
      <c r="AB150" s="369"/>
      <c r="AC150" s="369"/>
      <c r="AD150" s="369"/>
      <c r="AE150" s="369"/>
      <c r="AF150" s="369"/>
      <c r="AG150" s="369"/>
      <c r="AH150" s="369"/>
      <c r="AI150" s="369"/>
      <c r="AJ150" s="369"/>
      <c r="AK150" s="369"/>
      <c r="AL150" s="369"/>
      <c r="AM150" s="369"/>
      <c r="AN150" s="369"/>
      <c r="AO150" s="369"/>
      <c r="AP150" s="369"/>
      <c r="AQ150" s="369"/>
      <c r="AR150" s="369"/>
      <c r="AS150" s="369"/>
      <c r="AT150" s="369"/>
      <c r="AU150" s="369"/>
      <c r="AV150" s="369"/>
      <c r="AW150" s="369"/>
      <c r="AX150" s="369"/>
      <c r="AY150" s="369"/>
      <c r="AZ150" s="369"/>
      <c r="BA150" s="369"/>
      <c r="BB150" s="369"/>
      <c r="BC150" s="369"/>
      <c r="BD150" s="369"/>
      <c r="BE150" s="369"/>
      <c r="BF150" s="369"/>
      <c r="BG150" s="369"/>
      <c r="BH150" s="369"/>
      <c r="BI150" s="369"/>
      <c r="BJ150" s="369"/>
      <c r="BK150" s="369"/>
      <c r="BL150" s="369"/>
      <c r="BM150" s="369"/>
      <c r="BN150" s="369"/>
      <c r="BO150" s="369"/>
      <c r="BP150" s="369"/>
      <c r="BQ150" s="369"/>
      <c r="BR150" s="369"/>
      <c r="BS150" s="369"/>
      <c r="BT150" s="369"/>
      <c r="BU150" s="369"/>
      <c r="BV150" s="369"/>
      <c r="BW150" s="369"/>
      <c r="BX150" s="369"/>
      <c r="BY150" s="369"/>
      <c r="BZ150" s="369"/>
      <c r="CA150" s="369"/>
      <c r="CB150" s="369"/>
      <c r="CC150" s="369"/>
      <c r="CD150" s="369"/>
      <c r="CE150" s="369"/>
      <c r="CF150" s="369"/>
      <c r="CG150" s="369"/>
      <c r="CH150" s="369"/>
      <c r="CI150" s="369"/>
      <c r="CJ150" s="369"/>
      <c r="CK150" s="369"/>
      <c r="CL150" s="369"/>
      <c r="CM150" s="369"/>
      <c r="CN150" s="369"/>
      <c r="CO150" s="369"/>
      <c r="CP150" s="369"/>
      <c r="CQ150" s="369"/>
      <c r="CR150" s="369"/>
      <c r="CS150" s="369"/>
      <c r="CT150" s="369"/>
      <c r="CU150" s="369"/>
      <c r="CV150" s="369"/>
      <c r="CW150" s="369"/>
      <c r="CX150" s="369"/>
      <c r="CY150" s="369"/>
      <c r="CZ150" s="369"/>
      <c r="DA150" s="19"/>
    </row>
    <row r="151" spans="2:105" ht="6.75" customHeight="1">
      <c r="B151" s="17"/>
      <c r="C151" s="434"/>
      <c r="D151" s="434"/>
      <c r="E151" s="434"/>
      <c r="F151" s="434"/>
      <c r="G151" s="19"/>
      <c r="H151" s="20"/>
      <c r="I151" s="21"/>
      <c r="J151" s="21"/>
      <c r="K151" s="21"/>
      <c r="L151" s="21"/>
      <c r="M151" s="21"/>
      <c r="N151" s="21"/>
      <c r="O151" s="21"/>
      <c r="P151" s="21"/>
      <c r="Q151" s="21"/>
      <c r="R151" s="21"/>
      <c r="S151" s="21"/>
      <c r="T151" s="21"/>
      <c r="U151" s="21"/>
      <c r="V151" s="21"/>
      <c r="W151" s="21"/>
      <c r="X151" s="21"/>
      <c r="Y151" s="22"/>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2"/>
    </row>
    <row r="152" spans="2:105" ht="6.75" customHeight="1">
      <c r="B152" s="17"/>
      <c r="C152" s="434"/>
      <c r="D152" s="434"/>
      <c r="E152" s="434"/>
      <c r="F152" s="434"/>
      <c r="G152" s="19"/>
      <c r="H152" s="17"/>
      <c r="I152" s="18"/>
      <c r="J152" s="18"/>
      <c r="K152" s="18"/>
      <c r="L152" s="18"/>
      <c r="M152" s="18"/>
      <c r="N152" s="18"/>
      <c r="O152" s="18"/>
      <c r="P152" s="18"/>
      <c r="Q152" s="18"/>
      <c r="R152" s="18"/>
      <c r="S152" s="18"/>
      <c r="T152" s="18"/>
      <c r="U152" s="18"/>
      <c r="V152" s="18"/>
      <c r="W152" s="18"/>
      <c r="X152" s="18"/>
      <c r="Y152" s="19"/>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9"/>
    </row>
    <row r="153" spans="2:105" ht="28.5" customHeight="1">
      <c r="B153" s="17"/>
      <c r="C153" s="434"/>
      <c r="D153" s="434"/>
      <c r="E153" s="434"/>
      <c r="F153" s="434"/>
      <c r="G153" s="19"/>
      <c r="H153" s="17"/>
      <c r="I153" s="396" t="s">
        <v>44</v>
      </c>
      <c r="J153" s="397"/>
      <c r="K153" s="397"/>
      <c r="L153" s="397"/>
      <c r="M153" s="397"/>
      <c r="N153" s="397"/>
      <c r="O153" s="397"/>
      <c r="P153" s="397"/>
      <c r="Q153" s="397"/>
      <c r="R153" s="397"/>
      <c r="S153" s="397"/>
      <c r="T153" s="397"/>
      <c r="U153" s="397"/>
      <c r="V153" s="397"/>
      <c r="W153" s="397"/>
      <c r="X153" s="397"/>
      <c r="Y153" s="19"/>
      <c r="Z153" s="18"/>
      <c r="AA153" s="368" t="str">
        <f>IF(AND(入力表!P33&lt;&gt;5,入力表!C121&lt;70),DBCS(入力表!C125),"")</f>
        <v/>
      </c>
      <c r="AB153" s="369"/>
      <c r="AC153" s="369"/>
      <c r="AD153" s="369"/>
      <c r="AE153" s="369"/>
      <c r="AF153" s="369"/>
      <c r="AG153" s="369"/>
      <c r="AH153" s="369"/>
      <c r="AI153" s="369"/>
      <c r="AJ153" s="369"/>
      <c r="AK153" s="369"/>
      <c r="AL153" s="369"/>
      <c r="AM153" s="369"/>
      <c r="AN153" s="369"/>
      <c r="AO153" s="369"/>
      <c r="AP153" s="369"/>
      <c r="AQ153" s="369"/>
      <c r="AR153" s="369"/>
      <c r="AS153" s="369"/>
      <c r="AT153" s="369"/>
      <c r="AU153" s="369"/>
      <c r="AV153" s="369"/>
      <c r="AW153" s="369"/>
      <c r="AX153" s="369"/>
      <c r="AY153" s="369"/>
      <c r="AZ153" s="369"/>
      <c r="BA153" s="369"/>
      <c r="BB153" s="369"/>
      <c r="BC153" s="369"/>
      <c r="BD153" s="369"/>
      <c r="BE153" s="369"/>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19"/>
    </row>
    <row r="154" spans="2:105" ht="6.75" customHeight="1">
      <c r="B154" s="17"/>
      <c r="C154" s="434"/>
      <c r="D154" s="434"/>
      <c r="E154" s="434"/>
      <c r="F154" s="434"/>
      <c r="G154" s="19"/>
      <c r="H154" s="20"/>
      <c r="I154" s="21"/>
      <c r="J154" s="21"/>
      <c r="K154" s="21"/>
      <c r="L154" s="21"/>
      <c r="M154" s="21"/>
      <c r="N154" s="21"/>
      <c r="O154" s="21"/>
      <c r="P154" s="21"/>
      <c r="Q154" s="21"/>
      <c r="R154" s="21"/>
      <c r="S154" s="21"/>
      <c r="T154" s="21"/>
      <c r="U154" s="21"/>
      <c r="V154" s="21"/>
      <c r="W154" s="21"/>
      <c r="X154" s="21"/>
      <c r="Y154" s="22"/>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2"/>
    </row>
    <row r="155" spans="2:105" ht="6.75" customHeight="1">
      <c r="B155" s="17"/>
      <c r="C155" s="434"/>
      <c r="D155" s="434"/>
      <c r="E155" s="434"/>
      <c r="F155" s="434"/>
      <c r="G155" s="19"/>
      <c r="H155" s="17"/>
      <c r="I155" s="18"/>
      <c r="J155" s="18"/>
      <c r="K155" s="18"/>
      <c r="L155" s="18"/>
      <c r="M155" s="18"/>
      <c r="N155" s="18"/>
      <c r="O155" s="18"/>
      <c r="P155" s="18"/>
      <c r="Q155" s="18"/>
      <c r="R155" s="18"/>
      <c r="S155" s="18"/>
      <c r="T155" s="18"/>
      <c r="U155" s="18"/>
      <c r="V155" s="18"/>
      <c r="W155" s="18"/>
      <c r="X155" s="18"/>
      <c r="Y155" s="19"/>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9"/>
    </row>
    <row r="156" spans="2:105" ht="28.5" customHeight="1">
      <c r="B156" s="17"/>
      <c r="C156" s="434"/>
      <c r="D156" s="434"/>
      <c r="E156" s="434"/>
      <c r="F156" s="434"/>
      <c r="G156" s="19"/>
      <c r="H156" s="17"/>
      <c r="I156" s="396" t="s">
        <v>45</v>
      </c>
      <c r="J156" s="397"/>
      <c r="K156" s="397"/>
      <c r="L156" s="397"/>
      <c r="M156" s="397"/>
      <c r="N156" s="397"/>
      <c r="O156" s="397"/>
      <c r="P156" s="397"/>
      <c r="Q156" s="397"/>
      <c r="R156" s="397"/>
      <c r="S156" s="397"/>
      <c r="T156" s="397"/>
      <c r="U156" s="397"/>
      <c r="V156" s="397"/>
      <c r="W156" s="397"/>
      <c r="X156" s="397"/>
      <c r="Y156" s="19"/>
      <c r="Z156" s="18"/>
      <c r="AA156" s="368" t="str">
        <f>IF(AND(入力表!P33&lt;&gt;5,入力表!C121&lt;70,入力表!C128&lt;&gt;""),入力表!Q126,"")</f>
        <v/>
      </c>
      <c r="AB156" s="369"/>
      <c r="AC156" s="369"/>
      <c r="AD156" s="369"/>
      <c r="AE156" s="369"/>
      <c r="AF156" s="369"/>
      <c r="AG156" s="369"/>
      <c r="AH156" s="369"/>
      <c r="AI156" s="369"/>
      <c r="AJ156" s="369"/>
      <c r="AK156" s="369"/>
      <c r="AL156" s="369"/>
      <c r="AM156" s="369"/>
      <c r="AN156" s="369"/>
      <c r="AO156" s="369"/>
      <c r="AP156" s="369"/>
      <c r="AQ156" s="369"/>
      <c r="AR156" s="369"/>
      <c r="AS156" s="369"/>
      <c r="AT156" s="369"/>
      <c r="AU156" s="369"/>
      <c r="AV156" s="369"/>
      <c r="AW156" s="369"/>
      <c r="AX156" s="369"/>
      <c r="AY156" s="369"/>
      <c r="AZ156" s="369"/>
      <c r="BA156" s="369"/>
      <c r="BB156" s="369"/>
      <c r="BC156" s="369"/>
      <c r="BD156" s="369"/>
      <c r="BE156" s="369"/>
      <c r="BF156" s="369"/>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19"/>
    </row>
    <row r="157" spans="2:105" ht="6.75" customHeight="1">
      <c r="B157" s="17"/>
      <c r="C157" s="434"/>
      <c r="D157" s="434"/>
      <c r="E157" s="434"/>
      <c r="F157" s="434"/>
      <c r="G157" s="19"/>
      <c r="H157" s="20"/>
      <c r="I157" s="21"/>
      <c r="J157" s="21"/>
      <c r="K157" s="21"/>
      <c r="L157" s="21"/>
      <c r="M157" s="21"/>
      <c r="N157" s="21"/>
      <c r="O157" s="21"/>
      <c r="P157" s="21"/>
      <c r="Q157" s="21"/>
      <c r="R157" s="21"/>
      <c r="S157" s="21"/>
      <c r="T157" s="21"/>
      <c r="U157" s="21"/>
      <c r="V157" s="21"/>
      <c r="W157" s="21"/>
      <c r="X157" s="21"/>
      <c r="Y157" s="22"/>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2"/>
    </row>
    <row r="158" spans="2:105" ht="6.75" customHeight="1">
      <c r="B158" s="17"/>
      <c r="C158" s="434"/>
      <c r="D158" s="434"/>
      <c r="E158" s="434"/>
      <c r="F158" s="434"/>
      <c r="G158" s="19"/>
      <c r="H158" s="17"/>
      <c r="I158" s="18"/>
      <c r="J158" s="18"/>
      <c r="K158" s="18"/>
      <c r="L158" s="18"/>
      <c r="M158" s="18"/>
      <c r="N158" s="18"/>
      <c r="O158" s="18"/>
      <c r="P158" s="18"/>
      <c r="Q158" s="18"/>
      <c r="R158" s="18"/>
      <c r="S158" s="18"/>
      <c r="T158" s="18"/>
      <c r="U158" s="18"/>
      <c r="V158" s="18"/>
      <c r="W158" s="18"/>
      <c r="X158" s="18"/>
      <c r="Y158" s="19"/>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9"/>
    </row>
    <row r="159" spans="2:105" ht="28.5" customHeight="1">
      <c r="B159" s="17"/>
      <c r="C159" s="434"/>
      <c r="D159" s="434"/>
      <c r="E159" s="434"/>
      <c r="F159" s="434"/>
      <c r="G159" s="19"/>
      <c r="H159" s="17"/>
      <c r="I159" s="396" t="s">
        <v>46</v>
      </c>
      <c r="J159" s="397"/>
      <c r="K159" s="397"/>
      <c r="L159" s="397"/>
      <c r="M159" s="397"/>
      <c r="N159" s="397"/>
      <c r="O159" s="397"/>
      <c r="P159" s="397"/>
      <c r="Q159" s="397"/>
      <c r="R159" s="397"/>
      <c r="S159" s="397"/>
      <c r="T159" s="397"/>
      <c r="U159" s="397"/>
      <c r="V159" s="397"/>
      <c r="W159" s="397"/>
      <c r="X159" s="397"/>
      <c r="Y159" s="19"/>
      <c r="Z159" s="18"/>
      <c r="AA159" s="368" t="str">
        <f>IF(AND(入力表!P33&lt;&gt;5,入力表!C121&lt;70,入力表!C128&lt;&gt;""),入力表!R127,"令和　　年　　月　　日　～　令和　　年　　月　　日")</f>
        <v>令和　　年　　月　　日　～　令和　　年　　月　　日</v>
      </c>
      <c r="AB159" s="369"/>
      <c r="AC159" s="369"/>
      <c r="AD159" s="369"/>
      <c r="AE159" s="369"/>
      <c r="AF159" s="369"/>
      <c r="AG159" s="369"/>
      <c r="AH159" s="369"/>
      <c r="AI159" s="369"/>
      <c r="AJ159" s="369"/>
      <c r="AK159" s="369"/>
      <c r="AL159" s="369"/>
      <c r="AM159" s="369"/>
      <c r="AN159" s="369"/>
      <c r="AO159" s="369"/>
      <c r="AP159" s="369"/>
      <c r="AQ159" s="369"/>
      <c r="AR159" s="369"/>
      <c r="AS159" s="369"/>
      <c r="AT159" s="369"/>
      <c r="AU159" s="369"/>
      <c r="AV159" s="369"/>
      <c r="AW159" s="369"/>
      <c r="AX159" s="369"/>
      <c r="AY159" s="369"/>
      <c r="AZ159" s="369"/>
      <c r="BA159" s="369"/>
      <c r="BB159" s="369"/>
      <c r="BC159" s="369"/>
      <c r="BD159" s="369"/>
      <c r="BE159" s="369"/>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19"/>
    </row>
    <row r="160" spans="2:105" ht="6.75" customHeight="1">
      <c r="B160" s="17"/>
      <c r="C160" s="434"/>
      <c r="D160" s="434"/>
      <c r="E160" s="434"/>
      <c r="F160" s="434"/>
      <c r="G160" s="19"/>
      <c r="H160" s="20"/>
      <c r="I160" s="21"/>
      <c r="J160" s="21"/>
      <c r="K160" s="21"/>
      <c r="L160" s="21"/>
      <c r="M160" s="21"/>
      <c r="N160" s="21"/>
      <c r="O160" s="21"/>
      <c r="P160" s="21"/>
      <c r="Q160" s="21"/>
      <c r="R160" s="21"/>
      <c r="S160" s="21"/>
      <c r="T160" s="21"/>
      <c r="U160" s="21"/>
      <c r="V160" s="21"/>
      <c r="W160" s="21"/>
      <c r="X160" s="21"/>
      <c r="Y160" s="22"/>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2"/>
    </row>
    <row r="161" spans="1:105" ht="6.75" customHeight="1">
      <c r="B161" s="17"/>
      <c r="C161" s="434"/>
      <c r="D161" s="434"/>
      <c r="E161" s="434"/>
      <c r="F161" s="434"/>
      <c r="G161" s="19"/>
      <c r="H161" s="17"/>
      <c r="I161" s="18"/>
      <c r="J161" s="18"/>
      <c r="K161" s="18"/>
      <c r="L161" s="18"/>
      <c r="M161" s="18"/>
      <c r="N161" s="18"/>
      <c r="O161" s="18"/>
      <c r="P161" s="18"/>
      <c r="Q161" s="18"/>
      <c r="R161" s="18"/>
      <c r="S161" s="18"/>
      <c r="T161" s="18"/>
      <c r="U161" s="18"/>
      <c r="V161" s="18"/>
      <c r="W161" s="18"/>
      <c r="X161" s="18"/>
      <c r="Y161" s="19"/>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9"/>
    </row>
    <row r="162" spans="1:105" ht="28.5" customHeight="1">
      <c r="B162" s="17"/>
      <c r="C162" s="434"/>
      <c r="D162" s="434"/>
      <c r="E162" s="434"/>
      <c r="F162" s="434"/>
      <c r="G162" s="19"/>
      <c r="H162" s="17"/>
      <c r="I162" s="396" t="s">
        <v>47</v>
      </c>
      <c r="J162" s="397"/>
      <c r="K162" s="397"/>
      <c r="L162" s="397"/>
      <c r="M162" s="397"/>
      <c r="N162" s="397"/>
      <c r="O162" s="397"/>
      <c r="P162" s="397"/>
      <c r="Q162" s="397"/>
      <c r="R162" s="397"/>
      <c r="S162" s="397"/>
      <c r="T162" s="397"/>
      <c r="U162" s="397"/>
      <c r="V162" s="397"/>
      <c r="W162" s="397"/>
      <c r="X162" s="397"/>
      <c r="Y162" s="19"/>
      <c r="Z162" s="18"/>
      <c r="AA162" s="368" t="str">
        <f>IF(AND(入力表!P33&lt;&gt;5,入力表!C121&lt;70,入力表!C128&lt;&gt;""),IF(入力表!C128="監理技術者","■監理技術者　・　□監理技術者補佐　・　□主任技術者　・　□現場代理人",IF(入力表!C128="監理技術者補佐","□監理技術者　・　■監理技術者補佐　・　□主任技術者　・　□現場代理人",IF(入力表!C128="主任技術者","□監理技術者　・　□監理技術者補佐　・　■主任技術者　・　□現場代理人",IF(入力表!C128="現場代理人","□監理技術者　・　□監理技術者補佐　・　□主任技術者　・　■現場代理人","□監理技術者　・　□監理技術者補佐　・　□主任技術者　・　□現場代理人")))),"□監理技術者　・　□監理技術者補佐　・　□主任技術者　・　□現場代理人")</f>
        <v>□監理技術者　・　□監理技術者補佐　・　□主任技術者　・　□現場代理人</v>
      </c>
      <c r="AB162" s="369"/>
      <c r="AC162" s="369"/>
      <c r="AD162" s="369"/>
      <c r="AE162" s="369"/>
      <c r="AF162" s="369"/>
      <c r="AG162" s="369"/>
      <c r="AH162" s="369"/>
      <c r="AI162" s="369"/>
      <c r="AJ162" s="369"/>
      <c r="AK162" s="369"/>
      <c r="AL162" s="369"/>
      <c r="AM162" s="369"/>
      <c r="AN162" s="369"/>
      <c r="AO162" s="369"/>
      <c r="AP162" s="369"/>
      <c r="AQ162" s="369"/>
      <c r="AR162" s="369"/>
      <c r="AS162" s="369"/>
      <c r="AT162" s="369"/>
      <c r="AU162" s="369"/>
      <c r="AV162" s="369"/>
      <c r="AW162" s="369"/>
      <c r="AX162" s="369"/>
      <c r="AY162" s="369"/>
      <c r="AZ162" s="369"/>
      <c r="BA162" s="369"/>
      <c r="BB162" s="369"/>
      <c r="BC162" s="369"/>
      <c r="BD162" s="369"/>
      <c r="BE162" s="369"/>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19"/>
    </row>
    <row r="163" spans="1:105" ht="6.75" customHeight="1">
      <c r="B163" s="17"/>
      <c r="C163" s="434"/>
      <c r="D163" s="434"/>
      <c r="E163" s="434"/>
      <c r="F163" s="434"/>
      <c r="G163" s="19"/>
      <c r="H163" s="20"/>
      <c r="I163" s="21"/>
      <c r="J163" s="21"/>
      <c r="K163" s="21"/>
      <c r="L163" s="21"/>
      <c r="M163" s="21"/>
      <c r="N163" s="21"/>
      <c r="O163" s="21"/>
      <c r="P163" s="21"/>
      <c r="Q163" s="21"/>
      <c r="R163" s="21"/>
      <c r="S163" s="21"/>
      <c r="T163" s="21"/>
      <c r="U163" s="21"/>
      <c r="V163" s="21"/>
      <c r="W163" s="21"/>
      <c r="X163" s="21"/>
      <c r="Y163" s="22"/>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2"/>
    </row>
    <row r="164" spans="1:105" ht="6.75" customHeight="1">
      <c r="B164" s="17"/>
      <c r="C164" s="434"/>
      <c r="D164" s="434"/>
      <c r="E164" s="434"/>
      <c r="F164" s="434"/>
      <c r="G164" s="19"/>
      <c r="H164" s="17"/>
      <c r="I164" s="18"/>
      <c r="J164" s="18"/>
      <c r="K164" s="18"/>
      <c r="L164" s="18"/>
      <c r="M164" s="18"/>
      <c r="N164" s="18"/>
      <c r="O164" s="18"/>
      <c r="P164" s="18"/>
      <c r="Q164" s="18"/>
      <c r="R164" s="18"/>
      <c r="S164" s="18"/>
      <c r="T164" s="18"/>
      <c r="U164" s="18"/>
      <c r="V164" s="18"/>
      <c r="W164" s="18"/>
      <c r="X164" s="18"/>
      <c r="Y164" s="19"/>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9"/>
    </row>
    <row r="165" spans="1:105" ht="28.5" customHeight="1">
      <c r="B165" s="17"/>
      <c r="C165" s="434"/>
      <c r="D165" s="434"/>
      <c r="E165" s="434"/>
      <c r="F165" s="434"/>
      <c r="G165" s="19"/>
      <c r="H165" s="17"/>
      <c r="I165" s="396" t="s">
        <v>48</v>
      </c>
      <c r="J165" s="397"/>
      <c r="K165" s="397"/>
      <c r="L165" s="397"/>
      <c r="M165" s="397"/>
      <c r="N165" s="397"/>
      <c r="O165" s="397"/>
      <c r="P165" s="397"/>
      <c r="Q165" s="397"/>
      <c r="R165" s="397"/>
      <c r="S165" s="397"/>
      <c r="T165" s="397"/>
      <c r="U165" s="397"/>
      <c r="V165" s="397"/>
      <c r="W165" s="397"/>
      <c r="X165" s="397"/>
      <c r="Y165" s="19"/>
      <c r="Z165" s="18"/>
      <c r="AA165" s="368" t="str">
        <f>IF(AND(入力表!P33&lt;&gt;5,入力表!C121&lt;70,入力表!C129&lt;&gt;""),IF(入力表!I129="","■単体受注　・　□ＪＶ受注（出資比率　　　　　　　　）","□単体受注　・　■ＪＶ受注（出資比率　"&amp;入力表!I129&amp;"　）"),"□単体受注　・　□ＪＶ受注（出資比率　　　　　　　　）")</f>
        <v>□単体受注　・　□ＪＶ受注（出資比率　　　　　　　　）</v>
      </c>
      <c r="AB165" s="369"/>
      <c r="AC165" s="369"/>
      <c r="AD165" s="369"/>
      <c r="AE165" s="369"/>
      <c r="AF165" s="369"/>
      <c r="AG165" s="369"/>
      <c r="AH165" s="369"/>
      <c r="AI165" s="369"/>
      <c r="AJ165" s="369"/>
      <c r="AK165" s="369"/>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19"/>
    </row>
    <row r="166" spans="1:105" ht="6.75" customHeight="1">
      <c r="B166" s="17"/>
      <c r="C166" s="434"/>
      <c r="D166" s="434"/>
      <c r="E166" s="434"/>
      <c r="F166" s="434"/>
      <c r="G166" s="19"/>
      <c r="H166" s="20"/>
      <c r="I166" s="21"/>
      <c r="J166" s="21"/>
      <c r="K166" s="21"/>
      <c r="L166" s="21"/>
      <c r="M166" s="21"/>
      <c r="N166" s="21"/>
      <c r="O166" s="21"/>
      <c r="P166" s="21"/>
      <c r="Q166" s="21"/>
      <c r="R166" s="21"/>
      <c r="S166" s="21"/>
      <c r="T166" s="21"/>
      <c r="U166" s="21"/>
      <c r="V166" s="21"/>
      <c r="W166" s="21"/>
      <c r="X166" s="21"/>
      <c r="Y166" s="22"/>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2"/>
    </row>
    <row r="167" spans="1:105" ht="6.75" customHeight="1">
      <c r="B167" s="17"/>
      <c r="C167" s="434"/>
      <c r="D167" s="434"/>
      <c r="E167" s="434"/>
      <c r="F167" s="434"/>
      <c r="G167" s="19"/>
      <c r="H167" s="17"/>
      <c r="I167" s="18"/>
      <c r="J167" s="18"/>
      <c r="K167" s="18"/>
      <c r="L167" s="18"/>
      <c r="M167" s="18"/>
      <c r="N167" s="18"/>
      <c r="O167" s="18"/>
      <c r="P167" s="18"/>
      <c r="Q167" s="18"/>
      <c r="R167" s="18"/>
      <c r="S167" s="18"/>
      <c r="T167" s="18"/>
      <c r="U167" s="18"/>
      <c r="V167" s="18"/>
      <c r="W167" s="18"/>
      <c r="X167" s="18"/>
      <c r="Y167" s="19"/>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9"/>
    </row>
    <row r="168" spans="1:105" ht="28.5" customHeight="1">
      <c r="B168" s="17"/>
      <c r="C168" s="434"/>
      <c r="D168" s="434"/>
      <c r="E168" s="434"/>
      <c r="F168" s="434"/>
      <c r="G168" s="19"/>
      <c r="H168" s="17"/>
      <c r="I168" s="366" t="s">
        <v>49</v>
      </c>
      <c r="J168" s="367"/>
      <c r="K168" s="367"/>
      <c r="L168" s="367"/>
      <c r="M168" s="367"/>
      <c r="N168" s="367"/>
      <c r="O168" s="367"/>
      <c r="P168" s="367"/>
      <c r="Q168" s="367"/>
      <c r="R168" s="367"/>
      <c r="S168" s="367"/>
      <c r="T168" s="367"/>
      <c r="U168" s="367"/>
      <c r="V168" s="367"/>
      <c r="W168" s="367"/>
      <c r="X168" s="367"/>
      <c r="Y168" s="19"/>
      <c r="Z168" s="18"/>
      <c r="AA168" s="368" t="str">
        <f>IF(AND(入力表!P33&lt;&gt;5,入力表!C121&lt;70,入力表!C130&lt;&gt;""),IF(入力表!G130&lt;&gt;"","■有（CORINS登録番号　"&amp;入力表!G130&amp;"　）　・　□無","□有（CORINS登録番号　　　　　　　　　　）　・　■無"),"□有（CORINS登録番号　　　　　　　　　　）　・　□無")</f>
        <v>□有（CORINS登録番号　　　　　　　　　　）　・　□無</v>
      </c>
      <c r="AB168" s="369"/>
      <c r="AC168" s="369"/>
      <c r="AD168" s="369"/>
      <c r="AE168" s="369"/>
      <c r="AF168" s="369"/>
      <c r="AG168" s="369"/>
      <c r="AH168" s="369"/>
      <c r="AI168" s="369"/>
      <c r="AJ168" s="369"/>
      <c r="AK168" s="369"/>
      <c r="AL168" s="369"/>
      <c r="AM168" s="369"/>
      <c r="AN168" s="369"/>
      <c r="AO168" s="369"/>
      <c r="AP168" s="369"/>
      <c r="AQ168" s="369"/>
      <c r="AR168" s="369"/>
      <c r="AS168" s="369"/>
      <c r="AT168" s="369"/>
      <c r="AU168" s="369"/>
      <c r="AV168" s="369"/>
      <c r="AW168" s="369"/>
      <c r="AX168" s="369"/>
      <c r="AY168" s="369"/>
      <c r="AZ168" s="369"/>
      <c r="BA168" s="369"/>
      <c r="BB168" s="369"/>
      <c r="BC168" s="369"/>
      <c r="BD168" s="369"/>
      <c r="BE168" s="369"/>
      <c r="BF168" s="369"/>
      <c r="BG168" s="369"/>
      <c r="BH168" s="369"/>
      <c r="BI168" s="369"/>
      <c r="BJ168" s="369"/>
      <c r="BK168" s="369"/>
      <c r="BL168" s="369"/>
      <c r="BM168" s="369"/>
      <c r="BN168" s="369"/>
      <c r="BO168" s="369"/>
      <c r="BP168" s="369"/>
      <c r="BQ168" s="369"/>
      <c r="BR168" s="369"/>
      <c r="BS168" s="369"/>
      <c r="BT168" s="369"/>
      <c r="BU168" s="369"/>
      <c r="BV168" s="369"/>
      <c r="BW168" s="369"/>
      <c r="BX168" s="369"/>
      <c r="BY168" s="369"/>
      <c r="BZ168" s="369"/>
      <c r="CA168" s="369"/>
      <c r="CB168" s="369"/>
      <c r="CC168" s="369"/>
      <c r="CD168" s="369"/>
      <c r="CE168" s="369"/>
      <c r="CF168" s="369"/>
      <c r="CG168" s="369"/>
      <c r="CH168" s="369"/>
      <c r="CI168" s="369"/>
      <c r="CJ168" s="369"/>
      <c r="CK168" s="369"/>
      <c r="CL168" s="369"/>
      <c r="CM168" s="369"/>
      <c r="CN168" s="369"/>
      <c r="CO168" s="369"/>
      <c r="CP168" s="369"/>
      <c r="CQ168" s="369"/>
      <c r="CR168" s="369"/>
      <c r="CS168" s="369"/>
      <c r="CT168" s="369"/>
      <c r="CU168" s="369"/>
      <c r="CV168" s="369"/>
      <c r="CW168" s="369"/>
      <c r="CX168" s="369"/>
      <c r="CY168" s="369"/>
      <c r="CZ168" s="369"/>
      <c r="DA168" s="19"/>
    </row>
    <row r="169" spans="1:105" ht="6.75" customHeight="1">
      <c r="B169" s="17"/>
      <c r="C169" s="435"/>
      <c r="D169" s="435"/>
      <c r="E169" s="435"/>
      <c r="F169" s="435"/>
      <c r="G169" s="19"/>
      <c r="H169" s="20"/>
      <c r="I169" s="21"/>
      <c r="J169" s="21"/>
      <c r="K169" s="21"/>
      <c r="L169" s="21"/>
      <c r="M169" s="21"/>
      <c r="N169" s="21"/>
      <c r="O169" s="21"/>
      <c r="P169" s="21"/>
      <c r="Q169" s="21"/>
      <c r="R169" s="21"/>
      <c r="S169" s="21"/>
      <c r="T169" s="21"/>
      <c r="U169" s="21"/>
      <c r="V169" s="21"/>
      <c r="W169" s="21"/>
      <c r="X169" s="21"/>
      <c r="Y169" s="22"/>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2"/>
    </row>
    <row r="170" spans="1:105" ht="6.75" customHeight="1">
      <c r="B170" s="17"/>
      <c r="C170" s="435"/>
      <c r="D170" s="435"/>
      <c r="E170" s="435"/>
      <c r="F170" s="435"/>
      <c r="G170" s="18"/>
      <c r="H170" s="14"/>
      <c r="I170" s="15"/>
      <c r="J170" s="15"/>
      <c r="K170" s="15"/>
      <c r="L170" s="15"/>
      <c r="M170" s="15"/>
      <c r="N170" s="15"/>
      <c r="O170" s="15"/>
      <c r="P170" s="15"/>
      <c r="Q170" s="15"/>
      <c r="R170" s="15"/>
      <c r="S170" s="15"/>
      <c r="T170" s="15"/>
      <c r="U170" s="15"/>
      <c r="V170" s="15"/>
      <c r="W170" s="15"/>
      <c r="X170" s="15"/>
      <c r="Y170" s="16"/>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6"/>
    </row>
    <row r="171" spans="1:105" ht="28.5" customHeight="1">
      <c r="A171" s="27"/>
      <c r="B171" s="17"/>
      <c r="C171" s="435"/>
      <c r="D171" s="435"/>
      <c r="E171" s="435"/>
      <c r="F171" s="435"/>
      <c r="G171" s="18"/>
      <c r="H171" s="17"/>
      <c r="I171" s="396" t="s">
        <v>50</v>
      </c>
      <c r="J171" s="397"/>
      <c r="K171" s="397"/>
      <c r="L171" s="397"/>
      <c r="M171" s="397"/>
      <c r="N171" s="397"/>
      <c r="O171" s="397"/>
      <c r="P171" s="397"/>
      <c r="Q171" s="397"/>
      <c r="R171" s="397"/>
      <c r="S171" s="397"/>
      <c r="T171" s="397"/>
      <c r="U171" s="397"/>
      <c r="V171" s="397"/>
      <c r="W171" s="397"/>
      <c r="X171" s="397"/>
      <c r="Y171" s="19"/>
      <c r="Z171" s="18"/>
      <c r="AA171" s="398" t="str">
        <f>IF(AND(入力表!P33&lt;&gt;5,入力表!C121&lt;70),DBCS(入力表!C131)&amp;"点","")</f>
        <v>点</v>
      </c>
      <c r="AB171" s="369"/>
      <c r="AC171" s="369"/>
      <c r="AD171" s="369"/>
      <c r="AE171" s="369"/>
      <c r="AF171" s="369"/>
      <c r="AG171" s="369"/>
      <c r="AH171" s="369"/>
      <c r="AI171" s="369"/>
      <c r="AJ171" s="369"/>
      <c r="AK171" s="369"/>
      <c r="AL171" s="369"/>
      <c r="AM171" s="369"/>
      <c r="AN171" s="369"/>
      <c r="AO171" s="369"/>
      <c r="AP171" s="369"/>
      <c r="AQ171" s="369"/>
      <c r="AR171" s="369"/>
      <c r="AS171" s="369"/>
      <c r="AT171" s="369"/>
      <c r="AU171" s="369"/>
      <c r="AV171" s="369"/>
      <c r="AW171" s="369"/>
      <c r="AX171" s="369"/>
      <c r="AY171" s="369"/>
      <c r="AZ171" s="369"/>
      <c r="BA171" s="369"/>
      <c r="BB171" s="369"/>
      <c r="BC171" s="369"/>
      <c r="BD171" s="369"/>
      <c r="BE171" s="369"/>
      <c r="BF171" s="369"/>
      <c r="BG171" s="369"/>
      <c r="BH171" s="369"/>
      <c r="BI171" s="369"/>
      <c r="BJ171" s="369"/>
      <c r="BK171" s="369"/>
      <c r="BL171" s="369"/>
      <c r="BM171" s="369"/>
      <c r="BN171" s="369"/>
      <c r="BO171" s="369"/>
      <c r="BP171" s="369"/>
      <c r="BQ171" s="369"/>
      <c r="BR171" s="369"/>
      <c r="BS171" s="369"/>
      <c r="BT171" s="369"/>
      <c r="BU171" s="369"/>
      <c r="BV171" s="369"/>
      <c r="BW171" s="369"/>
      <c r="BX171" s="369"/>
      <c r="BY171" s="369"/>
      <c r="BZ171" s="369"/>
      <c r="CA171" s="369"/>
      <c r="CB171" s="369"/>
      <c r="CC171" s="369"/>
      <c r="CD171" s="369"/>
      <c r="CE171" s="369"/>
      <c r="CF171" s="369"/>
      <c r="CG171" s="369"/>
      <c r="CH171" s="369"/>
      <c r="CI171" s="369"/>
      <c r="CJ171" s="369"/>
      <c r="CK171" s="369"/>
      <c r="CL171" s="369"/>
      <c r="CM171" s="369"/>
      <c r="CN171" s="369"/>
      <c r="CO171" s="369"/>
      <c r="CP171" s="369"/>
      <c r="CQ171" s="369"/>
      <c r="CR171" s="369"/>
      <c r="CS171" s="369"/>
      <c r="CT171" s="369"/>
      <c r="CU171" s="369"/>
      <c r="CV171" s="369"/>
      <c r="CW171" s="369"/>
      <c r="CX171" s="369"/>
      <c r="CY171" s="369"/>
      <c r="CZ171" s="369"/>
      <c r="DA171" s="19"/>
    </row>
    <row r="172" spans="1:105" ht="6.75" customHeight="1">
      <c r="B172" s="20"/>
      <c r="C172" s="21"/>
      <c r="D172" s="21"/>
      <c r="E172" s="21"/>
      <c r="F172" s="21"/>
      <c r="G172" s="21"/>
      <c r="H172" s="20"/>
      <c r="I172" s="21"/>
      <c r="J172" s="21"/>
      <c r="K172" s="21"/>
      <c r="L172" s="21"/>
      <c r="M172" s="21"/>
      <c r="N172" s="21"/>
      <c r="O172" s="21"/>
      <c r="P172" s="21"/>
      <c r="Q172" s="21"/>
      <c r="R172" s="21"/>
      <c r="S172" s="21"/>
      <c r="T172" s="21"/>
      <c r="U172" s="21"/>
      <c r="V172" s="21"/>
      <c r="W172" s="21"/>
      <c r="X172" s="21"/>
      <c r="Y172" s="22"/>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2"/>
    </row>
    <row r="173" spans="1:105" ht="6.75" customHeight="1"/>
    <row r="174" spans="1:105" ht="18" customHeight="1">
      <c r="A174" s="244" t="s">
        <v>381</v>
      </c>
    </row>
    <row r="175" spans="1:105" ht="6.75" customHeight="1">
      <c r="A175" s="244"/>
    </row>
    <row r="176" spans="1:105" ht="18" customHeight="1">
      <c r="A176" s="244" t="s">
        <v>226</v>
      </c>
    </row>
    <row r="177" spans="1:106" ht="6.75" customHeight="1">
      <c r="A177" s="244"/>
    </row>
    <row r="178" spans="1:106" ht="18" customHeight="1">
      <c r="A178" s="244" t="s">
        <v>311</v>
      </c>
    </row>
    <row r="179" spans="1:106" ht="6.75" customHeight="1">
      <c r="A179" s="244"/>
    </row>
    <row r="180" spans="1:106" ht="18" customHeight="1">
      <c r="A180" s="244" t="s">
        <v>371</v>
      </c>
    </row>
    <row r="181" spans="1:106" ht="6.75" customHeight="1">
      <c r="A181" s="244"/>
    </row>
    <row r="182" spans="1:106" ht="18" customHeight="1">
      <c r="A182" s="244" t="s">
        <v>372</v>
      </c>
    </row>
    <row r="183" spans="1:106" ht="6.75" customHeight="1">
      <c r="A183" s="244"/>
    </row>
    <row r="184" spans="1:106" ht="18" customHeight="1">
      <c r="A184" s="385" t="s">
        <v>442</v>
      </c>
      <c r="B184" s="385"/>
      <c r="C184" s="385"/>
      <c r="D184" s="385"/>
      <c r="E184" s="385"/>
      <c r="F184" s="385"/>
      <c r="G184" s="385"/>
      <c r="H184" s="385"/>
      <c r="I184" s="385"/>
      <c r="J184" s="385"/>
      <c r="K184" s="385"/>
      <c r="L184" s="385"/>
      <c r="M184" s="385"/>
      <c r="N184" s="385"/>
      <c r="O184" s="385"/>
      <c r="P184" s="385"/>
      <c r="Q184" s="385"/>
      <c r="R184" s="385"/>
      <c r="S184" s="385"/>
      <c r="T184" s="385"/>
      <c r="U184" s="385"/>
      <c r="V184" s="385"/>
      <c r="W184" s="385"/>
      <c r="X184" s="385"/>
      <c r="Y184" s="385"/>
      <c r="Z184" s="385"/>
      <c r="AA184" s="385"/>
      <c r="AB184" s="385"/>
      <c r="AC184" s="385"/>
      <c r="AD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P184" s="385"/>
      <c r="BQ184" s="385"/>
      <c r="BR184" s="385"/>
      <c r="BS184" s="385"/>
      <c r="BT184" s="385"/>
      <c r="BU184" s="385"/>
      <c r="BV184" s="385"/>
      <c r="BW184" s="385"/>
      <c r="BX184" s="385"/>
      <c r="BY184" s="385"/>
      <c r="BZ184" s="385"/>
      <c r="CA184" s="385"/>
      <c r="CB184" s="385"/>
      <c r="CC184" s="385"/>
      <c r="CD184" s="385"/>
      <c r="CE184" s="385"/>
      <c r="CF184" s="385"/>
      <c r="CG184" s="385"/>
      <c r="CH184" s="385"/>
      <c r="CI184" s="385"/>
      <c r="CJ184" s="385"/>
      <c r="CK184" s="385"/>
      <c r="CL184" s="385"/>
      <c r="CM184" s="385"/>
      <c r="CN184" s="385"/>
      <c r="CO184" s="385"/>
      <c r="CP184" s="385"/>
      <c r="CQ184" s="385"/>
      <c r="CR184" s="385"/>
      <c r="CS184" s="385"/>
      <c r="CT184" s="385"/>
      <c r="CU184" s="385"/>
      <c r="CV184" s="385"/>
      <c r="CW184" s="385"/>
      <c r="CX184" s="385"/>
      <c r="CY184" s="385"/>
      <c r="CZ184" s="385"/>
      <c r="DA184" s="385"/>
    </row>
    <row r="185" spans="1:106" ht="7.5" customHeight="1">
      <c r="A185" s="244"/>
    </row>
    <row r="186" spans="1:106" s="3" customFormat="1" ht="18" customHeight="1">
      <c r="A186" s="244" t="s">
        <v>329</v>
      </c>
    </row>
    <row r="187" spans="1:106" s="3" customFormat="1" ht="18" customHeight="1">
      <c r="A187" s="244"/>
    </row>
    <row r="188" spans="1:106" s="3" customFormat="1" ht="7.5" customHeight="1"/>
    <row r="189" spans="1:106" ht="26.85" customHeight="1">
      <c r="A189" s="1" t="s">
        <v>288</v>
      </c>
      <c r="DB189" s="223" t="str">
        <f>ASC(MID(入力表!B6,1,FIND("号　",入力表!B6,1)))</f>
        <v>道路第132号</v>
      </c>
    </row>
    <row r="190" spans="1:106" ht="6.75" customHeight="1"/>
    <row r="191" spans="1:106" ht="26.25" customHeight="1">
      <c r="A191" s="3" t="s">
        <v>319</v>
      </c>
    </row>
    <row r="192" spans="1:106" ht="13.5" customHeight="1"/>
    <row r="193" spans="2:105" ht="6.75" customHeight="1"/>
    <row r="194" spans="2:105" ht="6.75" customHeight="1">
      <c r="B194" s="14"/>
      <c r="C194" s="15"/>
      <c r="D194" s="15"/>
      <c r="E194" s="15"/>
      <c r="F194" s="15"/>
      <c r="G194" s="16"/>
      <c r="H194" s="14"/>
      <c r="I194" s="15"/>
      <c r="J194" s="15"/>
      <c r="K194" s="15"/>
      <c r="L194" s="15"/>
      <c r="M194" s="15"/>
      <c r="N194" s="15"/>
      <c r="O194" s="15"/>
      <c r="P194" s="15"/>
      <c r="Q194" s="15"/>
      <c r="R194" s="15"/>
      <c r="S194" s="15"/>
      <c r="T194" s="15"/>
      <c r="U194" s="15"/>
      <c r="V194" s="15"/>
      <c r="W194" s="15"/>
      <c r="X194" s="15"/>
      <c r="Y194" s="16"/>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6"/>
    </row>
    <row r="195" spans="2:105" ht="18.75" customHeight="1">
      <c r="B195" s="17"/>
      <c r="C195" s="18"/>
      <c r="D195" s="18"/>
      <c r="E195" s="18"/>
      <c r="F195" s="18"/>
      <c r="G195" s="19"/>
      <c r="H195" s="17"/>
      <c r="I195" s="396" t="s">
        <v>42</v>
      </c>
      <c r="J195" s="399"/>
      <c r="K195" s="399"/>
      <c r="L195" s="399"/>
      <c r="M195" s="399"/>
      <c r="N195" s="399"/>
      <c r="O195" s="399"/>
      <c r="P195" s="399"/>
      <c r="Q195" s="399"/>
      <c r="R195" s="399"/>
      <c r="S195" s="399"/>
      <c r="T195" s="399"/>
      <c r="U195" s="399"/>
      <c r="V195" s="399"/>
      <c r="W195" s="399"/>
      <c r="X195" s="399"/>
      <c r="Y195" s="19"/>
      <c r="Z195" s="18"/>
      <c r="AA195" s="368" t="str">
        <f>IF(AND(入力表!P40&lt;&gt;5,入力表!C134&lt;&gt;""),DBCS(入力表!C134),"")</f>
        <v/>
      </c>
      <c r="AB195" s="400"/>
      <c r="AC195" s="400"/>
      <c r="AD195" s="400"/>
      <c r="AE195" s="400"/>
      <c r="AF195" s="400"/>
      <c r="AG195" s="400"/>
      <c r="AH195" s="400"/>
      <c r="AI195" s="400"/>
      <c r="AJ195" s="400"/>
      <c r="AK195" s="400"/>
      <c r="AL195" s="400"/>
      <c r="AM195" s="400"/>
      <c r="AN195" s="400"/>
      <c r="AO195" s="400"/>
      <c r="AP195" s="400"/>
      <c r="AQ195" s="400"/>
      <c r="AR195" s="400"/>
      <c r="AS195" s="400"/>
      <c r="AT195" s="400"/>
      <c r="AU195" s="400"/>
      <c r="AV195" s="400"/>
      <c r="AW195" s="400"/>
      <c r="AX195" s="400"/>
      <c r="AY195" s="400"/>
      <c r="AZ195" s="400"/>
      <c r="BA195" s="400"/>
      <c r="BB195" s="400"/>
      <c r="BC195" s="400"/>
      <c r="BD195" s="400"/>
      <c r="BE195" s="400"/>
      <c r="BF195" s="400"/>
      <c r="BG195" s="400"/>
      <c r="BH195" s="400"/>
      <c r="BI195" s="400"/>
      <c r="BJ195" s="400"/>
      <c r="BK195" s="400"/>
      <c r="BL195" s="400"/>
      <c r="BM195" s="400"/>
      <c r="BN195" s="400"/>
      <c r="BO195" s="400"/>
      <c r="BP195" s="400"/>
      <c r="BQ195" s="400"/>
      <c r="BR195" s="400"/>
      <c r="BS195" s="400"/>
      <c r="BT195" s="400"/>
      <c r="BU195" s="400"/>
      <c r="BV195" s="400"/>
      <c r="BW195" s="400"/>
      <c r="BX195" s="400"/>
      <c r="BY195" s="400"/>
      <c r="BZ195" s="400"/>
      <c r="CA195" s="400"/>
      <c r="CB195" s="400"/>
      <c r="CC195" s="400"/>
      <c r="CD195" s="400"/>
      <c r="CE195" s="400"/>
      <c r="CF195" s="400"/>
      <c r="CG195" s="400"/>
      <c r="CH195" s="400"/>
      <c r="CI195" s="400"/>
      <c r="CJ195" s="400"/>
      <c r="CK195" s="400"/>
      <c r="CL195" s="400"/>
      <c r="CM195" s="400"/>
      <c r="CN195" s="400"/>
      <c r="CO195" s="400"/>
      <c r="CP195" s="400"/>
      <c r="CQ195" s="400"/>
      <c r="CR195" s="400"/>
      <c r="CS195" s="400"/>
      <c r="CT195" s="400"/>
      <c r="CU195" s="400"/>
      <c r="CV195" s="400"/>
      <c r="CW195" s="400"/>
      <c r="CX195" s="400"/>
      <c r="CY195" s="400"/>
      <c r="CZ195" s="400"/>
      <c r="DA195" s="19"/>
    </row>
    <row r="196" spans="2:105" ht="6.75" customHeight="1">
      <c r="B196" s="17"/>
      <c r="C196" s="18"/>
      <c r="D196" s="18"/>
      <c r="E196" s="18"/>
      <c r="F196" s="18"/>
      <c r="G196" s="19"/>
      <c r="H196" s="20"/>
      <c r="I196" s="21"/>
      <c r="J196" s="21"/>
      <c r="K196" s="21"/>
      <c r="L196" s="21"/>
      <c r="M196" s="21"/>
      <c r="N196" s="21"/>
      <c r="O196" s="21"/>
      <c r="P196" s="21"/>
      <c r="Q196" s="21"/>
      <c r="R196" s="21"/>
      <c r="S196" s="21"/>
      <c r="T196" s="21"/>
      <c r="U196" s="21"/>
      <c r="V196" s="21"/>
      <c r="W196" s="21"/>
      <c r="X196" s="21"/>
      <c r="Y196" s="22"/>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2"/>
    </row>
    <row r="197" spans="2:105" ht="6.75" customHeight="1">
      <c r="B197" s="17"/>
      <c r="C197" s="18"/>
      <c r="D197" s="18"/>
      <c r="E197" s="18"/>
      <c r="F197" s="18"/>
      <c r="G197" s="19"/>
      <c r="H197" s="17"/>
      <c r="I197" s="18"/>
      <c r="J197" s="18"/>
      <c r="K197" s="18"/>
      <c r="L197" s="18"/>
      <c r="M197" s="18"/>
      <c r="N197" s="18"/>
      <c r="O197" s="18"/>
      <c r="P197" s="18"/>
      <c r="Q197" s="18"/>
      <c r="R197" s="18"/>
      <c r="S197" s="18"/>
      <c r="T197" s="18"/>
      <c r="U197" s="18"/>
      <c r="V197" s="18"/>
      <c r="W197" s="18"/>
      <c r="X197" s="18"/>
      <c r="Y197" s="19"/>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9"/>
    </row>
    <row r="198" spans="2:105" ht="18.75" customHeight="1">
      <c r="B198" s="17"/>
      <c r="C198" s="386" t="s">
        <v>51</v>
      </c>
      <c r="D198" s="387"/>
      <c r="E198" s="387"/>
      <c r="F198" s="387"/>
      <c r="G198" s="19"/>
      <c r="H198" s="17"/>
      <c r="I198" s="396" t="s">
        <v>43</v>
      </c>
      <c r="J198" s="397"/>
      <c r="K198" s="397"/>
      <c r="L198" s="397"/>
      <c r="M198" s="397"/>
      <c r="N198" s="397"/>
      <c r="O198" s="397"/>
      <c r="P198" s="397"/>
      <c r="Q198" s="397"/>
      <c r="R198" s="397"/>
      <c r="S198" s="397"/>
      <c r="T198" s="397"/>
      <c r="U198" s="397"/>
      <c r="V198" s="397"/>
      <c r="W198" s="397"/>
      <c r="X198" s="397"/>
      <c r="Y198" s="19"/>
      <c r="Z198" s="18"/>
      <c r="AA198" s="368" t="str">
        <f>IF(AND(入力表!P40&lt;&gt;5,入力表!C135&lt;&gt;""),入力表!C135,"")</f>
        <v/>
      </c>
      <c r="AB198" s="369"/>
      <c r="AC198" s="369"/>
      <c r="AD198" s="369"/>
      <c r="AE198" s="369"/>
      <c r="AF198" s="369"/>
      <c r="AG198" s="369"/>
      <c r="AH198" s="369"/>
      <c r="AI198" s="369"/>
      <c r="AJ198" s="369"/>
      <c r="AK198" s="369"/>
      <c r="AL198" s="369"/>
      <c r="AM198" s="369"/>
      <c r="AN198" s="369"/>
      <c r="AO198" s="369"/>
      <c r="AP198" s="369"/>
      <c r="AQ198" s="369"/>
      <c r="AR198" s="369"/>
      <c r="AS198" s="369"/>
      <c r="AT198" s="369"/>
      <c r="AU198" s="369"/>
      <c r="AV198" s="369"/>
      <c r="AW198" s="369"/>
      <c r="AX198" s="369"/>
      <c r="AY198" s="369"/>
      <c r="AZ198" s="369"/>
      <c r="BA198" s="369"/>
      <c r="BB198" s="369"/>
      <c r="BC198" s="369"/>
      <c r="BD198" s="369"/>
      <c r="BE198" s="369"/>
      <c r="BF198" s="369"/>
      <c r="BG198" s="369"/>
      <c r="BH198" s="369"/>
      <c r="BI198" s="369"/>
      <c r="BJ198" s="369"/>
      <c r="BK198" s="369"/>
      <c r="BL198" s="369"/>
      <c r="BM198" s="369"/>
      <c r="BN198" s="369"/>
      <c r="BO198" s="369"/>
      <c r="BP198" s="369"/>
      <c r="BQ198" s="369"/>
      <c r="BR198" s="369"/>
      <c r="BS198" s="369"/>
      <c r="BT198" s="369"/>
      <c r="BU198" s="369"/>
      <c r="BV198" s="369"/>
      <c r="BW198" s="369"/>
      <c r="BX198" s="369"/>
      <c r="BY198" s="369"/>
      <c r="BZ198" s="369"/>
      <c r="CA198" s="369"/>
      <c r="CB198" s="369"/>
      <c r="CC198" s="369"/>
      <c r="CD198" s="369"/>
      <c r="CE198" s="369"/>
      <c r="CF198" s="369"/>
      <c r="CG198" s="369"/>
      <c r="CH198" s="369"/>
      <c r="CI198" s="369"/>
      <c r="CJ198" s="369"/>
      <c r="CK198" s="369"/>
      <c r="CL198" s="369"/>
      <c r="CM198" s="369"/>
      <c r="CN198" s="369"/>
      <c r="CO198" s="369"/>
      <c r="CP198" s="369"/>
      <c r="CQ198" s="369"/>
      <c r="CR198" s="369"/>
      <c r="CS198" s="369"/>
      <c r="CT198" s="369"/>
      <c r="CU198" s="369"/>
      <c r="CV198" s="369"/>
      <c r="CW198" s="369"/>
      <c r="CX198" s="369"/>
      <c r="CY198" s="369"/>
      <c r="CZ198" s="369"/>
      <c r="DA198" s="19"/>
    </row>
    <row r="199" spans="2:105" ht="6.75" customHeight="1">
      <c r="B199" s="17"/>
      <c r="C199" s="387"/>
      <c r="D199" s="387"/>
      <c r="E199" s="387"/>
      <c r="F199" s="387"/>
      <c r="G199" s="19"/>
      <c r="H199" s="20"/>
      <c r="I199" s="21"/>
      <c r="J199" s="21"/>
      <c r="K199" s="21"/>
      <c r="L199" s="21"/>
      <c r="M199" s="21"/>
      <c r="N199" s="21"/>
      <c r="O199" s="21"/>
      <c r="P199" s="21"/>
      <c r="Q199" s="21"/>
      <c r="R199" s="21"/>
      <c r="S199" s="21"/>
      <c r="T199" s="21"/>
      <c r="U199" s="21"/>
      <c r="V199" s="21"/>
      <c r="W199" s="21"/>
      <c r="X199" s="21"/>
      <c r="Y199" s="22"/>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2"/>
    </row>
    <row r="200" spans="2:105" ht="6.75" customHeight="1">
      <c r="B200" s="17"/>
      <c r="C200" s="387"/>
      <c r="D200" s="387"/>
      <c r="E200" s="387"/>
      <c r="F200" s="387"/>
      <c r="G200" s="19"/>
      <c r="H200" s="17"/>
      <c r="I200" s="18"/>
      <c r="J200" s="18"/>
      <c r="K200" s="18"/>
      <c r="L200" s="18"/>
      <c r="M200" s="18"/>
      <c r="N200" s="18"/>
      <c r="O200" s="18"/>
      <c r="P200" s="18"/>
      <c r="Q200" s="18"/>
      <c r="R200" s="18"/>
      <c r="S200" s="18"/>
      <c r="T200" s="18"/>
      <c r="U200" s="18"/>
      <c r="V200" s="18"/>
      <c r="W200" s="18"/>
      <c r="X200" s="18"/>
      <c r="Y200" s="19"/>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9"/>
    </row>
    <row r="201" spans="2:105" ht="18.75" customHeight="1">
      <c r="B201" s="17"/>
      <c r="C201" s="387"/>
      <c r="D201" s="387"/>
      <c r="E201" s="387"/>
      <c r="F201" s="387"/>
      <c r="G201" s="19"/>
      <c r="H201" s="17"/>
      <c r="I201" s="396" t="s">
        <v>44</v>
      </c>
      <c r="J201" s="397"/>
      <c r="K201" s="397"/>
      <c r="L201" s="397"/>
      <c r="M201" s="397"/>
      <c r="N201" s="397"/>
      <c r="O201" s="397"/>
      <c r="P201" s="397"/>
      <c r="Q201" s="397"/>
      <c r="R201" s="397"/>
      <c r="S201" s="397"/>
      <c r="T201" s="397"/>
      <c r="U201" s="397"/>
      <c r="V201" s="397"/>
      <c r="W201" s="397"/>
      <c r="X201" s="397"/>
      <c r="Y201" s="19"/>
      <c r="Z201" s="18"/>
      <c r="AA201" s="368" t="str">
        <f>IF(AND(入力表!P40&lt;&gt;5,入力表!C136&lt;&gt;""),DBCS(入力表!C136),"")</f>
        <v/>
      </c>
      <c r="AB201" s="369"/>
      <c r="AC201" s="369"/>
      <c r="AD201" s="369"/>
      <c r="AE201" s="369"/>
      <c r="AF201" s="369"/>
      <c r="AG201" s="369"/>
      <c r="AH201" s="369"/>
      <c r="AI201" s="369"/>
      <c r="AJ201" s="369"/>
      <c r="AK201" s="369"/>
      <c r="AL201" s="369"/>
      <c r="AM201" s="369"/>
      <c r="AN201" s="369"/>
      <c r="AO201" s="369"/>
      <c r="AP201" s="369"/>
      <c r="AQ201" s="369"/>
      <c r="AR201" s="369"/>
      <c r="AS201" s="369"/>
      <c r="AT201" s="369"/>
      <c r="AU201" s="369"/>
      <c r="AV201" s="369"/>
      <c r="AW201" s="369"/>
      <c r="AX201" s="369"/>
      <c r="AY201" s="369"/>
      <c r="AZ201" s="369"/>
      <c r="BA201" s="369"/>
      <c r="BB201" s="369"/>
      <c r="BC201" s="369"/>
      <c r="BD201" s="369"/>
      <c r="BE201" s="369"/>
      <c r="BF201" s="369"/>
      <c r="BG201" s="369"/>
      <c r="BH201" s="369"/>
      <c r="BI201" s="369"/>
      <c r="BJ201" s="369"/>
      <c r="BK201" s="369"/>
      <c r="BL201" s="369"/>
      <c r="BM201" s="369"/>
      <c r="BN201" s="369"/>
      <c r="BO201" s="369"/>
      <c r="BP201" s="369"/>
      <c r="BQ201" s="369"/>
      <c r="BR201" s="369"/>
      <c r="BS201" s="369"/>
      <c r="BT201" s="369"/>
      <c r="BU201" s="369"/>
      <c r="BV201" s="369"/>
      <c r="BW201" s="369"/>
      <c r="BX201" s="369"/>
      <c r="BY201" s="369"/>
      <c r="BZ201" s="369"/>
      <c r="CA201" s="369"/>
      <c r="CB201" s="369"/>
      <c r="CC201" s="369"/>
      <c r="CD201" s="369"/>
      <c r="CE201" s="369"/>
      <c r="CF201" s="369"/>
      <c r="CG201" s="369"/>
      <c r="CH201" s="369"/>
      <c r="CI201" s="369"/>
      <c r="CJ201" s="369"/>
      <c r="CK201" s="369"/>
      <c r="CL201" s="369"/>
      <c r="CM201" s="369"/>
      <c r="CN201" s="369"/>
      <c r="CO201" s="369"/>
      <c r="CP201" s="369"/>
      <c r="CQ201" s="369"/>
      <c r="CR201" s="369"/>
      <c r="CS201" s="369"/>
      <c r="CT201" s="369"/>
      <c r="CU201" s="369"/>
      <c r="CV201" s="369"/>
      <c r="CW201" s="369"/>
      <c r="CX201" s="369"/>
      <c r="CY201" s="369"/>
      <c r="CZ201" s="369"/>
      <c r="DA201" s="19"/>
    </row>
    <row r="202" spans="2:105" ht="6.75" customHeight="1">
      <c r="B202" s="17"/>
      <c r="C202" s="387"/>
      <c r="D202" s="387"/>
      <c r="E202" s="387"/>
      <c r="F202" s="387"/>
      <c r="G202" s="19"/>
      <c r="H202" s="20"/>
      <c r="I202" s="21"/>
      <c r="J202" s="21"/>
      <c r="K202" s="21"/>
      <c r="L202" s="21"/>
      <c r="M202" s="21"/>
      <c r="N202" s="21"/>
      <c r="O202" s="21"/>
      <c r="P202" s="21"/>
      <c r="Q202" s="21"/>
      <c r="R202" s="21"/>
      <c r="S202" s="21"/>
      <c r="T202" s="21"/>
      <c r="U202" s="21"/>
      <c r="V202" s="21"/>
      <c r="W202" s="21"/>
      <c r="X202" s="21"/>
      <c r="Y202" s="22"/>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2"/>
    </row>
    <row r="203" spans="2:105" ht="6.75" customHeight="1">
      <c r="B203" s="17"/>
      <c r="C203" s="387"/>
      <c r="D203" s="387"/>
      <c r="E203" s="387"/>
      <c r="F203" s="387"/>
      <c r="G203" s="19"/>
      <c r="H203" s="17"/>
      <c r="I203" s="18"/>
      <c r="J203" s="18"/>
      <c r="K203" s="18"/>
      <c r="L203" s="18"/>
      <c r="M203" s="18"/>
      <c r="N203" s="18"/>
      <c r="O203" s="18"/>
      <c r="P203" s="18"/>
      <c r="Q203" s="18"/>
      <c r="R203" s="18"/>
      <c r="S203" s="18"/>
      <c r="T203" s="18"/>
      <c r="U203" s="18"/>
      <c r="V203" s="18"/>
      <c r="W203" s="18"/>
      <c r="X203" s="18"/>
      <c r="Y203" s="19"/>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9"/>
    </row>
    <row r="204" spans="2:105" ht="18.75" customHeight="1">
      <c r="B204" s="17"/>
      <c r="C204" s="387"/>
      <c r="D204" s="387"/>
      <c r="E204" s="387"/>
      <c r="F204" s="387"/>
      <c r="G204" s="19"/>
      <c r="H204" s="17"/>
      <c r="I204" s="396" t="s">
        <v>45</v>
      </c>
      <c r="J204" s="397"/>
      <c r="K204" s="397"/>
      <c r="L204" s="397"/>
      <c r="M204" s="397"/>
      <c r="N204" s="397"/>
      <c r="O204" s="397"/>
      <c r="P204" s="397"/>
      <c r="Q204" s="397"/>
      <c r="R204" s="397"/>
      <c r="S204" s="397"/>
      <c r="T204" s="397"/>
      <c r="U204" s="397"/>
      <c r="V204" s="397"/>
      <c r="W204" s="397"/>
      <c r="X204" s="397"/>
      <c r="Y204" s="19"/>
      <c r="Z204" s="18"/>
      <c r="AA204" s="368" t="str">
        <f>IF(AND(入力表!P40&lt;&gt;5,入力表!C137&lt;&gt;""),入力表!S137,"")</f>
        <v/>
      </c>
      <c r="AB204" s="369"/>
      <c r="AC204" s="369"/>
      <c r="AD204" s="369"/>
      <c r="AE204" s="369"/>
      <c r="AF204" s="369"/>
      <c r="AG204" s="369"/>
      <c r="AH204" s="369"/>
      <c r="AI204" s="369"/>
      <c r="AJ204" s="369"/>
      <c r="AK204" s="369"/>
      <c r="AL204" s="369"/>
      <c r="AM204" s="369"/>
      <c r="AN204" s="369"/>
      <c r="AO204" s="369"/>
      <c r="AP204" s="369"/>
      <c r="AQ204" s="369"/>
      <c r="AR204" s="369"/>
      <c r="AS204" s="369"/>
      <c r="AT204" s="369"/>
      <c r="AU204" s="369"/>
      <c r="AV204" s="369"/>
      <c r="AW204" s="369"/>
      <c r="AX204" s="369"/>
      <c r="AY204" s="369"/>
      <c r="AZ204" s="369"/>
      <c r="BA204" s="369"/>
      <c r="BB204" s="369"/>
      <c r="BC204" s="369"/>
      <c r="BD204" s="369"/>
      <c r="BE204" s="369"/>
      <c r="BF204" s="369"/>
      <c r="BG204" s="369"/>
      <c r="BH204" s="369"/>
      <c r="BI204" s="369"/>
      <c r="BJ204" s="369"/>
      <c r="BK204" s="369"/>
      <c r="BL204" s="369"/>
      <c r="BM204" s="369"/>
      <c r="BN204" s="369"/>
      <c r="BO204" s="369"/>
      <c r="BP204" s="369"/>
      <c r="BQ204" s="369"/>
      <c r="BR204" s="369"/>
      <c r="BS204" s="369"/>
      <c r="BT204" s="369"/>
      <c r="BU204" s="369"/>
      <c r="BV204" s="369"/>
      <c r="BW204" s="369"/>
      <c r="BX204" s="369"/>
      <c r="BY204" s="369"/>
      <c r="BZ204" s="369"/>
      <c r="CA204" s="369"/>
      <c r="CB204" s="369"/>
      <c r="CC204" s="369"/>
      <c r="CD204" s="369"/>
      <c r="CE204" s="369"/>
      <c r="CF204" s="369"/>
      <c r="CG204" s="369"/>
      <c r="CH204" s="369"/>
      <c r="CI204" s="369"/>
      <c r="CJ204" s="369"/>
      <c r="CK204" s="369"/>
      <c r="CL204" s="369"/>
      <c r="CM204" s="369"/>
      <c r="CN204" s="369"/>
      <c r="CO204" s="369"/>
      <c r="CP204" s="369"/>
      <c r="CQ204" s="369"/>
      <c r="CR204" s="369"/>
      <c r="CS204" s="369"/>
      <c r="CT204" s="369"/>
      <c r="CU204" s="369"/>
      <c r="CV204" s="369"/>
      <c r="CW204" s="369"/>
      <c r="CX204" s="369"/>
      <c r="CY204" s="369"/>
      <c r="CZ204" s="369"/>
      <c r="DA204" s="19"/>
    </row>
    <row r="205" spans="2:105" ht="6.75" customHeight="1">
      <c r="B205" s="17"/>
      <c r="C205" s="387"/>
      <c r="D205" s="387"/>
      <c r="E205" s="387"/>
      <c r="F205" s="387"/>
      <c r="G205" s="19"/>
      <c r="H205" s="20"/>
      <c r="I205" s="21"/>
      <c r="J205" s="21"/>
      <c r="K205" s="21"/>
      <c r="L205" s="21"/>
      <c r="M205" s="21"/>
      <c r="N205" s="21"/>
      <c r="O205" s="21"/>
      <c r="P205" s="21"/>
      <c r="Q205" s="21"/>
      <c r="R205" s="21"/>
      <c r="S205" s="21"/>
      <c r="T205" s="21"/>
      <c r="U205" s="21"/>
      <c r="V205" s="21"/>
      <c r="W205" s="21"/>
      <c r="X205" s="21"/>
      <c r="Y205" s="22"/>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2"/>
    </row>
    <row r="206" spans="2:105" ht="6.75" customHeight="1">
      <c r="B206" s="17"/>
      <c r="C206" s="387"/>
      <c r="D206" s="387"/>
      <c r="E206" s="387"/>
      <c r="F206" s="387"/>
      <c r="G206" s="19"/>
      <c r="H206" s="17"/>
      <c r="I206" s="18"/>
      <c r="J206" s="18"/>
      <c r="K206" s="18"/>
      <c r="L206" s="18"/>
      <c r="M206" s="18"/>
      <c r="N206" s="18"/>
      <c r="O206" s="18"/>
      <c r="P206" s="18"/>
      <c r="Q206" s="18"/>
      <c r="R206" s="18"/>
      <c r="S206" s="18"/>
      <c r="T206" s="18"/>
      <c r="U206" s="18"/>
      <c r="V206" s="18"/>
      <c r="W206" s="18"/>
      <c r="X206" s="18"/>
      <c r="Y206" s="19"/>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9"/>
    </row>
    <row r="207" spans="2:105" ht="18.75" customHeight="1">
      <c r="B207" s="17"/>
      <c r="C207" s="387"/>
      <c r="D207" s="387"/>
      <c r="E207" s="387"/>
      <c r="F207" s="387"/>
      <c r="G207" s="19"/>
      <c r="H207" s="17"/>
      <c r="I207" s="396" t="s">
        <v>46</v>
      </c>
      <c r="J207" s="397"/>
      <c r="K207" s="397"/>
      <c r="L207" s="397"/>
      <c r="M207" s="397"/>
      <c r="N207" s="397"/>
      <c r="O207" s="397"/>
      <c r="P207" s="397"/>
      <c r="Q207" s="397"/>
      <c r="R207" s="397"/>
      <c r="S207" s="397"/>
      <c r="T207" s="397"/>
      <c r="U207" s="397"/>
      <c r="V207" s="397"/>
      <c r="W207" s="397"/>
      <c r="X207" s="397"/>
      <c r="Y207" s="19"/>
      <c r="Z207" s="18"/>
      <c r="AA207" s="368" t="str">
        <f>IF(AND(入力表!P40&lt;&gt;5,入力表!C138&lt;&gt;"",入力表!G138&lt;&gt;""),入力表!V138,"令和　　年　　月　　日　～　令和　　年　　月　　日")</f>
        <v>令和　　年　　月　　日　～　令和　　年　　月　　日</v>
      </c>
      <c r="AB207" s="369"/>
      <c r="AC207" s="369"/>
      <c r="AD207" s="369"/>
      <c r="AE207" s="369"/>
      <c r="AF207" s="369"/>
      <c r="AG207" s="369"/>
      <c r="AH207" s="369"/>
      <c r="AI207" s="369"/>
      <c r="AJ207" s="369"/>
      <c r="AK207" s="369"/>
      <c r="AL207" s="369"/>
      <c r="AM207" s="369"/>
      <c r="AN207" s="369"/>
      <c r="AO207" s="369"/>
      <c r="AP207" s="369"/>
      <c r="AQ207" s="369"/>
      <c r="AR207" s="369"/>
      <c r="AS207" s="369"/>
      <c r="AT207" s="369"/>
      <c r="AU207" s="369"/>
      <c r="AV207" s="369"/>
      <c r="AW207" s="369"/>
      <c r="AX207" s="369"/>
      <c r="AY207" s="369"/>
      <c r="AZ207" s="369"/>
      <c r="BA207" s="369"/>
      <c r="BB207" s="369"/>
      <c r="BC207" s="369"/>
      <c r="BD207" s="369"/>
      <c r="BE207" s="369"/>
      <c r="BF207" s="369"/>
      <c r="BG207" s="369"/>
      <c r="BH207" s="369"/>
      <c r="BI207" s="369"/>
      <c r="BJ207" s="369"/>
      <c r="BK207" s="369"/>
      <c r="BL207" s="369"/>
      <c r="BM207" s="369"/>
      <c r="BN207" s="369"/>
      <c r="BO207" s="369"/>
      <c r="BP207" s="369"/>
      <c r="BQ207" s="369"/>
      <c r="BR207" s="369"/>
      <c r="BS207" s="369"/>
      <c r="BT207" s="369"/>
      <c r="BU207" s="369"/>
      <c r="BV207" s="369"/>
      <c r="BW207" s="369"/>
      <c r="BX207" s="369"/>
      <c r="BY207" s="369"/>
      <c r="BZ207" s="369"/>
      <c r="CA207" s="369"/>
      <c r="CB207" s="369"/>
      <c r="CC207" s="369"/>
      <c r="CD207" s="369"/>
      <c r="CE207" s="369"/>
      <c r="CF207" s="369"/>
      <c r="CG207" s="369"/>
      <c r="CH207" s="369"/>
      <c r="CI207" s="369"/>
      <c r="CJ207" s="369"/>
      <c r="CK207" s="369"/>
      <c r="CL207" s="369"/>
      <c r="CM207" s="369"/>
      <c r="CN207" s="369"/>
      <c r="CO207" s="369"/>
      <c r="CP207" s="369"/>
      <c r="CQ207" s="369"/>
      <c r="CR207" s="369"/>
      <c r="CS207" s="369"/>
      <c r="CT207" s="369"/>
      <c r="CU207" s="369"/>
      <c r="CV207" s="369"/>
      <c r="CW207" s="369"/>
      <c r="CX207" s="369"/>
      <c r="CY207" s="369"/>
      <c r="CZ207" s="369"/>
      <c r="DA207" s="19"/>
    </row>
    <row r="208" spans="2:105" ht="6.75" customHeight="1">
      <c r="B208" s="17"/>
      <c r="C208" s="387"/>
      <c r="D208" s="387"/>
      <c r="E208" s="387"/>
      <c r="F208" s="387"/>
      <c r="G208" s="19"/>
      <c r="H208" s="20"/>
      <c r="I208" s="21"/>
      <c r="J208" s="21"/>
      <c r="K208" s="21"/>
      <c r="L208" s="21"/>
      <c r="M208" s="21"/>
      <c r="N208" s="21"/>
      <c r="O208" s="21"/>
      <c r="P208" s="21"/>
      <c r="Q208" s="21"/>
      <c r="R208" s="21"/>
      <c r="S208" s="21"/>
      <c r="T208" s="21"/>
      <c r="U208" s="21"/>
      <c r="V208" s="21"/>
      <c r="W208" s="21"/>
      <c r="X208" s="21"/>
      <c r="Y208" s="22"/>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2"/>
    </row>
    <row r="209" spans="2:105" ht="6.75" customHeight="1">
      <c r="B209" s="17"/>
      <c r="C209" s="387"/>
      <c r="D209" s="387"/>
      <c r="E209" s="387"/>
      <c r="F209" s="387"/>
      <c r="G209" s="19"/>
      <c r="H209" s="17"/>
      <c r="I209" s="18"/>
      <c r="J209" s="18"/>
      <c r="K209" s="18"/>
      <c r="L209" s="18"/>
      <c r="M209" s="18"/>
      <c r="N209" s="18"/>
      <c r="O209" s="18"/>
      <c r="P209" s="18"/>
      <c r="Q209" s="18"/>
      <c r="R209" s="18"/>
      <c r="S209" s="18"/>
      <c r="T209" s="18"/>
      <c r="U209" s="18"/>
      <c r="V209" s="18"/>
      <c r="W209" s="18"/>
      <c r="X209" s="18"/>
      <c r="Y209" s="19"/>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9"/>
    </row>
    <row r="210" spans="2:105" ht="18.75" customHeight="1">
      <c r="B210" s="17"/>
      <c r="C210" s="387"/>
      <c r="D210" s="387"/>
      <c r="E210" s="387"/>
      <c r="F210" s="387"/>
      <c r="G210" s="19"/>
      <c r="H210" s="17"/>
      <c r="I210" s="396" t="s">
        <v>48</v>
      </c>
      <c r="J210" s="397"/>
      <c r="K210" s="397"/>
      <c r="L210" s="397"/>
      <c r="M210" s="397"/>
      <c r="N210" s="397"/>
      <c r="O210" s="397"/>
      <c r="P210" s="397"/>
      <c r="Q210" s="397"/>
      <c r="R210" s="397"/>
      <c r="S210" s="397"/>
      <c r="T210" s="397"/>
      <c r="U210" s="397"/>
      <c r="V210" s="397"/>
      <c r="W210" s="397"/>
      <c r="X210" s="397"/>
      <c r="Y210" s="19"/>
      <c r="Z210" s="18"/>
      <c r="AA210" s="368" t="str">
        <f>IF(AND(入力表!P40&lt;&gt;5,入力表!C139&lt;&gt;""),IF(入力表!I139="","■単体受注　・　□ＪＶ受注（出資比率　　　　　　　　）","□単体受注　・　■ＪＶ受注（出資比率　"&amp;入力表!I139&amp;"　）"),"□単体受注　・　□ＪＶ受注（出資比率　　　　　　　　）")</f>
        <v>□単体受注　・　□ＪＶ受注（出資比率　　　　　　　　）</v>
      </c>
      <c r="AB210" s="369"/>
      <c r="AC210" s="369"/>
      <c r="AD210" s="369"/>
      <c r="AE210" s="369"/>
      <c r="AF210" s="369"/>
      <c r="AG210" s="369"/>
      <c r="AH210" s="369"/>
      <c r="AI210" s="369"/>
      <c r="AJ210" s="369"/>
      <c r="AK210" s="369"/>
      <c r="AL210" s="369"/>
      <c r="AM210" s="369"/>
      <c r="AN210" s="369"/>
      <c r="AO210" s="369"/>
      <c r="AP210" s="369"/>
      <c r="AQ210" s="369"/>
      <c r="AR210" s="369"/>
      <c r="AS210" s="369"/>
      <c r="AT210" s="369"/>
      <c r="AU210" s="369"/>
      <c r="AV210" s="369"/>
      <c r="AW210" s="369"/>
      <c r="AX210" s="369"/>
      <c r="AY210" s="369"/>
      <c r="AZ210" s="369"/>
      <c r="BA210" s="369"/>
      <c r="BB210" s="369"/>
      <c r="BC210" s="369"/>
      <c r="BD210" s="369"/>
      <c r="BE210" s="369"/>
      <c r="BF210" s="369"/>
      <c r="BG210" s="369"/>
      <c r="BH210" s="369"/>
      <c r="BI210" s="369"/>
      <c r="BJ210" s="369"/>
      <c r="BK210" s="369"/>
      <c r="BL210" s="369"/>
      <c r="BM210" s="369"/>
      <c r="BN210" s="369"/>
      <c r="BO210" s="369"/>
      <c r="BP210" s="369"/>
      <c r="BQ210" s="369"/>
      <c r="BR210" s="369"/>
      <c r="BS210" s="369"/>
      <c r="BT210" s="369"/>
      <c r="BU210" s="369"/>
      <c r="BV210" s="369"/>
      <c r="BW210" s="369"/>
      <c r="BX210" s="369"/>
      <c r="BY210" s="369"/>
      <c r="BZ210" s="369"/>
      <c r="CA210" s="369"/>
      <c r="CB210" s="369"/>
      <c r="CC210" s="369"/>
      <c r="CD210" s="369"/>
      <c r="CE210" s="369"/>
      <c r="CF210" s="369"/>
      <c r="CG210" s="369"/>
      <c r="CH210" s="369"/>
      <c r="CI210" s="369"/>
      <c r="CJ210" s="369"/>
      <c r="CK210" s="369"/>
      <c r="CL210" s="369"/>
      <c r="CM210" s="369"/>
      <c r="CN210" s="369"/>
      <c r="CO210" s="369"/>
      <c r="CP210" s="369"/>
      <c r="CQ210" s="369"/>
      <c r="CR210" s="369"/>
      <c r="CS210" s="369"/>
      <c r="CT210" s="369"/>
      <c r="CU210" s="369"/>
      <c r="CV210" s="369"/>
      <c r="CW210" s="369"/>
      <c r="CX210" s="369"/>
      <c r="CY210" s="369"/>
      <c r="CZ210" s="369"/>
      <c r="DA210" s="19"/>
    </row>
    <row r="211" spans="2:105" ht="6.75" customHeight="1">
      <c r="B211" s="17"/>
      <c r="C211" s="317"/>
      <c r="D211" s="317"/>
      <c r="E211" s="317"/>
      <c r="F211" s="317"/>
      <c r="G211" s="19"/>
      <c r="H211" s="20"/>
      <c r="I211" s="21"/>
      <c r="J211" s="21"/>
      <c r="K211" s="21"/>
      <c r="L211" s="21"/>
      <c r="M211" s="21"/>
      <c r="N211" s="21"/>
      <c r="O211" s="21"/>
      <c r="P211" s="21"/>
      <c r="Q211" s="21"/>
      <c r="R211" s="21"/>
      <c r="S211" s="21"/>
      <c r="T211" s="21"/>
      <c r="U211" s="21"/>
      <c r="V211" s="21"/>
      <c r="W211" s="21"/>
      <c r="X211" s="21"/>
      <c r="Y211" s="22"/>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2"/>
    </row>
    <row r="212" spans="2:105" ht="6.75" customHeight="1">
      <c r="B212" s="17"/>
      <c r="C212" s="317"/>
      <c r="D212" s="317"/>
      <c r="E212" s="317"/>
      <c r="F212" s="317"/>
      <c r="G212" s="19"/>
      <c r="H212" s="17"/>
      <c r="I212" s="18"/>
      <c r="J212" s="18"/>
      <c r="K212" s="18"/>
      <c r="L212" s="18"/>
      <c r="M212" s="18"/>
      <c r="N212" s="18"/>
      <c r="O212" s="18"/>
      <c r="P212" s="18"/>
      <c r="Q212" s="18"/>
      <c r="R212" s="18"/>
      <c r="S212" s="18"/>
      <c r="T212" s="18"/>
      <c r="U212" s="18"/>
      <c r="V212" s="18"/>
      <c r="W212" s="18"/>
      <c r="X212" s="18"/>
      <c r="Y212" s="19"/>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9"/>
    </row>
    <row r="213" spans="2:105" ht="18.75" customHeight="1">
      <c r="B213" s="17"/>
      <c r="C213" s="317"/>
      <c r="D213" s="317"/>
      <c r="E213" s="317"/>
      <c r="F213" s="317"/>
      <c r="G213" s="19"/>
      <c r="H213" s="17"/>
      <c r="I213" s="366" t="s">
        <v>49</v>
      </c>
      <c r="J213" s="367"/>
      <c r="K213" s="367"/>
      <c r="L213" s="367"/>
      <c r="M213" s="367"/>
      <c r="N213" s="367"/>
      <c r="O213" s="367"/>
      <c r="P213" s="367"/>
      <c r="Q213" s="367"/>
      <c r="R213" s="367"/>
      <c r="S213" s="367"/>
      <c r="T213" s="367"/>
      <c r="U213" s="367"/>
      <c r="V213" s="367"/>
      <c r="W213" s="367"/>
      <c r="X213" s="367"/>
      <c r="Y213" s="19"/>
      <c r="Z213" s="18"/>
      <c r="AA213" s="368" t="str">
        <f>IF(AND(入力表!P40&lt;&gt;5,入力表!C140&lt;&gt;""),IF(入力表!G140&lt;&gt;"","■有（CORINS登録番号　"&amp;入力表!G140&amp;"　）　・　□無","□有（CORINS登録番号　　　　　　　　　　）　・　■無"),"□有（CORINS登録番号　　　　　　　　　　）　・　□無")</f>
        <v>□有（CORINS登録番号　　　　　　　　　　）　・　□無</v>
      </c>
      <c r="AB213" s="369"/>
      <c r="AC213" s="369"/>
      <c r="AD213" s="369"/>
      <c r="AE213" s="369"/>
      <c r="AF213" s="369"/>
      <c r="AG213" s="369"/>
      <c r="AH213" s="369"/>
      <c r="AI213" s="369"/>
      <c r="AJ213" s="369"/>
      <c r="AK213" s="369"/>
      <c r="AL213" s="369"/>
      <c r="AM213" s="369"/>
      <c r="AN213" s="369"/>
      <c r="AO213" s="369"/>
      <c r="AP213" s="369"/>
      <c r="AQ213" s="369"/>
      <c r="AR213" s="369"/>
      <c r="AS213" s="369"/>
      <c r="AT213" s="369"/>
      <c r="AU213" s="369"/>
      <c r="AV213" s="369"/>
      <c r="AW213" s="369"/>
      <c r="AX213" s="369"/>
      <c r="AY213" s="369"/>
      <c r="AZ213" s="369"/>
      <c r="BA213" s="369"/>
      <c r="BB213" s="369"/>
      <c r="BC213" s="369"/>
      <c r="BD213" s="369"/>
      <c r="BE213" s="369"/>
      <c r="BF213" s="369"/>
      <c r="BG213" s="369"/>
      <c r="BH213" s="369"/>
      <c r="BI213" s="369"/>
      <c r="BJ213" s="369"/>
      <c r="BK213" s="369"/>
      <c r="BL213" s="369"/>
      <c r="BM213" s="369"/>
      <c r="BN213" s="369"/>
      <c r="BO213" s="369"/>
      <c r="BP213" s="369"/>
      <c r="BQ213" s="369"/>
      <c r="BR213" s="369"/>
      <c r="BS213" s="369"/>
      <c r="BT213" s="369"/>
      <c r="BU213" s="369"/>
      <c r="BV213" s="369"/>
      <c r="BW213" s="369"/>
      <c r="BX213" s="369"/>
      <c r="BY213" s="369"/>
      <c r="BZ213" s="369"/>
      <c r="CA213" s="369"/>
      <c r="CB213" s="369"/>
      <c r="CC213" s="369"/>
      <c r="CD213" s="369"/>
      <c r="CE213" s="369"/>
      <c r="CF213" s="369"/>
      <c r="CG213" s="369"/>
      <c r="CH213" s="369"/>
      <c r="CI213" s="369"/>
      <c r="CJ213" s="369"/>
      <c r="CK213" s="369"/>
      <c r="CL213" s="369"/>
      <c r="CM213" s="369"/>
      <c r="CN213" s="369"/>
      <c r="CO213" s="369"/>
      <c r="CP213" s="369"/>
      <c r="CQ213" s="369"/>
      <c r="CR213" s="369"/>
      <c r="CS213" s="369"/>
      <c r="CT213" s="369"/>
      <c r="CU213" s="369"/>
      <c r="CV213" s="369"/>
      <c r="CW213" s="369"/>
      <c r="CX213" s="369"/>
      <c r="CY213" s="369"/>
      <c r="CZ213" s="369"/>
      <c r="DA213" s="19"/>
    </row>
    <row r="214" spans="2:105" ht="6.75" customHeight="1">
      <c r="B214" s="17"/>
      <c r="C214" s="18"/>
      <c r="D214" s="18"/>
      <c r="E214" s="18"/>
      <c r="F214" s="18"/>
      <c r="G214" s="19"/>
      <c r="H214" s="20"/>
      <c r="I214" s="21"/>
      <c r="J214" s="21"/>
      <c r="K214" s="21"/>
      <c r="L214" s="21"/>
      <c r="M214" s="21"/>
      <c r="N214" s="21"/>
      <c r="O214" s="21"/>
      <c r="P214" s="21"/>
      <c r="Q214" s="21"/>
      <c r="R214" s="21"/>
      <c r="S214" s="21"/>
      <c r="T214" s="21"/>
      <c r="U214" s="21"/>
      <c r="V214" s="21"/>
      <c r="W214" s="21"/>
      <c r="X214" s="21"/>
      <c r="Y214" s="22"/>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2"/>
    </row>
    <row r="215" spans="2:105" ht="6.75" customHeight="1">
      <c r="B215" s="17"/>
      <c r="C215" s="18"/>
      <c r="D215" s="18"/>
      <c r="E215" s="18"/>
      <c r="F215" s="18"/>
      <c r="G215" s="19"/>
      <c r="H215" s="14"/>
      <c r="I215" s="15"/>
      <c r="J215" s="15"/>
      <c r="K215" s="15"/>
      <c r="L215" s="15"/>
      <c r="M215" s="15"/>
      <c r="N215" s="15"/>
      <c r="O215" s="15"/>
      <c r="P215" s="15"/>
      <c r="Q215" s="15"/>
      <c r="R215" s="15"/>
      <c r="S215" s="15"/>
      <c r="T215" s="15"/>
      <c r="U215" s="15"/>
      <c r="V215" s="15"/>
      <c r="W215" s="15"/>
      <c r="X215" s="15"/>
      <c r="Y215" s="16"/>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6"/>
    </row>
    <row r="216" spans="2:105" ht="18.75" customHeight="1">
      <c r="B216" s="17"/>
      <c r="C216" s="18"/>
      <c r="D216" s="18"/>
      <c r="E216" s="18"/>
      <c r="F216" s="18"/>
      <c r="G216" s="19"/>
      <c r="H216" s="17"/>
      <c r="I216" s="396" t="s">
        <v>50</v>
      </c>
      <c r="J216" s="397"/>
      <c r="K216" s="397"/>
      <c r="L216" s="397"/>
      <c r="M216" s="397"/>
      <c r="N216" s="397"/>
      <c r="O216" s="397"/>
      <c r="P216" s="397"/>
      <c r="Q216" s="397"/>
      <c r="R216" s="397"/>
      <c r="S216" s="397"/>
      <c r="T216" s="397"/>
      <c r="U216" s="397"/>
      <c r="V216" s="397"/>
      <c r="W216" s="397"/>
      <c r="X216" s="397"/>
      <c r="Y216" s="19"/>
      <c r="Z216" s="18"/>
      <c r="AA216" s="398" t="str">
        <f>IF(AND(入力表!P40&lt;&gt;5,入力表!C134&lt;&gt;""),DBCS(入力表!C141)&amp;"点","")</f>
        <v/>
      </c>
      <c r="AB216" s="369"/>
      <c r="AC216" s="369"/>
      <c r="AD216" s="369"/>
      <c r="AE216" s="369"/>
      <c r="AF216" s="369"/>
      <c r="AG216" s="369"/>
      <c r="AH216" s="369"/>
      <c r="AI216" s="369"/>
      <c r="AJ216" s="369"/>
      <c r="AK216" s="369"/>
      <c r="AL216" s="369"/>
      <c r="AM216" s="369"/>
      <c r="AN216" s="369"/>
      <c r="AO216" s="369"/>
      <c r="AP216" s="369"/>
      <c r="AQ216" s="369"/>
      <c r="AR216" s="369"/>
      <c r="AS216" s="369"/>
      <c r="AT216" s="369"/>
      <c r="AU216" s="369"/>
      <c r="AV216" s="369"/>
      <c r="AW216" s="369"/>
      <c r="AX216" s="369"/>
      <c r="AY216" s="369"/>
      <c r="AZ216" s="369"/>
      <c r="BA216" s="369"/>
      <c r="BB216" s="369"/>
      <c r="BC216" s="369"/>
      <c r="BD216" s="369"/>
      <c r="BE216" s="369"/>
      <c r="BF216" s="369"/>
      <c r="BG216" s="369"/>
      <c r="BH216" s="369"/>
      <c r="BI216" s="369"/>
      <c r="BJ216" s="369"/>
      <c r="BK216" s="369"/>
      <c r="BL216" s="369"/>
      <c r="BM216" s="369"/>
      <c r="BN216" s="369"/>
      <c r="BO216" s="369"/>
      <c r="BP216" s="369"/>
      <c r="BQ216" s="369"/>
      <c r="BR216" s="369"/>
      <c r="BS216" s="369"/>
      <c r="BT216" s="369"/>
      <c r="BU216" s="369"/>
      <c r="BV216" s="369"/>
      <c r="BW216" s="369"/>
      <c r="BX216" s="369"/>
      <c r="BY216" s="369"/>
      <c r="BZ216" s="369"/>
      <c r="CA216" s="369"/>
      <c r="CB216" s="369"/>
      <c r="CC216" s="369"/>
      <c r="CD216" s="369"/>
      <c r="CE216" s="369"/>
      <c r="CF216" s="369"/>
      <c r="CG216" s="369"/>
      <c r="CH216" s="369"/>
      <c r="CI216" s="369"/>
      <c r="CJ216" s="369"/>
      <c r="CK216" s="369"/>
      <c r="CL216" s="369"/>
      <c r="CM216" s="369"/>
      <c r="CN216" s="369"/>
      <c r="CO216" s="369"/>
      <c r="CP216" s="369"/>
      <c r="CQ216" s="369"/>
      <c r="CR216" s="369"/>
      <c r="CS216" s="369"/>
      <c r="CT216" s="369"/>
      <c r="CU216" s="369"/>
      <c r="CV216" s="369"/>
      <c r="CW216" s="369"/>
      <c r="CX216" s="369"/>
      <c r="CY216" s="369"/>
      <c r="CZ216" s="369"/>
      <c r="DA216" s="19"/>
    </row>
    <row r="217" spans="2:105" ht="6.75" customHeight="1">
      <c r="B217" s="20"/>
      <c r="C217" s="21"/>
      <c r="D217" s="21"/>
      <c r="E217" s="21"/>
      <c r="F217" s="21"/>
      <c r="G217" s="22"/>
      <c r="H217" s="20"/>
      <c r="I217" s="21"/>
      <c r="J217" s="21"/>
      <c r="K217" s="21"/>
      <c r="L217" s="21"/>
      <c r="M217" s="21"/>
      <c r="N217" s="21"/>
      <c r="O217" s="21"/>
      <c r="P217" s="21"/>
      <c r="Q217" s="21"/>
      <c r="R217" s="21"/>
      <c r="S217" s="21"/>
      <c r="T217" s="21"/>
      <c r="U217" s="21"/>
      <c r="V217" s="21"/>
      <c r="W217" s="21"/>
      <c r="X217" s="21"/>
      <c r="Y217" s="22"/>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2"/>
    </row>
    <row r="218" spans="2:105" ht="2.1" customHeight="1"/>
    <row r="219" spans="2:105" ht="6.75" customHeight="1">
      <c r="B219" s="14"/>
      <c r="C219" s="15"/>
      <c r="D219" s="15"/>
      <c r="E219" s="15"/>
      <c r="F219" s="15"/>
      <c r="G219" s="16"/>
      <c r="H219" s="14"/>
      <c r="I219" s="15"/>
      <c r="J219" s="15"/>
      <c r="K219" s="15"/>
      <c r="L219" s="15"/>
      <c r="M219" s="15"/>
      <c r="N219" s="15"/>
      <c r="O219" s="15"/>
      <c r="P219" s="15"/>
      <c r="Q219" s="15"/>
      <c r="R219" s="15"/>
      <c r="S219" s="15"/>
      <c r="T219" s="15"/>
      <c r="U219" s="15"/>
      <c r="V219" s="15"/>
      <c r="W219" s="15"/>
      <c r="X219" s="15"/>
      <c r="Y219" s="16"/>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6"/>
    </row>
    <row r="220" spans="2:105" ht="18.75" customHeight="1">
      <c r="B220" s="17"/>
      <c r="C220" s="18"/>
      <c r="D220" s="18"/>
      <c r="E220" s="18"/>
      <c r="F220" s="18"/>
      <c r="G220" s="19"/>
      <c r="H220" s="17"/>
      <c r="I220" s="396" t="s">
        <v>42</v>
      </c>
      <c r="J220" s="399"/>
      <c r="K220" s="399"/>
      <c r="L220" s="399"/>
      <c r="M220" s="399"/>
      <c r="N220" s="399"/>
      <c r="O220" s="399"/>
      <c r="P220" s="399"/>
      <c r="Q220" s="399"/>
      <c r="R220" s="399"/>
      <c r="S220" s="399"/>
      <c r="T220" s="399"/>
      <c r="U220" s="399"/>
      <c r="V220" s="399"/>
      <c r="W220" s="399"/>
      <c r="X220" s="399"/>
      <c r="Y220" s="19"/>
      <c r="Z220" s="18"/>
      <c r="AA220" s="368" t="str">
        <f>IF(AND(入力表!P40&lt;&gt;5,入力表!C143&lt;&gt;""),DBCS(入力表!C143),"")</f>
        <v/>
      </c>
      <c r="AB220" s="400"/>
      <c r="AC220" s="400"/>
      <c r="AD220" s="400"/>
      <c r="AE220" s="400"/>
      <c r="AF220" s="400"/>
      <c r="AG220" s="400"/>
      <c r="AH220" s="400"/>
      <c r="AI220" s="400"/>
      <c r="AJ220" s="400"/>
      <c r="AK220" s="400"/>
      <c r="AL220" s="400"/>
      <c r="AM220" s="400"/>
      <c r="AN220" s="400"/>
      <c r="AO220" s="400"/>
      <c r="AP220" s="400"/>
      <c r="AQ220" s="400"/>
      <c r="AR220" s="400"/>
      <c r="AS220" s="400"/>
      <c r="AT220" s="400"/>
      <c r="AU220" s="400"/>
      <c r="AV220" s="400"/>
      <c r="AW220" s="400"/>
      <c r="AX220" s="400"/>
      <c r="AY220" s="400"/>
      <c r="AZ220" s="400"/>
      <c r="BA220" s="400"/>
      <c r="BB220" s="400"/>
      <c r="BC220" s="400"/>
      <c r="BD220" s="400"/>
      <c r="BE220" s="400"/>
      <c r="BF220" s="400"/>
      <c r="BG220" s="400"/>
      <c r="BH220" s="400"/>
      <c r="BI220" s="400"/>
      <c r="BJ220" s="400"/>
      <c r="BK220" s="400"/>
      <c r="BL220" s="400"/>
      <c r="BM220" s="400"/>
      <c r="BN220" s="400"/>
      <c r="BO220" s="400"/>
      <c r="BP220" s="400"/>
      <c r="BQ220" s="400"/>
      <c r="BR220" s="400"/>
      <c r="BS220" s="400"/>
      <c r="BT220" s="400"/>
      <c r="BU220" s="400"/>
      <c r="BV220" s="400"/>
      <c r="BW220" s="400"/>
      <c r="BX220" s="400"/>
      <c r="BY220" s="400"/>
      <c r="BZ220" s="400"/>
      <c r="CA220" s="400"/>
      <c r="CB220" s="400"/>
      <c r="CC220" s="400"/>
      <c r="CD220" s="400"/>
      <c r="CE220" s="400"/>
      <c r="CF220" s="400"/>
      <c r="CG220" s="400"/>
      <c r="CH220" s="400"/>
      <c r="CI220" s="400"/>
      <c r="CJ220" s="400"/>
      <c r="CK220" s="400"/>
      <c r="CL220" s="400"/>
      <c r="CM220" s="400"/>
      <c r="CN220" s="400"/>
      <c r="CO220" s="400"/>
      <c r="CP220" s="400"/>
      <c r="CQ220" s="400"/>
      <c r="CR220" s="400"/>
      <c r="CS220" s="400"/>
      <c r="CT220" s="400"/>
      <c r="CU220" s="400"/>
      <c r="CV220" s="400"/>
      <c r="CW220" s="400"/>
      <c r="CX220" s="400"/>
      <c r="CY220" s="400"/>
      <c r="CZ220" s="400"/>
      <c r="DA220" s="19"/>
    </row>
    <row r="221" spans="2:105" ht="6.75" customHeight="1">
      <c r="B221" s="17"/>
      <c r="C221" s="18"/>
      <c r="D221" s="18"/>
      <c r="E221" s="18"/>
      <c r="F221" s="18"/>
      <c r="G221" s="19"/>
      <c r="H221" s="20"/>
      <c r="I221" s="21"/>
      <c r="J221" s="21"/>
      <c r="K221" s="21"/>
      <c r="L221" s="21"/>
      <c r="M221" s="21"/>
      <c r="N221" s="21"/>
      <c r="O221" s="21"/>
      <c r="P221" s="21"/>
      <c r="Q221" s="21"/>
      <c r="R221" s="21"/>
      <c r="S221" s="21"/>
      <c r="T221" s="21"/>
      <c r="U221" s="21"/>
      <c r="V221" s="21"/>
      <c r="W221" s="21"/>
      <c r="X221" s="21"/>
      <c r="Y221" s="22"/>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2"/>
    </row>
    <row r="222" spans="2:105" ht="6.75" customHeight="1">
      <c r="B222" s="17"/>
      <c r="C222" s="18"/>
      <c r="D222" s="18"/>
      <c r="E222" s="18"/>
      <c r="F222" s="18"/>
      <c r="G222" s="19"/>
      <c r="H222" s="17"/>
      <c r="I222" s="18"/>
      <c r="J222" s="18"/>
      <c r="K222" s="18"/>
      <c r="L222" s="18"/>
      <c r="M222" s="18"/>
      <c r="N222" s="18"/>
      <c r="O222" s="18"/>
      <c r="P222" s="18"/>
      <c r="Q222" s="18"/>
      <c r="R222" s="18"/>
      <c r="S222" s="18"/>
      <c r="T222" s="18"/>
      <c r="U222" s="18"/>
      <c r="V222" s="18"/>
      <c r="W222" s="18"/>
      <c r="X222" s="18"/>
      <c r="Y222" s="19"/>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9"/>
    </row>
    <row r="223" spans="2:105" ht="18.75" customHeight="1">
      <c r="B223" s="17"/>
      <c r="C223" s="386" t="s">
        <v>51</v>
      </c>
      <c r="D223" s="387"/>
      <c r="E223" s="387"/>
      <c r="F223" s="387"/>
      <c r="G223" s="19"/>
      <c r="H223" s="17"/>
      <c r="I223" s="396" t="s">
        <v>43</v>
      </c>
      <c r="J223" s="397"/>
      <c r="K223" s="397"/>
      <c r="L223" s="397"/>
      <c r="M223" s="397"/>
      <c r="N223" s="397"/>
      <c r="O223" s="397"/>
      <c r="P223" s="397"/>
      <c r="Q223" s="397"/>
      <c r="R223" s="397"/>
      <c r="S223" s="397"/>
      <c r="T223" s="397"/>
      <c r="U223" s="397"/>
      <c r="V223" s="397"/>
      <c r="W223" s="397"/>
      <c r="X223" s="397"/>
      <c r="Y223" s="19"/>
      <c r="Z223" s="18"/>
      <c r="AA223" s="368" t="str">
        <f>IF(AND(入力表!P40&lt;&gt;5,入力表!C144&lt;&gt;""),入力表!C144,"")</f>
        <v/>
      </c>
      <c r="AB223" s="369"/>
      <c r="AC223" s="369"/>
      <c r="AD223" s="369"/>
      <c r="AE223" s="369"/>
      <c r="AF223" s="369"/>
      <c r="AG223" s="369"/>
      <c r="AH223" s="369"/>
      <c r="AI223" s="369"/>
      <c r="AJ223" s="369"/>
      <c r="AK223" s="369"/>
      <c r="AL223" s="369"/>
      <c r="AM223" s="369"/>
      <c r="AN223" s="369"/>
      <c r="AO223" s="369"/>
      <c r="AP223" s="369"/>
      <c r="AQ223" s="369"/>
      <c r="AR223" s="369"/>
      <c r="AS223" s="369"/>
      <c r="AT223" s="369"/>
      <c r="AU223" s="369"/>
      <c r="AV223" s="369"/>
      <c r="AW223" s="369"/>
      <c r="AX223" s="369"/>
      <c r="AY223" s="369"/>
      <c r="AZ223" s="369"/>
      <c r="BA223" s="369"/>
      <c r="BB223" s="369"/>
      <c r="BC223" s="369"/>
      <c r="BD223" s="369"/>
      <c r="BE223" s="369"/>
      <c r="BF223" s="369"/>
      <c r="BG223" s="369"/>
      <c r="BH223" s="369"/>
      <c r="BI223" s="369"/>
      <c r="BJ223" s="369"/>
      <c r="BK223" s="369"/>
      <c r="BL223" s="369"/>
      <c r="BM223" s="369"/>
      <c r="BN223" s="369"/>
      <c r="BO223" s="369"/>
      <c r="BP223" s="369"/>
      <c r="BQ223" s="369"/>
      <c r="BR223" s="369"/>
      <c r="BS223" s="369"/>
      <c r="BT223" s="369"/>
      <c r="BU223" s="369"/>
      <c r="BV223" s="369"/>
      <c r="BW223" s="369"/>
      <c r="BX223" s="369"/>
      <c r="BY223" s="369"/>
      <c r="BZ223" s="369"/>
      <c r="CA223" s="369"/>
      <c r="CB223" s="369"/>
      <c r="CC223" s="369"/>
      <c r="CD223" s="369"/>
      <c r="CE223" s="369"/>
      <c r="CF223" s="369"/>
      <c r="CG223" s="369"/>
      <c r="CH223" s="369"/>
      <c r="CI223" s="369"/>
      <c r="CJ223" s="369"/>
      <c r="CK223" s="369"/>
      <c r="CL223" s="369"/>
      <c r="CM223" s="369"/>
      <c r="CN223" s="369"/>
      <c r="CO223" s="369"/>
      <c r="CP223" s="369"/>
      <c r="CQ223" s="369"/>
      <c r="CR223" s="369"/>
      <c r="CS223" s="369"/>
      <c r="CT223" s="369"/>
      <c r="CU223" s="369"/>
      <c r="CV223" s="369"/>
      <c r="CW223" s="369"/>
      <c r="CX223" s="369"/>
      <c r="CY223" s="369"/>
      <c r="CZ223" s="369"/>
      <c r="DA223" s="19"/>
    </row>
    <row r="224" spans="2:105" ht="6.75" customHeight="1">
      <c r="B224" s="17"/>
      <c r="C224" s="387"/>
      <c r="D224" s="387"/>
      <c r="E224" s="387"/>
      <c r="F224" s="387"/>
      <c r="G224" s="19"/>
      <c r="H224" s="20"/>
      <c r="I224" s="21"/>
      <c r="J224" s="21"/>
      <c r="K224" s="21"/>
      <c r="L224" s="21"/>
      <c r="M224" s="21"/>
      <c r="N224" s="21"/>
      <c r="O224" s="21"/>
      <c r="P224" s="21"/>
      <c r="Q224" s="21"/>
      <c r="R224" s="21"/>
      <c r="S224" s="21"/>
      <c r="T224" s="21"/>
      <c r="U224" s="21"/>
      <c r="V224" s="21"/>
      <c r="W224" s="21"/>
      <c r="X224" s="21"/>
      <c r="Y224" s="22"/>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2"/>
    </row>
    <row r="225" spans="2:105" ht="6.75" customHeight="1">
      <c r="B225" s="17"/>
      <c r="C225" s="387"/>
      <c r="D225" s="387"/>
      <c r="E225" s="387"/>
      <c r="F225" s="387"/>
      <c r="G225" s="19"/>
      <c r="H225" s="17"/>
      <c r="I225" s="18"/>
      <c r="J225" s="18"/>
      <c r="K225" s="18"/>
      <c r="L225" s="18"/>
      <c r="M225" s="18"/>
      <c r="N225" s="18"/>
      <c r="O225" s="18"/>
      <c r="P225" s="18"/>
      <c r="Q225" s="18"/>
      <c r="R225" s="18"/>
      <c r="S225" s="18"/>
      <c r="T225" s="18"/>
      <c r="U225" s="18"/>
      <c r="V225" s="18"/>
      <c r="W225" s="18"/>
      <c r="X225" s="18"/>
      <c r="Y225" s="19"/>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9"/>
    </row>
    <row r="226" spans="2:105" ht="18.75" customHeight="1">
      <c r="B226" s="17"/>
      <c r="C226" s="387"/>
      <c r="D226" s="387"/>
      <c r="E226" s="387"/>
      <c r="F226" s="387"/>
      <c r="G226" s="19"/>
      <c r="H226" s="17"/>
      <c r="I226" s="396" t="s">
        <v>44</v>
      </c>
      <c r="J226" s="397"/>
      <c r="K226" s="397"/>
      <c r="L226" s="397"/>
      <c r="M226" s="397"/>
      <c r="N226" s="397"/>
      <c r="O226" s="397"/>
      <c r="P226" s="397"/>
      <c r="Q226" s="397"/>
      <c r="R226" s="397"/>
      <c r="S226" s="397"/>
      <c r="T226" s="397"/>
      <c r="U226" s="397"/>
      <c r="V226" s="397"/>
      <c r="W226" s="397"/>
      <c r="X226" s="397"/>
      <c r="Y226" s="19"/>
      <c r="Z226" s="18"/>
      <c r="AA226" s="368" t="str">
        <f>IF(AND(入力表!P40&lt;&gt;5,入力表!C145&lt;&gt;""),DBCS(入力表!C145),"")</f>
        <v/>
      </c>
      <c r="AB226" s="369"/>
      <c r="AC226" s="369"/>
      <c r="AD226" s="369"/>
      <c r="AE226" s="369"/>
      <c r="AF226" s="369"/>
      <c r="AG226" s="369"/>
      <c r="AH226" s="369"/>
      <c r="AI226" s="369"/>
      <c r="AJ226" s="369"/>
      <c r="AK226" s="369"/>
      <c r="AL226" s="369"/>
      <c r="AM226" s="369"/>
      <c r="AN226" s="369"/>
      <c r="AO226" s="369"/>
      <c r="AP226" s="369"/>
      <c r="AQ226" s="369"/>
      <c r="AR226" s="369"/>
      <c r="AS226" s="369"/>
      <c r="AT226" s="369"/>
      <c r="AU226" s="369"/>
      <c r="AV226" s="369"/>
      <c r="AW226" s="369"/>
      <c r="AX226" s="369"/>
      <c r="AY226" s="369"/>
      <c r="AZ226" s="369"/>
      <c r="BA226" s="369"/>
      <c r="BB226" s="369"/>
      <c r="BC226" s="369"/>
      <c r="BD226" s="369"/>
      <c r="BE226" s="369"/>
      <c r="BF226" s="369"/>
      <c r="BG226" s="369"/>
      <c r="BH226" s="369"/>
      <c r="BI226" s="369"/>
      <c r="BJ226" s="369"/>
      <c r="BK226" s="369"/>
      <c r="BL226" s="369"/>
      <c r="BM226" s="369"/>
      <c r="BN226" s="369"/>
      <c r="BO226" s="369"/>
      <c r="BP226" s="369"/>
      <c r="BQ226" s="369"/>
      <c r="BR226" s="369"/>
      <c r="BS226" s="369"/>
      <c r="BT226" s="369"/>
      <c r="BU226" s="369"/>
      <c r="BV226" s="369"/>
      <c r="BW226" s="369"/>
      <c r="BX226" s="369"/>
      <c r="BY226" s="369"/>
      <c r="BZ226" s="369"/>
      <c r="CA226" s="369"/>
      <c r="CB226" s="369"/>
      <c r="CC226" s="369"/>
      <c r="CD226" s="369"/>
      <c r="CE226" s="369"/>
      <c r="CF226" s="369"/>
      <c r="CG226" s="369"/>
      <c r="CH226" s="369"/>
      <c r="CI226" s="369"/>
      <c r="CJ226" s="369"/>
      <c r="CK226" s="369"/>
      <c r="CL226" s="369"/>
      <c r="CM226" s="369"/>
      <c r="CN226" s="369"/>
      <c r="CO226" s="369"/>
      <c r="CP226" s="369"/>
      <c r="CQ226" s="369"/>
      <c r="CR226" s="369"/>
      <c r="CS226" s="369"/>
      <c r="CT226" s="369"/>
      <c r="CU226" s="369"/>
      <c r="CV226" s="369"/>
      <c r="CW226" s="369"/>
      <c r="CX226" s="369"/>
      <c r="CY226" s="369"/>
      <c r="CZ226" s="369"/>
      <c r="DA226" s="19"/>
    </row>
    <row r="227" spans="2:105" ht="6.75" customHeight="1">
      <c r="B227" s="17"/>
      <c r="C227" s="387"/>
      <c r="D227" s="387"/>
      <c r="E227" s="387"/>
      <c r="F227" s="387"/>
      <c r="G227" s="19"/>
      <c r="H227" s="20"/>
      <c r="I227" s="21"/>
      <c r="J227" s="21"/>
      <c r="K227" s="21"/>
      <c r="L227" s="21"/>
      <c r="M227" s="21"/>
      <c r="N227" s="21"/>
      <c r="O227" s="21"/>
      <c r="P227" s="21"/>
      <c r="Q227" s="21"/>
      <c r="R227" s="21"/>
      <c r="S227" s="21"/>
      <c r="T227" s="21"/>
      <c r="U227" s="21"/>
      <c r="V227" s="21"/>
      <c r="W227" s="21"/>
      <c r="X227" s="21"/>
      <c r="Y227" s="22"/>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2"/>
    </row>
    <row r="228" spans="2:105" ht="6.75" customHeight="1">
      <c r="B228" s="17"/>
      <c r="C228" s="387"/>
      <c r="D228" s="387"/>
      <c r="E228" s="387"/>
      <c r="F228" s="387"/>
      <c r="G228" s="19"/>
      <c r="H228" s="17"/>
      <c r="I228" s="18"/>
      <c r="J228" s="18"/>
      <c r="K228" s="18"/>
      <c r="L228" s="18"/>
      <c r="M228" s="18"/>
      <c r="N228" s="18"/>
      <c r="O228" s="18"/>
      <c r="P228" s="18"/>
      <c r="Q228" s="18"/>
      <c r="R228" s="18"/>
      <c r="S228" s="18"/>
      <c r="T228" s="18"/>
      <c r="U228" s="18"/>
      <c r="V228" s="18"/>
      <c r="W228" s="18"/>
      <c r="X228" s="18"/>
      <c r="Y228" s="19"/>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9"/>
    </row>
    <row r="229" spans="2:105" ht="18.75" customHeight="1">
      <c r="B229" s="17"/>
      <c r="C229" s="387"/>
      <c r="D229" s="387"/>
      <c r="E229" s="387"/>
      <c r="F229" s="387"/>
      <c r="G229" s="19"/>
      <c r="H229" s="17"/>
      <c r="I229" s="396" t="s">
        <v>45</v>
      </c>
      <c r="J229" s="397"/>
      <c r="K229" s="397"/>
      <c r="L229" s="397"/>
      <c r="M229" s="397"/>
      <c r="N229" s="397"/>
      <c r="O229" s="397"/>
      <c r="P229" s="397"/>
      <c r="Q229" s="397"/>
      <c r="R229" s="397"/>
      <c r="S229" s="397"/>
      <c r="T229" s="397"/>
      <c r="U229" s="397"/>
      <c r="V229" s="397"/>
      <c r="W229" s="397"/>
      <c r="X229" s="397"/>
      <c r="Y229" s="19"/>
      <c r="Z229" s="18"/>
      <c r="AA229" s="368" t="str">
        <f>IF(AND(入力表!P40&lt;&gt;5,入力表!C146&lt;&gt;""),入力表!S146,"")</f>
        <v/>
      </c>
      <c r="AB229" s="369"/>
      <c r="AC229" s="369"/>
      <c r="AD229" s="369"/>
      <c r="AE229" s="369"/>
      <c r="AF229" s="369"/>
      <c r="AG229" s="369"/>
      <c r="AH229" s="369"/>
      <c r="AI229" s="369"/>
      <c r="AJ229" s="369"/>
      <c r="AK229" s="369"/>
      <c r="AL229" s="369"/>
      <c r="AM229" s="369"/>
      <c r="AN229" s="369"/>
      <c r="AO229" s="369"/>
      <c r="AP229" s="369"/>
      <c r="AQ229" s="369"/>
      <c r="AR229" s="369"/>
      <c r="AS229" s="369"/>
      <c r="AT229" s="369"/>
      <c r="AU229" s="369"/>
      <c r="AV229" s="369"/>
      <c r="AW229" s="369"/>
      <c r="AX229" s="369"/>
      <c r="AY229" s="369"/>
      <c r="AZ229" s="369"/>
      <c r="BA229" s="369"/>
      <c r="BB229" s="369"/>
      <c r="BC229" s="369"/>
      <c r="BD229" s="369"/>
      <c r="BE229" s="369"/>
      <c r="BF229" s="369"/>
      <c r="BG229" s="369"/>
      <c r="BH229" s="369"/>
      <c r="BI229" s="369"/>
      <c r="BJ229" s="369"/>
      <c r="BK229" s="369"/>
      <c r="BL229" s="369"/>
      <c r="BM229" s="369"/>
      <c r="BN229" s="369"/>
      <c r="BO229" s="369"/>
      <c r="BP229" s="369"/>
      <c r="BQ229" s="369"/>
      <c r="BR229" s="369"/>
      <c r="BS229" s="369"/>
      <c r="BT229" s="369"/>
      <c r="BU229" s="369"/>
      <c r="BV229" s="369"/>
      <c r="BW229" s="369"/>
      <c r="BX229" s="369"/>
      <c r="BY229" s="369"/>
      <c r="BZ229" s="369"/>
      <c r="CA229" s="369"/>
      <c r="CB229" s="369"/>
      <c r="CC229" s="369"/>
      <c r="CD229" s="369"/>
      <c r="CE229" s="369"/>
      <c r="CF229" s="369"/>
      <c r="CG229" s="369"/>
      <c r="CH229" s="369"/>
      <c r="CI229" s="369"/>
      <c r="CJ229" s="369"/>
      <c r="CK229" s="369"/>
      <c r="CL229" s="369"/>
      <c r="CM229" s="369"/>
      <c r="CN229" s="369"/>
      <c r="CO229" s="369"/>
      <c r="CP229" s="369"/>
      <c r="CQ229" s="369"/>
      <c r="CR229" s="369"/>
      <c r="CS229" s="369"/>
      <c r="CT229" s="369"/>
      <c r="CU229" s="369"/>
      <c r="CV229" s="369"/>
      <c r="CW229" s="369"/>
      <c r="CX229" s="369"/>
      <c r="CY229" s="369"/>
      <c r="CZ229" s="369"/>
      <c r="DA229" s="19"/>
    </row>
    <row r="230" spans="2:105" ht="6.75" customHeight="1">
      <c r="B230" s="17"/>
      <c r="C230" s="387"/>
      <c r="D230" s="387"/>
      <c r="E230" s="387"/>
      <c r="F230" s="387"/>
      <c r="G230" s="19"/>
      <c r="H230" s="20"/>
      <c r="I230" s="21"/>
      <c r="J230" s="21"/>
      <c r="K230" s="21"/>
      <c r="L230" s="21"/>
      <c r="M230" s="21"/>
      <c r="N230" s="21"/>
      <c r="O230" s="21"/>
      <c r="P230" s="21"/>
      <c r="Q230" s="21"/>
      <c r="R230" s="21"/>
      <c r="S230" s="21"/>
      <c r="T230" s="21"/>
      <c r="U230" s="21"/>
      <c r="V230" s="21"/>
      <c r="W230" s="21"/>
      <c r="X230" s="21"/>
      <c r="Y230" s="22"/>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2"/>
    </row>
    <row r="231" spans="2:105" ht="6.75" customHeight="1">
      <c r="B231" s="17"/>
      <c r="C231" s="387"/>
      <c r="D231" s="387"/>
      <c r="E231" s="387"/>
      <c r="F231" s="387"/>
      <c r="G231" s="19"/>
      <c r="H231" s="17"/>
      <c r="I231" s="18"/>
      <c r="J231" s="18"/>
      <c r="K231" s="18"/>
      <c r="L231" s="18"/>
      <c r="M231" s="18"/>
      <c r="N231" s="18"/>
      <c r="O231" s="18"/>
      <c r="P231" s="18"/>
      <c r="Q231" s="18"/>
      <c r="R231" s="18"/>
      <c r="S231" s="18"/>
      <c r="T231" s="18"/>
      <c r="U231" s="18"/>
      <c r="V231" s="18"/>
      <c r="W231" s="18"/>
      <c r="X231" s="18"/>
      <c r="Y231" s="19"/>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9"/>
    </row>
    <row r="232" spans="2:105" ht="18.75" customHeight="1">
      <c r="B232" s="17"/>
      <c r="C232" s="387"/>
      <c r="D232" s="387"/>
      <c r="E232" s="387"/>
      <c r="F232" s="387"/>
      <c r="G232" s="19"/>
      <c r="H232" s="17"/>
      <c r="I232" s="396" t="s">
        <v>46</v>
      </c>
      <c r="J232" s="397"/>
      <c r="K232" s="397"/>
      <c r="L232" s="397"/>
      <c r="M232" s="397"/>
      <c r="N232" s="397"/>
      <c r="O232" s="397"/>
      <c r="P232" s="397"/>
      <c r="Q232" s="397"/>
      <c r="R232" s="397"/>
      <c r="S232" s="397"/>
      <c r="T232" s="397"/>
      <c r="U232" s="397"/>
      <c r="V232" s="397"/>
      <c r="W232" s="397"/>
      <c r="X232" s="397"/>
      <c r="Y232" s="19"/>
      <c r="Z232" s="18"/>
      <c r="AA232" s="368" t="str">
        <f>IF(AND(入力表!P40&lt;&gt;5,入力表!C147&lt;&gt;"",入力表!G147&lt;&gt;""),入力表!V147,"令和　　年　　月　　日　～　令和　　年　　月　　日")</f>
        <v>令和　　年　　月　　日　～　令和　　年　　月　　日</v>
      </c>
      <c r="AB232" s="369"/>
      <c r="AC232" s="369"/>
      <c r="AD232" s="369"/>
      <c r="AE232" s="369"/>
      <c r="AF232" s="369"/>
      <c r="AG232" s="369"/>
      <c r="AH232" s="369"/>
      <c r="AI232" s="369"/>
      <c r="AJ232" s="369"/>
      <c r="AK232" s="369"/>
      <c r="AL232" s="369"/>
      <c r="AM232" s="369"/>
      <c r="AN232" s="369"/>
      <c r="AO232" s="369"/>
      <c r="AP232" s="369"/>
      <c r="AQ232" s="369"/>
      <c r="AR232" s="369"/>
      <c r="AS232" s="369"/>
      <c r="AT232" s="369"/>
      <c r="AU232" s="369"/>
      <c r="AV232" s="369"/>
      <c r="AW232" s="369"/>
      <c r="AX232" s="369"/>
      <c r="AY232" s="369"/>
      <c r="AZ232" s="369"/>
      <c r="BA232" s="369"/>
      <c r="BB232" s="369"/>
      <c r="BC232" s="369"/>
      <c r="BD232" s="369"/>
      <c r="BE232" s="369"/>
      <c r="BF232" s="369"/>
      <c r="BG232" s="369"/>
      <c r="BH232" s="369"/>
      <c r="BI232" s="369"/>
      <c r="BJ232" s="369"/>
      <c r="BK232" s="369"/>
      <c r="BL232" s="369"/>
      <c r="BM232" s="369"/>
      <c r="BN232" s="369"/>
      <c r="BO232" s="369"/>
      <c r="BP232" s="369"/>
      <c r="BQ232" s="369"/>
      <c r="BR232" s="369"/>
      <c r="BS232" s="369"/>
      <c r="BT232" s="369"/>
      <c r="BU232" s="369"/>
      <c r="BV232" s="369"/>
      <c r="BW232" s="369"/>
      <c r="BX232" s="369"/>
      <c r="BY232" s="369"/>
      <c r="BZ232" s="369"/>
      <c r="CA232" s="369"/>
      <c r="CB232" s="369"/>
      <c r="CC232" s="369"/>
      <c r="CD232" s="369"/>
      <c r="CE232" s="369"/>
      <c r="CF232" s="369"/>
      <c r="CG232" s="369"/>
      <c r="CH232" s="369"/>
      <c r="CI232" s="369"/>
      <c r="CJ232" s="369"/>
      <c r="CK232" s="369"/>
      <c r="CL232" s="369"/>
      <c r="CM232" s="369"/>
      <c r="CN232" s="369"/>
      <c r="CO232" s="369"/>
      <c r="CP232" s="369"/>
      <c r="CQ232" s="369"/>
      <c r="CR232" s="369"/>
      <c r="CS232" s="369"/>
      <c r="CT232" s="369"/>
      <c r="CU232" s="369"/>
      <c r="CV232" s="369"/>
      <c r="CW232" s="369"/>
      <c r="CX232" s="369"/>
      <c r="CY232" s="369"/>
      <c r="CZ232" s="369"/>
      <c r="DA232" s="19"/>
    </row>
    <row r="233" spans="2:105" ht="6.75" customHeight="1">
      <c r="B233" s="17"/>
      <c r="C233" s="387"/>
      <c r="D233" s="387"/>
      <c r="E233" s="387"/>
      <c r="F233" s="387"/>
      <c r="G233" s="19"/>
      <c r="H233" s="20"/>
      <c r="I233" s="21"/>
      <c r="J233" s="21"/>
      <c r="K233" s="21"/>
      <c r="L233" s="21"/>
      <c r="M233" s="21"/>
      <c r="N233" s="21"/>
      <c r="O233" s="21"/>
      <c r="P233" s="21"/>
      <c r="Q233" s="21"/>
      <c r="R233" s="21"/>
      <c r="S233" s="21"/>
      <c r="T233" s="21"/>
      <c r="U233" s="21"/>
      <c r="V233" s="21"/>
      <c r="W233" s="21"/>
      <c r="X233" s="21"/>
      <c r="Y233" s="22"/>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2"/>
    </row>
    <row r="234" spans="2:105" ht="6.75" customHeight="1">
      <c r="B234" s="17"/>
      <c r="C234" s="387"/>
      <c r="D234" s="387"/>
      <c r="E234" s="387"/>
      <c r="F234" s="387"/>
      <c r="G234" s="19"/>
      <c r="H234" s="17"/>
      <c r="I234" s="18"/>
      <c r="J234" s="18"/>
      <c r="K234" s="18"/>
      <c r="L234" s="18"/>
      <c r="M234" s="18"/>
      <c r="N234" s="18"/>
      <c r="O234" s="18"/>
      <c r="P234" s="18"/>
      <c r="Q234" s="18"/>
      <c r="R234" s="18"/>
      <c r="S234" s="18"/>
      <c r="T234" s="18"/>
      <c r="U234" s="18"/>
      <c r="V234" s="18"/>
      <c r="W234" s="18"/>
      <c r="X234" s="18"/>
      <c r="Y234" s="19"/>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9"/>
    </row>
    <row r="235" spans="2:105" ht="18.75" customHeight="1">
      <c r="B235" s="17"/>
      <c r="C235" s="387"/>
      <c r="D235" s="387"/>
      <c r="E235" s="387"/>
      <c r="F235" s="387"/>
      <c r="G235" s="19"/>
      <c r="H235" s="17"/>
      <c r="I235" s="396" t="s">
        <v>48</v>
      </c>
      <c r="J235" s="397"/>
      <c r="K235" s="397"/>
      <c r="L235" s="397"/>
      <c r="M235" s="397"/>
      <c r="N235" s="397"/>
      <c r="O235" s="397"/>
      <c r="P235" s="397"/>
      <c r="Q235" s="397"/>
      <c r="R235" s="397"/>
      <c r="S235" s="397"/>
      <c r="T235" s="397"/>
      <c r="U235" s="397"/>
      <c r="V235" s="397"/>
      <c r="W235" s="397"/>
      <c r="X235" s="397"/>
      <c r="Y235" s="19"/>
      <c r="Z235" s="18"/>
      <c r="AA235" s="368" t="str">
        <f>IF(AND(入力表!P40&lt;&gt;5,入力表!C148&lt;&gt;""),IF(入力表!I148="","■単体受注　・　□ＪＶ受注（出資比率　　　　　　　　）","□単体受注　・　■ＪＶ受注（出資比率　"&amp;入力表!I148&amp;"　）"),"□単体受注　・　□ＪＶ受注（出資比率　　　　　　　　）")</f>
        <v>□単体受注　・　□ＪＶ受注（出資比率　　　　　　　　）</v>
      </c>
      <c r="AB235" s="369"/>
      <c r="AC235" s="369"/>
      <c r="AD235" s="369"/>
      <c r="AE235" s="369"/>
      <c r="AF235" s="369"/>
      <c r="AG235" s="369"/>
      <c r="AH235" s="369"/>
      <c r="AI235" s="369"/>
      <c r="AJ235" s="369"/>
      <c r="AK235" s="369"/>
      <c r="AL235" s="369"/>
      <c r="AM235" s="369"/>
      <c r="AN235" s="369"/>
      <c r="AO235" s="369"/>
      <c r="AP235" s="369"/>
      <c r="AQ235" s="369"/>
      <c r="AR235" s="369"/>
      <c r="AS235" s="369"/>
      <c r="AT235" s="369"/>
      <c r="AU235" s="369"/>
      <c r="AV235" s="369"/>
      <c r="AW235" s="369"/>
      <c r="AX235" s="369"/>
      <c r="AY235" s="369"/>
      <c r="AZ235" s="369"/>
      <c r="BA235" s="369"/>
      <c r="BB235" s="369"/>
      <c r="BC235" s="369"/>
      <c r="BD235" s="369"/>
      <c r="BE235" s="369"/>
      <c r="BF235" s="369"/>
      <c r="BG235" s="369"/>
      <c r="BH235" s="369"/>
      <c r="BI235" s="369"/>
      <c r="BJ235" s="369"/>
      <c r="BK235" s="369"/>
      <c r="BL235" s="369"/>
      <c r="BM235" s="369"/>
      <c r="BN235" s="369"/>
      <c r="BO235" s="369"/>
      <c r="BP235" s="369"/>
      <c r="BQ235" s="369"/>
      <c r="BR235" s="369"/>
      <c r="BS235" s="369"/>
      <c r="BT235" s="369"/>
      <c r="BU235" s="369"/>
      <c r="BV235" s="369"/>
      <c r="BW235" s="369"/>
      <c r="BX235" s="369"/>
      <c r="BY235" s="369"/>
      <c r="BZ235" s="369"/>
      <c r="CA235" s="369"/>
      <c r="CB235" s="369"/>
      <c r="CC235" s="369"/>
      <c r="CD235" s="369"/>
      <c r="CE235" s="369"/>
      <c r="CF235" s="369"/>
      <c r="CG235" s="369"/>
      <c r="CH235" s="369"/>
      <c r="CI235" s="369"/>
      <c r="CJ235" s="369"/>
      <c r="CK235" s="369"/>
      <c r="CL235" s="369"/>
      <c r="CM235" s="369"/>
      <c r="CN235" s="369"/>
      <c r="CO235" s="369"/>
      <c r="CP235" s="369"/>
      <c r="CQ235" s="369"/>
      <c r="CR235" s="369"/>
      <c r="CS235" s="369"/>
      <c r="CT235" s="369"/>
      <c r="CU235" s="369"/>
      <c r="CV235" s="369"/>
      <c r="CW235" s="369"/>
      <c r="CX235" s="369"/>
      <c r="CY235" s="369"/>
      <c r="CZ235" s="369"/>
      <c r="DA235" s="19"/>
    </row>
    <row r="236" spans="2:105" ht="6.75" customHeight="1">
      <c r="B236" s="17"/>
      <c r="C236" s="317"/>
      <c r="D236" s="317"/>
      <c r="E236" s="317"/>
      <c r="F236" s="317"/>
      <c r="G236" s="19"/>
      <c r="H236" s="20"/>
      <c r="I236" s="21"/>
      <c r="J236" s="21"/>
      <c r="K236" s="21"/>
      <c r="L236" s="21"/>
      <c r="M236" s="21"/>
      <c r="N236" s="21"/>
      <c r="O236" s="21"/>
      <c r="P236" s="21"/>
      <c r="Q236" s="21"/>
      <c r="R236" s="21"/>
      <c r="S236" s="21"/>
      <c r="T236" s="21"/>
      <c r="U236" s="21"/>
      <c r="V236" s="21"/>
      <c r="W236" s="21"/>
      <c r="X236" s="21"/>
      <c r="Y236" s="22"/>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2"/>
    </row>
    <row r="237" spans="2:105" ht="6.75" customHeight="1">
      <c r="B237" s="17"/>
      <c r="C237" s="317"/>
      <c r="D237" s="317"/>
      <c r="E237" s="317"/>
      <c r="F237" s="317"/>
      <c r="G237" s="19"/>
      <c r="H237" s="17"/>
      <c r="I237" s="18"/>
      <c r="J237" s="18"/>
      <c r="K237" s="18"/>
      <c r="L237" s="18"/>
      <c r="M237" s="18"/>
      <c r="N237" s="18"/>
      <c r="O237" s="18"/>
      <c r="P237" s="18"/>
      <c r="Q237" s="18"/>
      <c r="R237" s="18"/>
      <c r="S237" s="18"/>
      <c r="T237" s="18"/>
      <c r="U237" s="18"/>
      <c r="V237" s="18"/>
      <c r="W237" s="18"/>
      <c r="X237" s="18"/>
      <c r="Y237" s="19"/>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9"/>
    </row>
    <row r="238" spans="2:105" ht="18.75" customHeight="1">
      <c r="B238" s="17"/>
      <c r="C238" s="317"/>
      <c r="D238" s="317"/>
      <c r="E238" s="317"/>
      <c r="F238" s="317"/>
      <c r="G238" s="19"/>
      <c r="H238" s="17"/>
      <c r="I238" s="366" t="s">
        <v>49</v>
      </c>
      <c r="J238" s="367"/>
      <c r="K238" s="367"/>
      <c r="L238" s="367"/>
      <c r="M238" s="367"/>
      <c r="N238" s="367"/>
      <c r="O238" s="367"/>
      <c r="P238" s="367"/>
      <c r="Q238" s="367"/>
      <c r="R238" s="367"/>
      <c r="S238" s="367"/>
      <c r="T238" s="367"/>
      <c r="U238" s="367"/>
      <c r="V238" s="367"/>
      <c r="W238" s="367"/>
      <c r="X238" s="367"/>
      <c r="Y238" s="19"/>
      <c r="Z238" s="18"/>
      <c r="AA238" s="368" t="str">
        <f>IF(AND(入力表!P40&lt;&gt;5,入力表!C149&lt;&gt;""),IF(入力表!G149&lt;&gt;"","■有（CORINS登録番号　"&amp;入力表!G149&amp;"　）　・　□無","□有（CORINS登録番号　　　　　　　　　　）　・　■無"),"□有（CORINS登録番号　　　　　　　　　　）　・　□無")</f>
        <v>□有（CORINS登録番号　　　　　　　　　　）　・　□無</v>
      </c>
      <c r="AB238" s="369"/>
      <c r="AC238" s="369"/>
      <c r="AD238" s="369"/>
      <c r="AE238" s="369"/>
      <c r="AF238" s="369"/>
      <c r="AG238" s="369"/>
      <c r="AH238" s="369"/>
      <c r="AI238" s="369"/>
      <c r="AJ238" s="369"/>
      <c r="AK238" s="369"/>
      <c r="AL238" s="369"/>
      <c r="AM238" s="369"/>
      <c r="AN238" s="369"/>
      <c r="AO238" s="369"/>
      <c r="AP238" s="369"/>
      <c r="AQ238" s="369"/>
      <c r="AR238" s="369"/>
      <c r="AS238" s="369"/>
      <c r="AT238" s="369"/>
      <c r="AU238" s="369"/>
      <c r="AV238" s="369"/>
      <c r="AW238" s="369"/>
      <c r="AX238" s="369"/>
      <c r="AY238" s="369"/>
      <c r="AZ238" s="369"/>
      <c r="BA238" s="369"/>
      <c r="BB238" s="369"/>
      <c r="BC238" s="369"/>
      <c r="BD238" s="369"/>
      <c r="BE238" s="369"/>
      <c r="BF238" s="369"/>
      <c r="BG238" s="369"/>
      <c r="BH238" s="369"/>
      <c r="BI238" s="369"/>
      <c r="BJ238" s="369"/>
      <c r="BK238" s="369"/>
      <c r="BL238" s="369"/>
      <c r="BM238" s="369"/>
      <c r="BN238" s="369"/>
      <c r="BO238" s="369"/>
      <c r="BP238" s="369"/>
      <c r="BQ238" s="369"/>
      <c r="BR238" s="369"/>
      <c r="BS238" s="369"/>
      <c r="BT238" s="369"/>
      <c r="BU238" s="369"/>
      <c r="BV238" s="369"/>
      <c r="BW238" s="369"/>
      <c r="BX238" s="369"/>
      <c r="BY238" s="369"/>
      <c r="BZ238" s="369"/>
      <c r="CA238" s="369"/>
      <c r="CB238" s="369"/>
      <c r="CC238" s="369"/>
      <c r="CD238" s="369"/>
      <c r="CE238" s="369"/>
      <c r="CF238" s="369"/>
      <c r="CG238" s="369"/>
      <c r="CH238" s="369"/>
      <c r="CI238" s="369"/>
      <c r="CJ238" s="369"/>
      <c r="CK238" s="369"/>
      <c r="CL238" s="369"/>
      <c r="CM238" s="369"/>
      <c r="CN238" s="369"/>
      <c r="CO238" s="369"/>
      <c r="CP238" s="369"/>
      <c r="CQ238" s="369"/>
      <c r="CR238" s="369"/>
      <c r="CS238" s="369"/>
      <c r="CT238" s="369"/>
      <c r="CU238" s="369"/>
      <c r="CV238" s="369"/>
      <c r="CW238" s="369"/>
      <c r="CX238" s="369"/>
      <c r="CY238" s="369"/>
      <c r="CZ238" s="369"/>
      <c r="DA238" s="19"/>
    </row>
    <row r="239" spans="2:105" ht="6.75" customHeight="1">
      <c r="B239" s="17"/>
      <c r="C239" s="18"/>
      <c r="D239" s="18"/>
      <c r="E239" s="18"/>
      <c r="F239" s="18"/>
      <c r="G239" s="19"/>
      <c r="H239" s="20"/>
      <c r="I239" s="21"/>
      <c r="J239" s="21"/>
      <c r="K239" s="21"/>
      <c r="L239" s="21"/>
      <c r="M239" s="21"/>
      <c r="N239" s="21"/>
      <c r="O239" s="21"/>
      <c r="P239" s="21"/>
      <c r="Q239" s="21"/>
      <c r="R239" s="21"/>
      <c r="S239" s="21"/>
      <c r="T239" s="21"/>
      <c r="U239" s="21"/>
      <c r="V239" s="21"/>
      <c r="W239" s="21"/>
      <c r="X239" s="21"/>
      <c r="Y239" s="22"/>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2"/>
    </row>
    <row r="240" spans="2:105" ht="6.75" customHeight="1">
      <c r="B240" s="17"/>
      <c r="C240" s="18"/>
      <c r="D240" s="18"/>
      <c r="E240" s="18"/>
      <c r="F240" s="18"/>
      <c r="G240" s="19"/>
      <c r="H240" s="14"/>
      <c r="I240" s="15"/>
      <c r="J240" s="15"/>
      <c r="K240" s="15"/>
      <c r="L240" s="15"/>
      <c r="M240" s="15"/>
      <c r="N240" s="15"/>
      <c r="O240" s="15"/>
      <c r="P240" s="15"/>
      <c r="Q240" s="15"/>
      <c r="R240" s="15"/>
      <c r="S240" s="15"/>
      <c r="T240" s="15"/>
      <c r="U240" s="15"/>
      <c r="V240" s="15"/>
      <c r="W240" s="15"/>
      <c r="X240" s="15"/>
      <c r="Y240" s="16"/>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6"/>
    </row>
    <row r="241" spans="2:105" ht="18.75" customHeight="1">
      <c r="B241" s="17"/>
      <c r="C241" s="18"/>
      <c r="D241" s="18"/>
      <c r="E241" s="18"/>
      <c r="F241" s="18"/>
      <c r="G241" s="19"/>
      <c r="H241" s="17"/>
      <c r="I241" s="396" t="s">
        <v>50</v>
      </c>
      <c r="J241" s="397"/>
      <c r="K241" s="397"/>
      <c r="L241" s="397"/>
      <c r="M241" s="397"/>
      <c r="N241" s="397"/>
      <c r="O241" s="397"/>
      <c r="P241" s="397"/>
      <c r="Q241" s="397"/>
      <c r="R241" s="397"/>
      <c r="S241" s="397"/>
      <c r="T241" s="397"/>
      <c r="U241" s="397"/>
      <c r="V241" s="397"/>
      <c r="W241" s="397"/>
      <c r="X241" s="397"/>
      <c r="Y241" s="19"/>
      <c r="Z241" s="18"/>
      <c r="AA241" s="398" t="str">
        <f>IF(AND(入力表!P40&lt;&gt;5,入力表!C143&lt;&gt;""),DBCS(入力表!C150)&amp;"点","")</f>
        <v/>
      </c>
      <c r="AB241" s="369"/>
      <c r="AC241" s="369"/>
      <c r="AD241" s="369"/>
      <c r="AE241" s="369"/>
      <c r="AF241" s="369"/>
      <c r="AG241" s="369"/>
      <c r="AH241" s="369"/>
      <c r="AI241" s="369"/>
      <c r="AJ241" s="369"/>
      <c r="AK241" s="369"/>
      <c r="AL241" s="369"/>
      <c r="AM241" s="369"/>
      <c r="AN241" s="369"/>
      <c r="AO241" s="369"/>
      <c r="AP241" s="369"/>
      <c r="AQ241" s="369"/>
      <c r="AR241" s="369"/>
      <c r="AS241" s="369"/>
      <c r="AT241" s="369"/>
      <c r="AU241" s="369"/>
      <c r="AV241" s="369"/>
      <c r="AW241" s="369"/>
      <c r="AX241" s="369"/>
      <c r="AY241" s="369"/>
      <c r="AZ241" s="369"/>
      <c r="BA241" s="369"/>
      <c r="BB241" s="369"/>
      <c r="BC241" s="369"/>
      <c r="BD241" s="369"/>
      <c r="BE241" s="369"/>
      <c r="BF241" s="369"/>
      <c r="BG241" s="369"/>
      <c r="BH241" s="369"/>
      <c r="BI241" s="369"/>
      <c r="BJ241" s="369"/>
      <c r="BK241" s="369"/>
      <c r="BL241" s="369"/>
      <c r="BM241" s="369"/>
      <c r="BN241" s="369"/>
      <c r="BO241" s="369"/>
      <c r="BP241" s="369"/>
      <c r="BQ241" s="369"/>
      <c r="BR241" s="369"/>
      <c r="BS241" s="369"/>
      <c r="BT241" s="369"/>
      <c r="BU241" s="369"/>
      <c r="BV241" s="369"/>
      <c r="BW241" s="369"/>
      <c r="BX241" s="369"/>
      <c r="BY241" s="369"/>
      <c r="BZ241" s="369"/>
      <c r="CA241" s="369"/>
      <c r="CB241" s="369"/>
      <c r="CC241" s="369"/>
      <c r="CD241" s="369"/>
      <c r="CE241" s="369"/>
      <c r="CF241" s="369"/>
      <c r="CG241" s="369"/>
      <c r="CH241" s="369"/>
      <c r="CI241" s="369"/>
      <c r="CJ241" s="369"/>
      <c r="CK241" s="369"/>
      <c r="CL241" s="369"/>
      <c r="CM241" s="369"/>
      <c r="CN241" s="369"/>
      <c r="CO241" s="369"/>
      <c r="CP241" s="369"/>
      <c r="CQ241" s="369"/>
      <c r="CR241" s="369"/>
      <c r="CS241" s="369"/>
      <c r="CT241" s="369"/>
      <c r="CU241" s="369"/>
      <c r="CV241" s="369"/>
      <c r="CW241" s="369"/>
      <c r="CX241" s="369"/>
      <c r="CY241" s="369"/>
      <c r="CZ241" s="369"/>
      <c r="DA241" s="19"/>
    </row>
    <row r="242" spans="2:105" ht="6.75" customHeight="1">
      <c r="B242" s="20"/>
      <c r="C242" s="21"/>
      <c r="D242" s="21"/>
      <c r="E242" s="21"/>
      <c r="F242" s="21"/>
      <c r="G242" s="22"/>
      <c r="H242" s="20"/>
      <c r="I242" s="21"/>
      <c r="J242" s="21"/>
      <c r="K242" s="21"/>
      <c r="L242" s="21"/>
      <c r="M242" s="21"/>
      <c r="N242" s="21"/>
      <c r="O242" s="21"/>
      <c r="P242" s="21"/>
      <c r="Q242" s="21"/>
      <c r="R242" s="21"/>
      <c r="S242" s="21"/>
      <c r="T242" s="21"/>
      <c r="U242" s="21"/>
      <c r="V242" s="21"/>
      <c r="W242" s="21"/>
      <c r="X242" s="21"/>
      <c r="Y242" s="22"/>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2"/>
    </row>
    <row r="243" spans="2:105" ht="2.1" customHeight="1"/>
    <row r="244" spans="2:105" ht="6.75" customHeight="1">
      <c r="B244" s="14"/>
      <c r="C244" s="15"/>
      <c r="D244" s="15"/>
      <c r="E244" s="15"/>
      <c r="F244" s="15"/>
      <c r="G244" s="16"/>
      <c r="H244" s="14"/>
      <c r="I244" s="15"/>
      <c r="J244" s="15"/>
      <c r="K244" s="15"/>
      <c r="L244" s="15"/>
      <c r="M244" s="15"/>
      <c r="N244" s="15"/>
      <c r="O244" s="15"/>
      <c r="P244" s="15"/>
      <c r="Q244" s="15"/>
      <c r="R244" s="15"/>
      <c r="S244" s="15"/>
      <c r="T244" s="15"/>
      <c r="U244" s="15"/>
      <c r="V244" s="15"/>
      <c r="W244" s="15"/>
      <c r="X244" s="15"/>
      <c r="Y244" s="16"/>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6"/>
    </row>
    <row r="245" spans="2:105" ht="18.75" customHeight="1">
      <c r="B245" s="17"/>
      <c r="C245" s="18"/>
      <c r="D245" s="18"/>
      <c r="E245" s="18"/>
      <c r="F245" s="18"/>
      <c r="G245" s="19"/>
      <c r="H245" s="17"/>
      <c r="I245" s="396" t="s">
        <v>42</v>
      </c>
      <c r="J245" s="399"/>
      <c r="K245" s="399"/>
      <c r="L245" s="399"/>
      <c r="M245" s="399"/>
      <c r="N245" s="399"/>
      <c r="O245" s="399"/>
      <c r="P245" s="399"/>
      <c r="Q245" s="399"/>
      <c r="R245" s="399"/>
      <c r="S245" s="399"/>
      <c r="T245" s="399"/>
      <c r="U245" s="399"/>
      <c r="V245" s="399"/>
      <c r="W245" s="399"/>
      <c r="X245" s="399"/>
      <c r="Y245" s="19"/>
      <c r="Z245" s="18"/>
      <c r="AA245" s="368" t="str">
        <f>IF(AND(入力表!P40&lt;&gt;5,入力表!C152&lt;&gt;""),DBCS(入力表!C152),"")</f>
        <v/>
      </c>
      <c r="AB245" s="400"/>
      <c r="AC245" s="400"/>
      <c r="AD245" s="400"/>
      <c r="AE245" s="400"/>
      <c r="AF245" s="400"/>
      <c r="AG245" s="400"/>
      <c r="AH245" s="400"/>
      <c r="AI245" s="400"/>
      <c r="AJ245" s="400"/>
      <c r="AK245" s="400"/>
      <c r="AL245" s="400"/>
      <c r="AM245" s="400"/>
      <c r="AN245" s="400"/>
      <c r="AO245" s="400"/>
      <c r="AP245" s="400"/>
      <c r="AQ245" s="400"/>
      <c r="AR245" s="400"/>
      <c r="AS245" s="400"/>
      <c r="AT245" s="400"/>
      <c r="AU245" s="400"/>
      <c r="AV245" s="400"/>
      <c r="AW245" s="400"/>
      <c r="AX245" s="400"/>
      <c r="AY245" s="400"/>
      <c r="AZ245" s="400"/>
      <c r="BA245" s="400"/>
      <c r="BB245" s="400"/>
      <c r="BC245" s="400"/>
      <c r="BD245" s="400"/>
      <c r="BE245" s="400"/>
      <c r="BF245" s="400"/>
      <c r="BG245" s="400"/>
      <c r="BH245" s="400"/>
      <c r="BI245" s="400"/>
      <c r="BJ245" s="400"/>
      <c r="BK245" s="400"/>
      <c r="BL245" s="400"/>
      <c r="BM245" s="400"/>
      <c r="BN245" s="400"/>
      <c r="BO245" s="400"/>
      <c r="BP245" s="400"/>
      <c r="BQ245" s="400"/>
      <c r="BR245" s="400"/>
      <c r="BS245" s="400"/>
      <c r="BT245" s="400"/>
      <c r="BU245" s="400"/>
      <c r="BV245" s="400"/>
      <c r="BW245" s="400"/>
      <c r="BX245" s="400"/>
      <c r="BY245" s="400"/>
      <c r="BZ245" s="400"/>
      <c r="CA245" s="400"/>
      <c r="CB245" s="400"/>
      <c r="CC245" s="400"/>
      <c r="CD245" s="400"/>
      <c r="CE245" s="400"/>
      <c r="CF245" s="400"/>
      <c r="CG245" s="400"/>
      <c r="CH245" s="400"/>
      <c r="CI245" s="400"/>
      <c r="CJ245" s="400"/>
      <c r="CK245" s="400"/>
      <c r="CL245" s="400"/>
      <c r="CM245" s="400"/>
      <c r="CN245" s="400"/>
      <c r="CO245" s="400"/>
      <c r="CP245" s="400"/>
      <c r="CQ245" s="400"/>
      <c r="CR245" s="400"/>
      <c r="CS245" s="400"/>
      <c r="CT245" s="400"/>
      <c r="CU245" s="400"/>
      <c r="CV245" s="400"/>
      <c r="CW245" s="400"/>
      <c r="CX245" s="400"/>
      <c r="CY245" s="400"/>
      <c r="CZ245" s="400"/>
      <c r="DA245" s="19"/>
    </row>
    <row r="246" spans="2:105" ht="6.75" customHeight="1">
      <c r="B246" s="17"/>
      <c r="C246" s="18"/>
      <c r="D246" s="18"/>
      <c r="E246" s="18"/>
      <c r="F246" s="18"/>
      <c r="G246" s="19"/>
      <c r="H246" s="20"/>
      <c r="I246" s="21"/>
      <c r="J246" s="21"/>
      <c r="K246" s="21"/>
      <c r="L246" s="21"/>
      <c r="M246" s="21"/>
      <c r="N246" s="21"/>
      <c r="O246" s="21"/>
      <c r="P246" s="21"/>
      <c r="Q246" s="21"/>
      <c r="R246" s="21"/>
      <c r="S246" s="21"/>
      <c r="T246" s="21"/>
      <c r="U246" s="21"/>
      <c r="V246" s="21"/>
      <c r="W246" s="21"/>
      <c r="X246" s="21"/>
      <c r="Y246" s="22"/>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2"/>
    </row>
    <row r="247" spans="2:105" ht="6.75" customHeight="1">
      <c r="B247" s="17"/>
      <c r="C247" s="18"/>
      <c r="D247" s="18"/>
      <c r="E247" s="18"/>
      <c r="F247" s="18"/>
      <c r="G247" s="19"/>
      <c r="H247" s="17"/>
      <c r="I247" s="18"/>
      <c r="J247" s="18"/>
      <c r="K247" s="18"/>
      <c r="L247" s="18"/>
      <c r="M247" s="18"/>
      <c r="N247" s="18"/>
      <c r="O247" s="18"/>
      <c r="P247" s="18"/>
      <c r="Q247" s="18"/>
      <c r="R247" s="18"/>
      <c r="S247" s="18"/>
      <c r="T247" s="18"/>
      <c r="U247" s="18"/>
      <c r="V247" s="18"/>
      <c r="W247" s="18"/>
      <c r="X247" s="18"/>
      <c r="Y247" s="19"/>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9"/>
    </row>
    <row r="248" spans="2:105" ht="18.75" customHeight="1">
      <c r="B248" s="17"/>
      <c r="C248" s="386" t="s">
        <v>51</v>
      </c>
      <c r="D248" s="387"/>
      <c r="E248" s="387"/>
      <c r="F248" s="387"/>
      <c r="G248" s="19"/>
      <c r="H248" s="17"/>
      <c r="I248" s="396" t="s">
        <v>43</v>
      </c>
      <c r="J248" s="397"/>
      <c r="K248" s="397"/>
      <c r="L248" s="397"/>
      <c r="M248" s="397"/>
      <c r="N248" s="397"/>
      <c r="O248" s="397"/>
      <c r="P248" s="397"/>
      <c r="Q248" s="397"/>
      <c r="R248" s="397"/>
      <c r="S248" s="397"/>
      <c r="T248" s="397"/>
      <c r="U248" s="397"/>
      <c r="V248" s="397"/>
      <c r="W248" s="397"/>
      <c r="X248" s="397"/>
      <c r="Y248" s="19"/>
      <c r="Z248" s="18"/>
      <c r="AA248" s="368" t="str">
        <f>IF(AND(入力表!P40&lt;&gt;5,入力表!C153&lt;&gt;""),入力表!C153,"")</f>
        <v/>
      </c>
      <c r="AB248" s="369"/>
      <c r="AC248" s="369"/>
      <c r="AD248" s="369"/>
      <c r="AE248" s="369"/>
      <c r="AF248" s="369"/>
      <c r="AG248" s="369"/>
      <c r="AH248" s="369"/>
      <c r="AI248" s="369"/>
      <c r="AJ248" s="369"/>
      <c r="AK248" s="369"/>
      <c r="AL248" s="369"/>
      <c r="AM248" s="369"/>
      <c r="AN248" s="369"/>
      <c r="AO248" s="369"/>
      <c r="AP248" s="369"/>
      <c r="AQ248" s="369"/>
      <c r="AR248" s="369"/>
      <c r="AS248" s="369"/>
      <c r="AT248" s="369"/>
      <c r="AU248" s="369"/>
      <c r="AV248" s="369"/>
      <c r="AW248" s="369"/>
      <c r="AX248" s="369"/>
      <c r="AY248" s="369"/>
      <c r="AZ248" s="369"/>
      <c r="BA248" s="369"/>
      <c r="BB248" s="369"/>
      <c r="BC248" s="369"/>
      <c r="BD248" s="369"/>
      <c r="BE248" s="369"/>
      <c r="BF248" s="369"/>
      <c r="BG248" s="369"/>
      <c r="BH248" s="369"/>
      <c r="BI248" s="369"/>
      <c r="BJ248" s="369"/>
      <c r="BK248" s="369"/>
      <c r="BL248" s="369"/>
      <c r="BM248" s="369"/>
      <c r="BN248" s="369"/>
      <c r="BO248" s="369"/>
      <c r="BP248" s="369"/>
      <c r="BQ248" s="369"/>
      <c r="BR248" s="369"/>
      <c r="BS248" s="369"/>
      <c r="BT248" s="369"/>
      <c r="BU248" s="369"/>
      <c r="BV248" s="369"/>
      <c r="BW248" s="369"/>
      <c r="BX248" s="369"/>
      <c r="BY248" s="369"/>
      <c r="BZ248" s="369"/>
      <c r="CA248" s="369"/>
      <c r="CB248" s="369"/>
      <c r="CC248" s="369"/>
      <c r="CD248" s="369"/>
      <c r="CE248" s="369"/>
      <c r="CF248" s="369"/>
      <c r="CG248" s="369"/>
      <c r="CH248" s="369"/>
      <c r="CI248" s="369"/>
      <c r="CJ248" s="369"/>
      <c r="CK248" s="369"/>
      <c r="CL248" s="369"/>
      <c r="CM248" s="369"/>
      <c r="CN248" s="369"/>
      <c r="CO248" s="369"/>
      <c r="CP248" s="369"/>
      <c r="CQ248" s="369"/>
      <c r="CR248" s="369"/>
      <c r="CS248" s="369"/>
      <c r="CT248" s="369"/>
      <c r="CU248" s="369"/>
      <c r="CV248" s="369"/>
      <c r="CW248" s="369"/>
      <c r="CX248" s="369"/>
      <c r="CY248" s="369"/>
      <c r="CZ248" s="369"/>
      <c r="DA248" s="19"/>
    </row>
    <row r="249" spans="2:105" ht="6.75" customHeight="1">
      <c r="B249" s="17"/>
      <c r="C249" s="387"/>
      <c r="D249" s="387"/>
      <c r="E249" s="387"/>
      <c r="F249" s="387"/>
      <c r="G249" s="19"/>
      <c r="H249" s="20"/>
      <c r="I249" s="21"/>
      <c r="J249" s="21"/>
      <c r="K249" s="21"/>
      <c r="L249" s="21"/>
      <c r="M249" s="21"/>
      <c r="N249" s="21"/>
      <c r="O249" s="21"/>
      <c r="P249" s="21"/>
      <c r="Q249" s="21"/>
      <c r="R249" s="21"/>
      <c r="S249" s="21"/>
      <c r="T249" s="21"/>
      <c r="U249" s="21"/>
      <c r="V249" s="21"/>
      <c r="W249" s="21"/>
      <c r="X249" s="21"/>
      <c r="Y249" s="22"/>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2"/>
    </row>
    <row r="250" spans="2:105" ht="6.75" customHeight="1">
      <c r="B250" s="17"/>
      <c r="C250" s="387"/>
      <c r="D250" s="387"/>
      <c r="E250" s="387"/>
      <c r="F250" s="387"/>
      <c r="G250" s="19"/>
      <c r="H250" s="17"/>
      <c r="I250" s="18"/>
      <c r="J250" s="18"/>
      <c r="K250" s="18"/>
      <c r="L250" s="18"/>
      <c r="M250" s="18"/>
      <c r="N250" s="18"/>
      <c r="O250" s="18"/>
      <c r="P250" s="18"/>
      <c r="Q250" s="18"/>
      <c r="R250" s="18"/>
      <c r="S250" s="18"/>
      <c r="T250" s="18"/>
      <c r="U250" s="18"/>
      <c r="V250" s="18"/>
      <c r="W250" s="18"/>
      <c r="X250" s="18"/>
      <c r="Y250" s="19"/>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9"/>
    </row>
    <row r="251" spans="2:105" ht="18.75" customHeight="1">
      <c r="B251" s="17"/>
      <c r="C251" s="387"/>
      <c r="D251" s="387"/>
      <c r="E251" s="387"/>
      <c r="F251" s="387"/>
      <c r="G251" s="19"/>
      <c r="H251" s="17"/>
      <c r="I251" s="396" t="s">
        <v>44</v>
      </c>
      <c r="J251" s="397"/>
      <c r="K251" s="397"/>
      <c r="L251" s="397"/>
      <c r="M251" s="397"/>
      <c r="N251" s="397"/>
      <c r="O251" s="397"/>
      <c r="P251" s="397"/>
      <c r="Q251" s="397"/>
      <c r="R251" s="397"/>
      <c r="S251" s="397"/>
      <c r="T251" s="397"/>
      <c r="U251" s="397"/>
      <c r="V251" s="397"/>
      <c r="W251" s="397"/>
      <c r="X251" s="397"/>
      <c r="Y251" s="19"/>
      <c r="Z251" s="18"/>
      <c r="AA251" s="368" t="str">
        <f>IF(AND(入力表!P40&lt;&gt;5,入力表!C154&lt;&gt;""),DBCS(入力表!C154),"")</f>
        <v/>
      </c>
      <c r="AB251" s="369"/>
      <c r="AC251" s="369"/>
      <c r="AD251" s="369"/>
      <c r="AE251" s="369"/>
      <c r="AF251" s="369"/>
      <c r="AG251" s="369"/>
      <c r="AH251" s="369"/>
      <c r="AI251" s="369"/>
      <c r="AJ251" s="369"/>
      <c r="AK251" s="369"/>
      <c r="AL251" s="369"/>
      <c r="AM251" s="369"/>
      <c r="AN251" s="369"/>
      <c r="AO251" s="369"/>
      <c r="AP251" s="369"/>
      <c r="AQ251" s="369"/>
      <c r="AR251" s="369"/>
      <c r="AS251" s="369"/>
      <c r="AT251" s="369"/>
      <c r="AU251" s="369"/>
      <c r="AV251" s="369"/>
      <c r="AW251" s="369"/>
      <c r="AX251" s="369"/>
      <c r="AY251" s="369"/>
      <c r="AZ251" s="369"/>
      <c r="BA251" s="369"/>
      <c r="BB251" s="369"/>
      <c r="BC251" s="369"/>
      <c r="BD251" s="369"/>
      <c r="BE251" s="369"/>
      <c r="BF251" s="369"/>
      <c r="BG251" s="369"/>
      <c r="BH251" s="369"/>
      <c r="BI251" s="369"/>
      <c r="BJ251" s="369"/>
      <c r="BK251" s="369"/>
      <c r="BL251" s="369"/>
      <c r="BM251" s="369"/>
      <c r="BN251" s="369"/>
      <c r="BO251" s="369"/>
      <c r="BP251" s="369"/>
      <c r="BQ251" s="369"/>
      <c r="BR251" s="369"/>
      <c r="BS251" s="369"/>
      <c r="BT251" s="369"/>
      <c r="BU251" s="369"/>
      <c r="BV251" s="369"/>
      <c r="BW251" s="369"/>
      <c r="BX251" s="369"/>
      <c r="BY251" s="369"/>
      <c r="BZ251" s="369"/>
      <c r="CA251" s="369"/>
      <c r="CB251" s="369"/>
      <c r="CC251" s="369"/>
      <c r="CD251" s="369"/>
      <c r="CE251" s="369"/>
      <c r="CF251" s="369"/>
      <c r="CG251" s="369"/>
      <c r="CH251" s="369"/>
      <c r="CI251" s="369"/>
      <c r="CJ251" s="369"/>
      <c r="CK251" s="369"/>
      <c r="CL251" s="369"/>
      <c r="CM251" s="369"/>
      <c r="CN251" s="369"/>
      <c r="CO251" s="369"/>
      <c r="CP251" s="369"/>
      <c r="CQ251" s="369"/>
      <c r="CR251" s="369"/>
      <c r="CS251" s="369"/>
      <c r="CT251" s="369"/>
      <c r="CU251" s="369"/>
      <c r="CV251" s="369"/>
      <c r="CW251" s="369"/>
      <c r="CX251" s="369"/>
      <c r="CY251" s="369"/>
      <c r="CZ251" s="369"/>
      <c r="DA251" s="19"/>
    </row>
    <row r="252" spans="2:105" ht="6.75" customHeight="1">
      <c r="B252" s="17"/>
      <c r="C252" s="387"/>
      <c r="D252" s="387"/>
      <c r="E252" s="387"/>
      <c r="F252" s="387"/>
      <c r="G252" s="19"/>
      <c r="H252" s="20"/>
      <c r="I252" s="21"/>
      <c r="J252" s="21"/>
      <c r="K252" s="21"/>
      <c r="L252" s="21"/>
      <c r="M252" s="21"/>
      <c r="N252" s="21"/>
      <c r="O252" s="21"/>
      <c r="P252" s="21"/>
      <c r="Q252" s="21"/>
      <c r="R252" s="21"/>
      <c r="S252" s="21"/>
      <c r="T252" s="21"/>
      <c r="U252" s="21"/>
      <c r="V252" s="21"/>
      <c r="W252" s="21"/>
      <c r="X252" s="21"/>
      <c r="Y252" s="22"/>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2"/>
    </row>
    <row r="253" spans="2:105" ht="6.75" customHeight="1">
      <c r="B253" s="17"/>
      <c r="C253" s="387"/>
      <c r="D253" s="387"/>
      <c r="E253" s="387"/>
      <c r="F253" s="387"/>
      <c r="G253" s="19"/>
      <c r="H253" s="17"/>
      <c r="I253" s="18"/>
      <c r="J253" s="18"/>
      <c r="K253" s="18"/>
      <c r="L253" s="18"/>
      <c r="M253" s="18"/>
      <c r="N253" s="18"/>
      <c r="O253" s="18"/>
      <c r="P253" s="18"/>
      <c r="Q253" s="18"/>
      <c r="R253" s="18"/>
      <c r="S253" s="18"/>
      <c r="T253" s="18"/>
      <c r="U253" s="18"/>
      <c r="V253" s="18"/>
      <c r="W253" s="18"/>
      <c r="X253" s="18"/>
      <c r="Y253" s="19"/>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9"/>
    </row>
    <row r="254" spans="2:105" ht="18.75" customHeight="1">
      <c r="B254" s="17"/>
      <c r="C254" s="387"/>
      <c r="D254" s="387"/>
      <c r="E254" s="387"/>
      <c r="F254" s="387"/>
      <c r="G254" s="19"/>
      <c r="H254" s="17"/>
      <c r="I254" s="396" t="s">
        <v>45</v>
      </c>
      <c r="J254" s="397"/>
      <c r="K254" s="397"/>
      <c r="L254" s="397"/>
      <c r="M254" s="397"/>
      <c r="N254" s="397"/>
      <c r="O254" s="397"/>
      <c r="P254" s="397"/>
      <c r="Q254" s="397"/>
      <c r="R254" s="397"/>
      <c r="S254" s="397"/>
      <c r="T254" s="397"/>
      <c r="U254" s="397"/>
      <c r="V254" s="397"/>
      <c r="W254" s="397"/>
      <c r="X254" s="397"/>
      <c r="Y254" s="19"/>
      <c r="Z254" s="18"/>
      <c r="AA254" s="368" t="str">
        <f>IF(AND(入力表!P40&lt;&gt;5,入力表!C155&lt;&gt;""),入力表!S155,"")</f>
        <v/>
      </c>
      <c r="AB254" s="369"/>
      <c r="AC254" s="369"/>
      <c r="AD254" s="369"/>
      <c r="AE254" s="369"/>
      <c r="AF254" s="369"/>
      <c r="AG254" s="369"/>
      <c r="AH254" s="369"/>
      <c r="AI254" s="369"/>
      <c r="AJ254" s="369"/>
      <c r="AK254" s="369"/>
      <c r="AL254" s="369"/>
      <c r="AM254" s="369"/>
      <c r="AN254" s="369"/>
      <c r="AO254" s="369"/>
      <c r="AP254" s="369"/>
      <c r="AQ254" s="369"/>
      <c r="AR254" s="369"/>
      <c r="AS254" s="369"/>
      <c r="AT254" s="369"/>
      <c r="AU254" s="369"/>
      <c r="AV254" s="369"/>
      <c r="AW254" s="369"/>
      <c r="AX254" s="369"/>
      <c r="AY254" s="369"/>
      <c r="AZ254" s="369"/>
      <c r="BA254" s="369"/>
      <c r="BB254" s="369"/>
      <c r="BC254" s="369"/>
      <c r="BD254" s="369"/>
      <c r="BE254" s="369"/>
      <c r="BF254" s="369"/>
      <c r="BG254" s="369"/>
      <c r="BH254" s="369"/>
      <c r="BI254" s="369"/>
      <c r="BJ254" s="369"/>
      <c r="BK254" s="369"/>
      <c r="BL254" s="369"/>
      <c r="BM254" s="369"/>
      <c r="BN254" s="369"/>
      <c r="BO254" s="369"/>
      <c r="BP254" s="369"/>
      <c r="BQ254" s="369"/>
      <c r="BR254" s="369"/>
      <c r="BS254" s="369"/>
      <c r="BT254" s="369"/>
      <c r="BU254" s="369"/>
      <c r="BV254" s="369"/>
      <c r="BW254" s="369"/>
      <c r="BX254" s="369"/>
      <c r="BY254" s="369"/>
      <c r="BZ254" s="369"/>
      <c r="CA254" s="369"/>
      <c r="CB254" s="369"/>
      <c r="CC254" s="369"/>
      <c r="CD254" s="369"/>
      <c r="CE254" s="369"/>
      <c r="CF254" s="369"/>
      <c r="CG254" s="369"/>
      <c r="CH254" s="369"/>
      <c r="CI254" s="369"/>
      <c r="CJ254" s="369"/>
      <c r="CK254" s="369"/>
      <c r="CL254" s="369"/>
      <c r="CM254" s="369"/>
      <c r="CN254" s="369"/>
      <c r="CO254" s="369"/>
      <c r="CP254" s="369"/>
      <c r="CQ254" s="369"/>
      <c r="CR254" s="369"/>
      <c r="CS254" s="369"/>
      <c r="CT254" s="369"/>
      <c r="CU254" s="369"/>
      <c r="CV254" s="369"/>
      <c r="CW254" s="369"/>
      <c r="CX254" s="369"/>
      <c r="CY254" s="369"/>
      <c r="CZ254" s="369"/>
      <c r="DA254" s="19"/>
    </row>
    <row r="255" spans="2:105" ht="6.75" customHeight="1">
      <c r="B255" s="17"/>
      <c r="C255" s="387"/>
      <c r="D255" s="387"/>
      <c r="E255" s="387"/>
      <c r="F255" s="387"/>
      <c r="G255" s="19"/>
      <c r="H255" s="20"/>
      <c r="I255" s="21"/>
      <c r="J255" s="21"/>
      <c r="K255" s="21"/>
      <c r="L255" s="21"/>
      <c r="M255" s="21"/>
      <c r="N255" s="21"/>
      <c r="O255" s="21"/>
      <c r="P255" s="21"/>
      <c r="Q255" s="21"/>
      <c r="R255" s="21"/>
      <c r="S255" s="21"/>
      <c r="T255" s="21"/>
      <c r="U255" s="21"/>
      <c r="V255" s="21"/>
      <c r="W255" s="21"/>
      <c r="X255" s="21"/>
      <c r="Y255" s="22"/>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2"/>
    </row>
    <row r="256" spans="2:105" ht="6.75" customHeight="1">
      <c r="B256" s="17"/>
      <c r="C256" s="387"/>
      <c r="D256" s="387"/>
      <c r="E256" s="387"/>
      <c r="F256" s="387"/>
      <c r="G256" s="19"/>
      <c r="H256" s="17"/>
      <c r="I256" s="18"/>
      <c r="J256" s="18"/>
      <c r="K256" s="18"/>
      <c r="L256" s="18"/>
      <c r="M256" s="18"/>
      <c r="N256" s="18"/>
      <c r="O256" s="18"/>
      <c r="P256" s="18"/>
      <c r="Q256" s="18"/>
      <c r="R256" s="18"/>
      <c r="S256" s="18"/>
      <c r="T256" s="18"/>
      <c r="U256" s="18"/>
      <c r="V256" s="18"/>
      <c r="W256" s="18"/>
      <c r="X256" s="18"/>
      <c r="Y256" s="19"/>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9"/>
    </row>
    <row r="257" spans="2:105" ht="18.75" customHeight="1">
      <c r="B257" s="17"/>
      <c r="C257" s="387"/>
      <c r="D257" s="387"/>
      <c r="E257" s="387"/>
      <c r="F257" s="387"/>
      <c r="G257" s="19"/>
      <c r="H257" s="17"/>
      <c r="I257" s="396" t="s">
        <v>46</v>
      </c>
      <c r="J257" s="397"/>
      <c r="K257" s="397"/>
      <c r="L257" s="397"/>
      <c r="M257" s="397"/>
      <c r="N257" s="397"/>
      <c r="O257" s="397"/>
      <c r="P257" s="397"/>
      <c r="Q257" s="397"/>
      <c r="R257" s="397"/>
      <c r="S257" s="397"/>
      <c r="T257" s="397"/>
      <c r="U257" s="397"/>
      <c r="V257" s="397"/>
      <c r="W257" s="397"/>
      <c r="X257" s="397"/>
      <c r="Y257" s="19"/>
      <c r="Z257" s="18"/>
      <c r="AA257" s="368" t="str">
        <f>IF(AND(入力表!P40&lt;&gt;5,入力表!C156&lt;&gt;"",入力表!G156&lt;&gt;""),入力表!V156,"令和　　年　　月　　日　～　令和　　年　　月　　日")</f>
        <v>令和　　年　　月　　日　～　令和　　年　　月　　日</v>
      </c>
      <c r="AB257" s="369"/>
      <c r="AC257" s="369"/>
      <c r="AD257" s="369"/>
      <c r="AE257" s="369"/>
      <c r="AF257" s="369"/>
      <c r="AG257" s="369"/>
      <c r="AH257" s="369"/>
      <c r="AI257" s="369"/>
      <c r="AJ257" s="369"/>
      <c r="AK257" s="369"/>
      <c r="AL257" s="369"/>
      <c r="AM257" s="369"/>
      <c r="AN257" s="369"/>
      <c r="AO257" s="369"/>
      <c r="AP257" s="369"/>
      <c r="AQ257" s="369"/>
      <c r="AR257" s="369"/>
      <c r="AS257" s="369"/>
      <c r="AT257" s="369"/>
      <c r="AU257" s="369"/>
      <c r="AV257" s="369"/>
      <c r="AW257" s="369"/>
      <c r="AX257" s="369"/>
      <c r="AY257" s="369"/>
      <c r="AZ257" s="369"/>
      <c r="BA257" s="369"/>
      <c r="BB257" s="369"/>
      <c r="BC257" s="369"/>
      <c r="BD257" s="369"/>
      <c r="BE257" s="369"/>
      <c r="BF257" s="369"/>
      <c r="BG257" s="369"/>
      <c r="BH257" s="369"/>
      <c r="BI257" s="369"/>
      <c r="BJ257" s="369"/>
      <c r="BK257" s="369"/>
      <c r="BL257" s="369"/>
      <c r="BM257" s="369"/>
      <c r="BN257" s="369"/>
      <c r="BO257" s="369"/>
      <c r="BP257" s="369"/>
      <c r="BQ257" s="369"/>
      <c r="BR257" s="369"/>
      <c r="BS257" s="369"/>
      <c r="BT257" s="369"/>
      <c r="BU257" s="369"/>
      <c r="BV257" s="369"/>
      <c r="BW257" s="369"/>
      <c r="BX257" s="369"/>
      <c r="BY257" s="369"/>
      <c r="BZ257" s="369"/>
      <c r="CA257" s="369"/>
      <c r="CB257" s="369"/>
      <c r="CC257" s="369"/>
      <c r="CD257" s="369"/>
      <c r="CE257" s="369"/>
      <c r="CF257" s="369"/>
      <c r="CG257" s="369"/>
      <c r="CH257" s="369"/>
      <c r="CI257" s="369"/>
      <c r="CJ257" s="369"/>
      <c r="CK257" s="369"/>
      <c r="CL257" s="369"/>
      <c r="CM257" s="369"/>
      <c r="CN257" s="369"/>
      <c r="CO257" s="369"/>
      <c r="CP257" s="369"/>
      <c r="CQ257" s="369"/>
      <c r="CR257" s="369"/>
      <c r="CS257" s="369"/>
      <c r="CT257" s="369"/>
      <c r="CU257" s="369"/>
      <c r="CV257" s="369"/>
      <c r="CW257" s="369"/>
      <c r="CX257" s="369"/>
      <c r="CY257" s="369"/>
      <c r="CZ257" s="369"/>
      <c r="DA257" s="19"/>
    </row>
    <row r="258" spans="2:105" ht="6.75" customHeight="1">
      <c r="B258" s="17"/>
      <c r="C258" s="387"/>
      <c r="D258" s="387"/>
      <c r="E258" s="387"/>
      <c r="F258" s="387"/>
      <c r="G258" s="19"/>
      <c r="H258" s="20"/>
      <c r="I258" s="21"/>
      <c r="J258" s="21"/>
      <c r="K258" s="21"/>
      <c r="L258" s="21"/>
      <c r="M258" s="21"/>
      <c r="N258" s="21"/>
      <c r="O258" s="21"/>
      <c r="P258" s="21"/>
      <c r="Q258" s="21"/>
      <c r="R258" s="21"/>
      <c r="S258" s="21"/>
      <c r="T258" s="21"/>
      <c r="U258" s="21"/>
      <c r="V258" s="21"/>
      <c r="W258" s="21"/>
      <c r="X258" s="21"/>
      <c r="Y258" s="22"/>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2"/>
    </row>
    <row r="259" spans="2:105" ht="6.75" customHeight="1">
      <c r="B259" s="17"/>
      <c r="C259" s="387"/>
      <c r="D259" s="387"/>
      <c r="E259" s="387"/>
      <c r="F259" s="387"/>
      <c r="G259" s="19"/>
      <c r="H259" s="17"/>
      <c r="I259" s="18"/>
      <c r="J259" s="18"/>
      <c r="K259" s="18"/>
      <c r="L259" s="18"/>
      <c r="M259" s="18"/>
      <c r="N259" s="18"/>
      <c r="O259" s="18"/>
      <c r="P259" s="18"/>
      <c r="Q259" s="18"/>
      <c r="R259" s="18"/>
      <c r="S259" s="18"/>
      <c r="T259" s="18"/>
      <c r="U259" s="18"/>
      <c r="V259" s="18"/>
      <c r="W259" s="18"/>
      <c r="X259" s="18"/>
      <c r="Y259" s="19"/>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9"/>
    </row>
    <row r="260" spans="2:105" ht="18.75" customHeight="1">
      <c r="B260" s="17"/>
      <c r="C260" s="387"/>
      <c r="D260" s="387"/>
      <c r="E260" s="387"/>
      <c r="F260" s="387"/>
      <c r="G260" s="19"/>
      <c r="H260" s="17"/>
      <c r="I260" s="396" t="s">
        <v>48</v>
      </c>
      <c r="J260" s="397"/>
      <c r="K260" s="397"/>
      <c r="L260" s="397"/>
      <c r="M260" s="397"/>
      <c r="N260" s="397"/>
      <c r="O260" s="397"/>
      <c r="P260" s="397"/>
      <c r="Q260" s="397"/>
      <c r="R260" s="397"/>
      <c r="S260" s="397"/>
      <c r="T260" s="397"/>
      <c r="U260" s="397"/>
      <c r="V260" s="397"/>
      <c r="W260" s="397"/>
      <c r="X260" s="397"/>
      <c r="Y260" s="19"/>
      <c r="Z260" s="18"/>
      <c r="AA260" s="368" t="str">
        <f>IF(AND(入力表!P40&lt;&gt;5,入力表!C157&lt;&gt;""),IF(入力表!I157="","■単体受注　・　□ＪＶ受注（出資比率　　　　　　　　）","□単体受注　・　■ＪＶ受注（出資比率　"&amp;入力表!I157&amp;"　）"),"□単体受注　・　□ＪＶ受注（出資比率　　　　　　　　）")</f>
        <v>□単体受注　・　□ＪＶ受注（出資比率　　　　　　　　）</v>
      </c>
      <c r="AB260" s="369"/>
      <c r="AC260" s="369"/>
      <c r="AD260" s="369"/>
      <c r="AE260" s="369"/>
      <c r="AF260" s="369"/>
      <c r="AG260" s="369"/>
      <c r="AH260" s="369"/>
      <c r="AI260" s="369"/>
      <c r="AJ260" s="369"/>
      <c r="AK260" s="369"/>
      <c r="AL260" s="369"/>
      <c r="AM260" s="369"/>
      <c r="AN260" s="369"/>
      <c r="AO260" s="369"/>
      <c r="AP260" s="369"/>
      <c r="AQ260" s="369"/>
      <c r="AR260" s="369"/>
      <c r="AS260" s="369"/>
      <c r="AT260" s="369"/>
      <c r="AU260" s="369"/>
      <c r="AV260" s="369"/>
      <c r="AW260" s="369"/>
      <c r="AX260" s="369"/>
      <c r="AY260" s="369"/>
      <c r="AZ260" s="369"/>
      <c r="BA260" s="369"/>
      <c r="BB260" s="369"/>
      <c r="BC260" s="369"/>
      <c r="BD260" s="369"/>
      <c r="BE260" s="369"/>
      <c r="BF260" s="369"/>
      <c r="BG260" s="369"/>
      <c r="BH260" s="369"/>
      <c r="BI260" s="369"/>
      <c r="BJ260" s="369"/>
      <c r="BK260" s="369"/>
      <c r="BL260" s="369"/>
      <c r="BM260" s="369"/>
      <c r="BN260" s="369"/>
      <c r="BO260" s="369"/>
      <c r="BP260" s="369"/>
      <c r="BQ260" s="369"/>
      <c r="BR260" s="369"/>
      <c r="BS260" s="369"/>
      <c r="BT260" s="369"/>
      <c r="BU260" s="369"/>
      <c r="BV260" s="369"/>
      <c r="BW260" s="369"/>
      <c r="BX260" s="369"/>
      <c r="BY260" s="369"/>
      <c r="BZ260" s="369"/>
      <c r="CA260" s="369"/>
      <c r="CB260" s="369"/>
      <c r="CC260" s="369"/>
      <c r="CD260" s="369"/>
      <c r="CE260" s="369"/>
      <c r="CF260" s="369"/>
      <c r="CG260" s="369"/>
      <c r="CH260" s="369"/>
      <c r="CI260" s="369"/>
      <c r="CJ260" s="369"/>
      <c r="CK260" s="369"/>
      <c r="CL260" s="369"/>
      <c r="CM260" s="369"/>
      <c r="CN260" s="369"/>
      <c r="CO260" s="369"/>
      <c r="CP260" s="369"/>
      <c r="CQ260" s="369"/>
      <c r="CR260" s="369"/>
      <c r="CS260" s="369"/>
      <c r="CT260" s="369"/>
      <c r="CU260" s="369"/>
      <c r="CV260" s="369"/>
      <c r="CW260" s="369"/>
      <c r="CX260" s="369"/>
      <c r="CY260" s="369"/>
      <c r="CZ260" s="369"/>
      <c r="DA260" s="19"/>
    </row>
    <row r="261" spans="2:105" ht="6.75" customHeight="1">
      <c r="B261" s="17"/>
      <c r="C261" s="317"/>
      <c r="D261" s="317"/>
      <c r="E261" s="317"/>
      <c r="F261" s="317"/>
      <c r="G261" s="19"/>
      <c r="H261" s="20"/>
      <c r="I261" s="21"/>
      <c r="J261" s="21"/>
      <c r="K261" s="21"/>
      <c r="L261" s="21"/>
      <c r="M261" s="21"/>
      <c r="N261" s="21"/>
      <c r="O261" s="21"/>
      <c r="P261" s="21"/>
      <c r="Q261" s="21"/>
      <c r="R261" s="21"/>
      <c r="S261" s="21"/>
      <c r="T261" s="21"/>
      <c r="U261" s="21"/>
      <c r="V261" s="21"/>
      <c r="W261" s="21"/>
      <c r="X261" s="21"/>
      <c r="Y261" s="22"/>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2"/>
    </row>
    <row r="262" spans="2:105" ht="6.75" customHeight="1">
      <c r="B262" s="17"/>
      <c r="C262" s="317"/>
      <c r="D262" s="317"/>
      <c r="E262" s="317"/>
      <c r="F262" s="317"/>
      <c r="G262" s="19"/>
      <c r="H262" s="17"/>
      <c r="I262" s="18"/>
      <c r="J262" s="18"/>
      <c r="K262" s="18"/>
      <c r="L262" s="18"/>
      <c r="M262" s="18"/>
      <c r="N262" s="18"/>
      <c r="O262" s="18"/>
      <c r="P262" s="18"/>
      <c r="Q262" s="18"/>
      <c r="R262" s="18"/>
      <c r="S262" s="18"/>
      <c r="T262" s="18"/>
      <c r="U262" s="18"/>
      <c r="V262" s="18"/>
      <c r="W262" s="18"/>
      <c r="X262" s="18"/>
      <c r="Y262" s="19"/>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9"/>
    </row>
    <row r="263" spans="2:105" ht="18.75" customHeight="1">
      <c r="B263" s="17"/>
      <c r="C263" s="317"/>
      <c r="D263" s="317"/>
      <c r="E263" s="317"/>
      <c r="F263" s="317"/>
      <c r="G263" s="19"/>
      <c r="H263" s="17"/>
      <c r="I263" s="366" t="s">
        <v>49</v>
      </c>
      <c r="J263" s="367"/>
      <c r="K263" s="367"/>
      <c r="L263" s="367"/>
      <c r="M263" s="367"/>
      <c r="N263" s="367"/>
      <c r="O263" s="367"/>
      <c r="P263" s="367"/>
      <c r="Q263" s="367"/>
      <c r="R263" s="367"/>
      <c r="S263" s="367"/>
      <c r="T263" s="367"/>
      <c r="U263" s="367"/>
      <c r="V263" s="367"/>
      <c r="W263" s="367"/>
      <c r="X263" s="367"/>
      <c r="Y263" s="19"/>
      <c r="Z263" s="18"/>
      <c r="AA263" s="368" t="str">
        <f>IF(AND(入力表!P40&lt;&gt;5,入力表!C158&lt;&gt;""),IF(入力表!G158&lt;&gt;"","■有（CORINS登録番号　"&amp;入力表!G158&amp;"　）　・　□無","□有（CORINS登録番号　　　　　　　　　　）　・　■無"),"□有（CORINS登録番号　　　　　　　　　　）　・　□無")</f>
        <v>□有（CORINS登録番号　　　　　　　　　　）　・　□無</v>
      </c>
      <c r="AB263" s="369"/>
      <c r="AC263" s="369"/>
      <c r="AD263" s="369"/>
      <c r="AE263" s="369"/>
      <c r="AF263" s="369"/>
      <c r="AG263" s="369"/>
      <c r="AH263" s="369"/>
      <c r="AI263" s="369"/>
      <c r="AJ263" s="369"/>
      <c r="AK263" s="369"/>
      <c r="AL263" s="369"/>
      <c r="AM263" s="369"/>
      <c r="AN263" s="369"/>
      <c r="AO263" s="369"/>
      <c r="AP263" s="369"/>
      <c r="AQ263" s="369"/>
      <c r="AR263" s="369"/>
      <c r="AS263" s="369"/>
      <c r="AT263" s="369"/>
      <c r="AU263" s="369"/>
      <c r="AV263" s="369"/>
      <c r="AW263" s="369"/>
      <c r="AX263" s="369"/>
      <c r="AY263" s="369"/>
      <c r="AZ263" s="369"/>
      <c r="BA263" s="369"/>
      <c r="BB263" s="369"/>
      <c r="BC263" s="369"/>
      <c r="BD263" s="369"/>
      <c r="BE263" s="369"/>
      <c r="BF263" s="369"/>
      <c r="BG263" s="369"/>
      <c r="BH263" s="369"/>
      <c r="BI263" s="369"/>
      <c r="BJ263" s="369"/>
      <c r="BK263" s="369"/>
      <c r="BL263" s="369"/>
      <c r="BM263" s="369"/>
      <c r="BN263" s="369"/>
      <c r="BO263" s="369"/>
      <c r="BP263" s="369"/>
      <c r="BQ263" s="369"/>
      <c r="BR263" s="369"/>
      <c r="BS263" s="369"/>
      <c r="BT263" s="369"/>
      <c r="BU263" s="369"/>
      <c r="BV263" s="369"/>
      <c r="BW263" s="369"/>
      <c r="BX263" s="369"/>
      <c r="BY263" s="369"/>
      <c r="BZ263" s="369"/>
      <c r="CA263" s="369"/>
      <c r="CB263" s="369"/>
      <c r="CC263" s="369"/>
      <c r="CD263" s="369"/>
      <c r="CE263" s="369"/>
      <c r="CF263" s="369"/>
      <c r="CG263" s="369"/>
      <c r="CH263" s="369"/>
      <c r="CI263" s="369"/>
      <c r="CJ263" s="369"/>
      <c r="CK263" s="369"/>
      <c r="CL263" s="369"/>
      <c r="CM263" s="369"/>
      <c r="CN263" s="369"/>
      <c r="CO263" s="369"/>
      <c r="CP263" s="369"/>
      <c r="CQ263" s="369"/>
      <c r="CR263" s="369"/>
      <c r="CS263" s="369"/>
      <c r="CT263" s="369"/>
      <c r="CU263" s="369"/>
      <c r="CV263" s="369"/>
      <c r="CW263" s="369"/>
      <c r="CX263" s="369"/>
      <c r="CY263" s="369"/>
      <c r="CZ263" s="369"/>
      <c r="DA263" s="19"/>
    </row>
    <row r="264" spans="2:105" ht="6.75" customHeight="1">
      <c r="B264" s="17"/>
      <c r="C264" s="18"/>
      <c r="D264" s="18"/>
      <c r="E264" s="18"/>
      <c r="F264" s="18"/>
      <c r="G264" s="19"/>
      <c r="H264" s="20"/>
      <c r="I264" s="21"/>
      <c r="J264" s="21"/>
      <c r="K264" s="21"/>
      <c r="L264" s="21"/>
      <c r="M264" s="21"/>
      <c r="N264" s="21"/>
      <c r="O264" s="21"/>
      <c r="P264" s="21"/>
      <c r="Q264" s="21"/>
      <c r="R264" s="21"/>
      <c r="S264" s="21"/>
      <c r="T264" s="21"/>
      <c r="U264" s="21"/>
      <c r="V264" s="21"/>
      <c r="W264" s="21"/>
      <c r="X264" s="21"/>
      <c r="Y264" s="22"/>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2"/>
    </row>
    <row r="265" spans="2:105" ht="6.75" customHeight="1">
      <c r="B265" s="17"/>
      <c r="C265" s="18"/>
      <c r="D265" s="18"/>
      <c r="E265" s="18"/>
      <c r="F265" s="18"/>
      <c r="G265" s="19"/>
      <c r="H265" s="14"/>
      <c r="I265" s="15"/>
      <c r="J265" s="15"/>
      <c r="K265" s="15"/>
      <c r="L265" s="15"/>
      <c r="M265" s="15"/>
      <c r="N265" s="15"/>
      <c r="O265" s="15"/>
      <c r="P265" s="15"/>
      <c r="Q265" s="15"/>
      <c r="R265" s="15"/>
      <c r="S265" s="15"/>
      <c r="T265" s="15"/>
      <c r="U265" s="15"/>
      <c r="V265" s="15"/>
      <c r="W265" s="15"/>
      <c r="X265" s="15"/>
      <c r="Y265" s="16"/>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6"/>
    </row>
    <row r="266" spans="2:105" ht="18.75" customHeight="1">
      <c r="B266" s="17"/>
      <c r="C266" s="18"/>
      <c r="D266" s="18"/>
      <c r="E266" s="18"/>
      <c r="F266" s="18"/>
      <c r="G266" s="19"/>
      <c r="H266" s="17"/>
      <c r="I266" s="396" t="s">
        <v>50</v>
      </c>
      <c r="J266" s="397"/>
      <c r="K266" s="397"/>
      <c r="L266" s="397"/>
      <c r="M266" s="397"/>
      <c r="N266" s="397"/>
      <c r="O266" s="397"/>
      <c r="P266" s="397"/>
      <c r="Q266" s="397"/>
      <c r="R266" s="397"/>
      <c r="S266" s="397"/>
      <c r="T266" s="397"/>
      <c r="U266" s="397"/>
      <c r="V266" s="397"/>
      <c r="W266" s="397"/>
      <c r="X266" s="397"/>
      <c r="Y266" s="19"/>
      <c r="Z266" s="18"/>
      <c r="AA266" s="398" t="str">
        <f>IF(AND(入力表!P40&lt;&gt;5,入力表!C152&lt;&gt;""),DBCS(入力表!C159)&amp;"点","")</f>
        <v/>
      </c>
      <c r="AB266" s="369"/>
      <c r="AC266" s="369"/>
      <c r="AD266" s="369"/>
      <c r="AE266" s="369"/>
      <c r="AF266" s="369"/>
      <c r="AG266" s="369"/>
      <c r="AH266" s="369"/>
      <c r="AI266" s="369"/>
      <c r="AJ266" s="369"/>
      <c r="AK266" s="369"/>
      <c r="AL266" s="369"/>
      <c r="AM266" s="369"/>
      <c r="AN266" s="369"/>
      <c r="AO266" s="369"/>
      <c r="AP266" s="369"/>
      <c r="AQ266" s="369"/>
      <c r="AR266" s="369"/>
      <c r="AS266" s="369"/>
      <c r="AT266" s="369"/>
      <c r="AU266" s="369"/>
      <c r="AV266" s="369"/>
      <c r="AW266" s="369"/>
      <c r="AX266" s="369"/>
      <c r="AY266" s="369"/>
      <c r="AZ266" s="369"/>
      <c r="BA266" s="369"/>
      <c r="BB266" s="369"/>
      <c r="BC266" s="369"/>
      <c r="BD266" s="369"/>
      <c r="BE266" s="369"/>
      <c r="BF266" s="369"/>
      <c r="BG266" s="369"/>
      <c r="BH266" s="369"/>
      <c r="BI266" s="369"/>
      <c r="BJ266" s="369"/>
      <c r="BK266" s="369"/>
      <c r="BL266" s="369"/>
      <c r="BM266" s="369"/>
      <c r="BN266" s="369"/>
      <c r="BO266" s="369"/>
      <c r="BP266" s="369"/>
      <c r="BQ266" s="369"/>
      <c r="BR266" s="369"/>
      <c r="BS266" s="369"/>
      <c r="BT266" s="369"/>
      <c r="BU266" s="369"/>
      <c r="BV266" s="369"/>
      <c r="BW266" s="369"/>
      <c r="BX266" s="369"/>
      <c r="BY266" s="369"/>
      <c r="BZ266" s="369"/>
      <c r="CA266" s="369"/>
      <c r="CB266" s="369"/>
      <c r="CC266" s="369"/>
      <c r="CD266" s="369"/>
      <c r="CE266" s="369"/>
      <c r="CF266" s="369"/>
      <c r="CG266" s="369"/>
      <c r="CH266" s="369"/>
      <c r="CI266" s="369"/>
      <c r="CJ266" s="369"/>
      <c r="CK266" s="369"/>
      <c r="CL266" s="369"/>
      <c r="CM266" s="369"/>
      <c r="CN266" s="369"/>
      <c r="CO266" s="369"/>
      <c r="CP266" s="369"/>
      <c r="CQ266" s="369"/>
      <c r="CR266" s="369"/>
      <c r="CS266" s="369"/>
      <c r="CT266" s="369"/>
      <c r="CU266" s="369"/>
      <c r="CV266" s="369"/>
      <c r="CW266" s="369"/>
      <c r="CX266" s="369"/>
      <c r="CY266" s="369"/>
      <c r="CZ266" s="369"/>
      <c r="DA266" s="19"/>
    </row>
    <row r="267" spans="2:105" ht="6.75" customHeight="1">
      <c r="B267" s="20"/>
      <c r="C267" s="21"/>
      <c r="D267" s="21"/>
      <c r="E267" s="21"/>
      <c r="F267" s="21"/>
      <c r="G267" s="22"/>
      <c r="H267" s="20"/>
      <c r="I267" s="21"/>
      <c r="J267" s="21"/>
      <c r="K267" s="21"/>
      <c r="L267" s="21"/>
      <c r="M267" s="21"/>
      <c r="N267" s="21"/>
      <c r="O267" s="21"/>
      <c r="P267" s="21"/>
      <c r="Q267" s="21"/>
      <c r="R267" s="21"/>
      <c r="S267" s="21"/>
      <c r="T267" s="21"/>
      <c r="U267" s="21"/>
      <c r="V267" s="21"/>
      <c r="W267" s="21"/>
      <c r="X267" s="21"/>
      <c r="Y267" s="22"/>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2"/>
    </row>
    <row r="268" spans="2:105" ht="2.1" customHeight="1"/>
    <row r="269" spans="2:105" ht="6.75" customHeight="1">
      <c r="B269" s="14"/>
      <c r="C269" s="15"/>
      <c r="D269" s="15"/>
      <c r="E269" s="15"/>
      <c r="F269" s="15"/>
      <c r="G269" s="16"/>
      <c r="H269" s="14"/>
      <c r="I269" s="15"/>
      <c r="J269" s="15"/>
      <c r="K269" s="15"/>
      <c r="L269" s="15"/>
      <c r="M269" s="15"/>
      <c r="N269" s="15"/>
      <c r="O269" s="15"/>
      <c r="P269" s="15"/>
      <c r="Q269" s="15"/>
      <c r="R269" s="15"/>
      <c r="S269" s="15"/>
      <c r="T269" s="15"/>
      <c r="U269" s="15"/>
      <c r="V269" s="15"/>
      <c r="W269" s="15"/>
      <c r="X269" s="15"/>
      <c r="Y269" s="16"/>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6"/>
    </row>
    <row r="270" spans="2:105" ht="18.75" customHeight="1">
      <c r="B270" s="17"/>
      <c r="C270" s="18"/>
      <c r="D270" s="18"/>
      <c r="E270" s="18"/>
      <c r="F270" s="18"/>
      <c r="G270" s="19"/>
      <c r="H270" s="17"/>
      <c r="I270" s="396" t="s">
        <v>42</v>
      </c>
      <c r="J270" s="399"/>
      <c r="K270" s="399"/>
      <c r="L270" s="399"/>
      <c r="M270" s="399"/>
      <c r="N270" s="399"/>
      <c r="O270" s="399"/>
      <c r="P270" s="399"/>
      <c r="Q270" s="399"/>
      <c r="R270" s="399"/>
      <c r="S270" s="399"/>
      <c r="T270" s="399"/>
      <c r="U270" s="399"/>
      <c r="V270" s="399"/>
      <c r="W270" s="399"/>
      <c r="X270" s="399"/>
      <c r="Y270" s="19"/>
      <c r="Z270" s="18"/>
      <c r="AA270" s="368" t="str">
        <f>IF(AND(入力表!P40&lt;&gt;5,入力表!C161&lt;&gt;""),DBCS(入力表!C161),"")</f>
        <v/>
      </c>
      <c r="AB270" s="400"/>
      <c r="AC270" s="400"/>
      <c r="AD270" s="400"/>
      <c r="AE270" s="400"/>
      <c r="AF270" s="400"/>
      <c r="AG270" s="400"/>
      <c r="AH270" s="400"/>
      <c r="AI270" s="400"/>
      <c r="AJ270" s="400"/>
      <c r="AK270" s="400"/>
      <c r="AL270" s="400"/>
      <c r="AM270" s="400"/>
      <c r="AN270" s="400"/>
      <c r="AO270" s="400"/>
      <c r="AP270" s="400"/>
      <c r="AQ270" s="400"/>
      <c r="AR270" s="400"/>
      <c r="AS270" s="400"/>
      <c r="AT270" s="400"/>
      <c r="AU270" s="400"/>
      <c r="AV270" s="400"/>
      <c r="AW270" s="400"/>
      <c r="AX270" s="400"/>
      <c r="AY270" s="400"/>
      <c r="AZ270" s="400"/>
      <c r="BA270" s="400"/>
      <c r="BB270" s="400"/>
      <c r="BC270" s="400"/>
      <c r="BD270" s="400"/>
      <c r="BE270" s="400"/>
      <c r="BF270" s="400"/>
      <c r="BG270" s="400"/>
      <c r="BH270" s="400"/>
      <c r="BI270" s="400"/>
      <c r="BJ270" s="400"/>
      <c r="BK270" s="400"/>
      <c r="BL270" s="400"/>
      <c r="BM270" s="400"/>
      <c r="BN270" s="400"/>
      <c r="BO270" s="400"/>
      <c r="BP270" s="400"/>
      <c r="BQ270" s="400"/>
      <c r="BR270" s="400"/>
      <c r="BS270" s="400"/>
      <c r="BT270" s="400"/>
      <c r="BU270" s="400"/>
      <c r="BV270" s="400"/>
      <c r="BW270" s="400"/>
      <c r="BX270" s="400"/>
      <c r="BY270" s="400"/>
      <c r="BZ270" s="400"/>
      <c r="CA270" s="400"/>
      <c r="CB270" s="400"/>
      <c r="CC270" s="400"/>
      <c r="CD270" s="400"/>
      <c r="CE270" s="400"/>
      <c r="CF270" s="400"/>
      <c r="CG270" s="400"/>
      <c r="CH270" s="400"/>
      <c r="CI270" s="400"/>
      <c r="CJ270" s="400"/>
      <c r="CK270" s="400"/>
      <c r="CL270" s="400"/>
      <c r="CM270" s="400"/>
      <c r="CN270" s="400"/>
      <c r="CO270" s="400"/>
      <c r="CP270" s="400"/>
      <c r="CQ270" s="400"/>
      <c r="CR270" s="400"/>
      <c r="CS270" s="400"/>
      <c r="CT270" s="400"/>
      <c r="CU270" s="400"/>
      <c r="CV270" s="400"/>
      <c r="CW270" s="400"/>
      <c r="CX270" s="400"/>
      <c r="CY270" s="400"/>
      <c r="CZ270" s="400"/>
      <c r="DA270" s="19"/>
    </row>
    <row r="271" spans="2:105" ht="6.75" customHeight="1">
      <c r="B271" s="17"/>
      <c r="C271" s="18"/>
      <c r="D271" s="18"/>
      <c r="E271" s="18"/>
      <c r="F271" s="18"/>
      <c r="G271" s="19"/>
      <c r="H271" s="20"/>
      <c r="I271" s="21"/>
      <c r="J271" s="21"/>
      <c r="K271" s="21"/>
      <c r="L271" s="21"/>
      <c r="M271" s="21"/>
      <c r="N271" s="21"/>
      <c r="O271" s="21"/>
      <c r="P271" s="21"/>
      <c r="Q271" s="21"/>
      <c r="R271" s="21"/>
      <c r="S271" s="21"/>
      <c r="T271" s="21"/>
      <c r="U271" s="21"/>
      <c r="V271" s="21"/>
      <c r="W271" s="21"/>
      <c r="X271" s="21"/>
      <c r="Y271" s="22"/>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2"/>
    </row>
    <row r="272" spans="2:105" ht="6.75" customHeight="1">
      <c r="B272" s="17"/>
      <c r="C272" s="18"/>
      <c r="D272" s="18"/>
      <c r="E272" s="18"/>
      <c r="F272" s="18"/>
      <c r="G272" s="19"/>
      <c r="H272" s="17"/>
      <c r="I272" s="18"/>
      <c r="J272" s="18"/>
      <c r="K272" s="18"/>
      <c r="L272" s="18"/>
      <c r="M272" s="18"/>
      <c r="N272" s="18"/>
      <c r="O272" s="18"/>
      <c r="P272" s="18"/>
      <c r="Q272" s="18"/>
      <c r="R272" s="18"/>
      <c r="S272" s="18"/>
      <c r="T272" s="18"/>
      <c r="U272" s="18"/>
      <c r="V272" s="18"/>
      <c r="W272" s="18"/>
      <c r="X272" s="18"/>
      <c r="Y272" s="19"/>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9"/>
    </row>
    <row r="273" spans="2:105" ht="18.75" customHeight="1">
      <c r="B273" s="17"/>
      <c r="C273" s="386" t="s">
        <v>51</v>
      </c>
      <c r="D273" s="387"/>
      <c r="E273" s="387"/>
      <c r="F273" s="387"/>
      <c r="G273" s="19"/>
      <c r="H273" s="17"/>
      <c r="I273" s="396" t="s">
        <v>43</v>
      </c>
      <c r="J273" s="397"/>
      <c r="K273" s="397"/>
      <c r="L273" s="397"/>
      <c r="M273" s="397"/>
      <c r="N273" s="397"/>
      <c r="O273" s="397"/>
      <c r="P273" s="397"/>
      <c r="Q273" s="397"/>
      <c r="R273" s="397"/>
      <c r="S273" s="397"/>
      <c r="T273" s="397"/>
      <c r="U273" s="397"/>
      <c r="V273" s="397"/>
      <c r="W273" s="397"/>
      <c r="X273" s="397"/>
      <c r="Y273" s="19"/>
      <c r="Z273" s="18"/>
      <c r="AA273" s="368" t="str">
        <f>IF(AND(入力表!P40&lt;&gt;5,入力表!C162&lt;&gt;""),入力表!C162,"")</f>
        <v/>
      </c>
      <c r="AB273" s="369"/>
      <c r="AC273" s="369"/>
      <c r="AD273" s="369"/>
      <c r="AE273" s="369"/>
      <c r="AF273" s="369"/>
      <c r="AG273" s="369"/>
      <c r="AH273" s="369"/>
      <c r="AI273" s="369"/>
      <c r="AJ273" s="369"/>
      <c r="AK273" s="369"/>
      <c r="AL273" s="369"/>
      <c r="AM273" s="369"/>
      <c r="AN273" s="369"/>
      <c r="AO273" s="369"/>
      <c r="AP273" s="369"/>
      <c r="AQ273" s="369"/>
      <c r="AR273" s="369"/>
      <c r="AS273" s="369"/>
      <c r="AT273" s="369"/>
      <c r="AU273" s="369"/>
      <c r="AV273" s="369"/>
      <c r="AW273" s="369"/>
      <c r="AX273" s="369"/>
      <c r="AY273" s="369"/>
      <c r="AZ273" s="369"/>
      <c r="BA273" s="369"/>
      <c r="BB273" s="369"/>
      <c r="BC273" s="369"/>
      <c r="BD273" s="369"/>
      <c r="BE273" s="369"/>
      <c r="BF273" s="369"/>
      <c r="BG273" s="369"/>
      <c r="BH273" s="369"/>
      <c r="BI273" s="369"/>
      <c r="BJ273" s="369"/>
      <c r="BK273" s="369"/>
      <c r="BL273" s="369"/>
      <c r="BM273" s="369"/>
      <c r="BN273" s="369"/>
      <c r="BO273" s="369"/>
      <c r="BP273" s="369"/>
      <c r="BQ273" s="369"/>
      <c r="BR273" s="369"/>
      <c r="BS273" s="369"/>
      <c r="BT273" s="369"/>
      <c r="BU273" s="369"/>
      <c r="BV273" s="369"/>
      <c r="BW273" s="369"/>
      <c r="BX273" s="369"/>
      <c r="BY273" s="369"/>
      <c r="BZ273" s="369"/>
      <c r="CA273" s="369"/>
      <c r="CB273" s="369"/>
      <c r="CC273" s="369"/>
      <c r="CD273" s="369"/>
      <c r="CE273" s="369"/>
      <c r="CF273" s="369"/>
      <c r="CG273" s="369"/>
      <c r="CH273" s="369"/>
      <c r="CI273" s="369"/>
      <c r="CJ273" s="369"/>
      <c r="CK273" s="369"/>
      <c r="CL273" s="369"/>
      <c r="CM273" s="369"/>
      <c r="CN273" s="369"/>
      <c r="CO273" s="369"/>
      <c r="CP273" s="369"/>
      <c r="CQ273" s="369"/>
      <c r="CR273" s="369"/>
      <c r="CS273" s="369"/>
      <c r="CT273" s="369"/>
      <c r="CU273" s="369"/>
      <c r="CV273" s="369"/>
      <c r="CW273" s="369"/>
      <c r="CX273" s="369"/>
      <c r="CY273" s="369"/>
      <c r="CZ273" s="369"/>
      <c r="DA273" s="19"/>
    </row>
    <row r="274" spans="2:105" ht="6.75" customHeight="1">
      <c r="B274" s="17"/>
      <c r="C274" s="387"/>
      <c r="D274" s="387"/>
      <c r="E274" s="387"/>
      <c r="F274" s="387"/>
      <c r="G274" s="19"/>
      <c r="H274" s="20"/>
      <c r="I274" s="21"/>
      <c r="J274" s="21"/>
      <c r="K274" s="21"/>
      <c r="L274" s="21"/>
      <c r="M274" s="21"/>
      <c r="N274" s="21"/>
      <c r="O274" s="21"/>
      <c r="P274" s="21"/>
      <c r="Q274" s="21"/>
      <c r="R274" s="21"/>
      <c r="S274" s="21"/>
      <c r="T274" s="21"/>
      <c r="U274" s="21"/>
      <c r="V274" s="21"/>
      <c r="W274" s="21"/>
      <c r="X274" s="21"/>
      <c r="Y274" s="22"/>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2"/>
    </row>
    <row r="275" spans="2:105" ht="6.75" customHeight="1">
      <c r="B275" s="17"/>
      <c r="C275" s="387"/>
      <c r="D275" s="387"/>
      <c r="E275" s="387"/>
      <c r="F275" s="387"/>
      <c r="G275" s="19"/>
      <c r="H275" s="17"/>
      <c r="I275" s="18"/>
      <c r="J275" s="18"/>
      <c r="K275" s="18"/>
      <c r="L275" s="18"/>
      <c r="M275" s="18"/>
      <c r="N275" s="18"/>
      <c r="O275" s="18"/>
      <c r="P275" s="18"/>
      <c r="Q275" s="18"/>
      <c r="R275" s="18"/>
      <c r="S275" s="18"/>
      <c r="T275" s="18"/>
      <c r="U275" s="18"/>
      <c r="V275" s="18"/>
      <c r="W275" s="18"/>
      <c r="X275" s="18"/>
      <c r="Y275" s="19"/>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9"/>
    </row>
    <row r="276" spans="2:105" ht="18.75" customHeight="1">
      <c r="B276" s="17"/>
      <c r="C276" s="387"/>
      <c r="D276" s="387"/>
      <c r="E276" s="387"/>
      <c r="F276" s="387"/>
      <c r="G276" s="19"/>
      <c r="H276" s="17"/>
      <c r="I276" s="396" t="s">
        <v>44</v>
      </c>
      <c r="J276" s="397"/>
      <c r="K276" s="397"/>
      <c r="L276" s="397"/>
      <c r="M276" s="397"/>
      <c r="N276" s="397"/>
      <c r="O276" s="397"/>
      <c r="P276" s="397"/>
      <c r="Q276" s="397"/>
      <c r="R276" s="397"/>
      <c r="S276" s="397"/>
      <c r="T276" s="397"/>
      <c r="U276" s="397"/>
      <c r="V276" s="397"/>
      <c r="W276" s="397"/>
      <c r="X276" s="397"/>
      <c r="Y276" s="19"/>
      <c r="Z276" s="18"/>
      <c r="AA276" s="368" t="str">
        <f>IF(AND(入力表!P40&lt;&gt;5,入力表!C163&lt;&gt;""),DBCS(入力表!C163),"")</f>
        <v/>
      </c>
      <c r="AB276" s="369"/>
      <c r="AC276" s="369"/>
      <c r="AD276" s="369"/>
      <c r="AE276" s="369"/>
      <c r="AF276" s="369"/>
      <c r="AG276" s="369"/>
      <c r="AH276" s="369"/>
      <c r="AI276" s="369"/>
      <c r="AJ276" s="369"/>
      <c r="AK276" s="369"/>
      <c r="AL276" s="369"/>
      <c r="AM276" s="369"/>
      <c r="AN276" s="369"/>
      <c r="AO276" s="369"/>
      <c r="AP276" s="369"/>
      <c r="AQ276" s="369"/>
      <c r="AR276" s="369"/>
      <c r="AS276" s="369"/>
      <c r="AT276" s="369"/>
      <c r="AU276" s="369"/>
      <c r="AV276" s="369"/>
      <c r="AW276" s="369"/>
      <c r="AX276" s="369"/>
      <c r="AY276" s="369"/>
      <c r="AZ276" s="369"/>
      <c r="BA276" s="369"/>
      <c r="BB276" s="369"/>
      <c r="BC276" s="369"/>
      <c r="BD276" s="369"/>
      <c r="BE276" s="369"/>
      <c r="BF276" s="369"/>
      <c r="BG276" s="369"/>
      <c r="BH276" s="369"/>
      <c r="BI276" s="369"/>
      <c r="BJ276" s="369"/>
      <c r="BK276" s="369"/>
      <c r="BL276" s="369"/>
      <c r="BM276" s="369"/>
      <c r="BN276" s="369"/>
      <c r="BO276" s="369"/>
      <c r="BP276" s="369"/>
      <c r="BQ276" s="369"/>
      <c r="BR276" s="369"/>
      <c r="BS276" s="369"/>
      <c r="BT276" s="369"/>
      <c r="BU276" s="369"/>
      <c r="BV276" s="369"/>
      <c r="BW276" s="369"/>
      <c r="BX276" s="369"/>
      <c r="BY276" s="369"/>
      <c r="BZ276" s="369"/>
      <c r="CA276" s="369"/>
      <c r="CB276" s="369"/>
      <c r="CC276" s="369"/>
      <c r="CD276" s="369"/>
      <c r="CE276" s="369"/>
      <c r="CF276" s="369"/>
      <c r="CG276" s="369"/>
      <c r="CH276" s="369"/>
      <c r="CI276" s="369"/>
      <c r="CJ276" s="369"/>
      <c r="CK276" s="369"/>
      <c r="CL276" s="369"/>
      <c r="CM276" s="369"/>
      <c r="CN276" s="369"/>
      <c r="CO276" s="369"/>
      <c r="CP276" s="369"/>
      <c r="CQ276" s="369"/>
      <c r="CR276" s="369"/>
      <c r="CS276" s="369"/>
      <c r="CT276" s="369"/>
      <c r="CU276" s="369"/>
      <c r="CV276" s="369"/>
      <c r="CW276" s="369"/>
      <c r="CX276" s="369"/>
      <c r="CY276" s="369"/>
      <c r="CZ276" s="369"/>
      <c r="DA276" s="19"/>
    </row>
    <row r="277" spans="2:105" ht="6.75" customHeight="1">
      <c r="B277" s="17"/>
      <c r="C277" s="387"/>
      <c r="D277" s="387"/>
      <c r="E277" s="387"/>
      <c r="F277" s="387"/>
      <c r="G277" s="19"/>
      <c r="H277" s="20"/>
      <c r="I277" s="21"/>
      <c r="J277" s="21"/>
      <c r="K277" s="21"/>
      <c r="L277" s="21"/>
      <c r="M277" s="21"/>
      <c r="N277" s="21"/>
      <c r="O277" s="21"/>
      <c r="P277" s="21"/>
      <c r="Q277" s="21"/>
      <c r="R277" s="21"/>
      <c r="S277" s="21"/>
      <c r="T277" s="21"/>
      <c r="U277" s="21"/>
      <c r="V277" s="21"/>
      <c r="W277" s="21"/>
      <c r="X277" s="21"/>
      <c r="Y277" s="22"/>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2"/>
    </row>
    <row r="278" spans="2:105" ht="6.75" customHeight="1">
      <c r="B278" s="17"/>
      <c r="C278" s="387"/>
      <c r="D278" s="387"/>
      <c r="E278" s="387"/>
      <c r="F278" s="387"/>
      <c r="G278" s="19"/>
      <c r="H278" s="17"/>
      <c r="I278" s="18"/>
      <c r="J278" s="18"/>
      <c r="K278" s="18"/>
      <c r="L278" s="18"/>
      <c r="M278" s="18"/>
      <c r="N278" s="18"/>
      <c r="O278" s="18"/>
      <c r="P278" s="18"/>
      <c r="Q278" s="18"/>
      <c r="R278" s="18"/>
      <c r="S278" s="18"/>
      <c r="T278" s="18"/>
      <c r="U278" s="18"/>
      <c r="V278" s="18"/>
      <c r="W278" s="18"/>
      <c r="X278" s="18"/>
      <c r="Y278" s="19"/>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9"/>
    </row>
    <row r="279" spans="2:105" ht="18.75" customHeight="1">
      <c r="B279" s="17"/>
      <c r="C279" s="387"/>
      <c r="D279" s="387"/>
      <c r="E279" s="387"/>
      <c r="F279" s="387"/>
      <c r="G279" s="19"/>
      <c r="H279" s="17"/>
      <c r="I279" s="396" t="s">
        <v>45</v>
      </c>
      <c r="J279" s="397"/>
      <c r="K279" s="397"/>
      <c r="L279" s="397"/>
      <c r="M279" s="397"/>
      <c r="N279" s="397"/>
      <c r="O279" s="397"/>
      <c r="P279" s="397"/>
      <c r="Q279" s="397"/>
      <c r="R279" s="397"/>
      <c r="S279" s="397"/>
      <c r="T279" s="397"/>
      <c r="U279" s="397"/>
      <c r="V279" s="397"/>
      <c r="W279" s="397"/>
      <c r="X279" s="397"/>
      <c r="Y279" s="19"/>
      <c r="Z279" s="18"/>
      <c r="AA279" s="368" t="str">
        <f>IF(AND(入力表!P40&lt;&gt;5,入力表!C164&lt;&gt;""),入力表!S164,"")</f>
        <v/>
      </c>
      <c r="AB279" s="369"/>
      <c r="AC279" s="369"/>
      <c r="AD279" s="369"/>
      <c r="AE279" s="369"/>
      <c r="AF279" s="369"/>
      <c r="AG279" s="369"/>
      <c r="AH279" s="369"/>
      <c r="AI279" s="369"/>
      <c r="AJ279" s="369"/>
      <c r="AK279" s="369"/>
      <c r="AL279" s="369"/>
      <c r="AM279" s="369"/>
      <c r="AN279" s="369"/>
      <c r="AO279" s="369"/>
      <c r="AP279" s="369"/>
      <c r="AQ279" s="369"/>
      <c r="AR279" s="369"/>
      <c r="AS279" s="369"/>
      <c r="AT279" s="369"/>
      <c r="AU279" s="369"/>
      <c r="AV279" s="369"/>
      <c r="AW279" s="369"/>
      <c r="AX279" s="369"/>
      <c r="AY279" s="369"/>
      <c r="AZ279" s="369"/>
      <c r="BA279" s="369"/>
      <c r="BB279" s="369"/>
      <c r="BC279" s="369"/>
      <c r="BD279" s="369"/>
      <c r="BE279" s="369"/>
      <c r="BF279" s="369"/>
      <c r="BG279" s="369"/>
      <c r="BH279" s="369"/>
      <c r="BI279" s="369"/>
      <c r="BJ279" s="369"/>
      <c r="BK279" s="369"/>
      <c r="BL279" s="369"/>
      <c r="BM279" s="369"/>
      <c r="BN279" s="369"/>
      <c r="BO279" s="369"/>
      <c r="BP279" s="369"/>
      <c r="BQ279" s="369"/>
      <c r="BR279" s="369"/>
      <c r="BS279" s="369"/>
      <c r="BT279" s="369"/>
      <c r="BU279" s="369"/>
      <c r="BV279" s="369"/>
      <c r="BW279" s="369"/>
      <c r="BX279" s="369"/>
      <c r="BY279" s="369"/>
      <c r="BZ279" s="369"/>
      <c r="CA279" s="369"/>
      <c r="CB279" s="369"/>
      <c r="CC279" s="369"/>
      <c r="CD279" s="369"/>
      <c r="CE279" s="369"/>
      <c r="CF279" s="369"/>
      <c r="CG279" s="369"/>
      <c r="CH279" s="369"/>
      <c r="CI279" s="369"/>
      <c r="CJ279" s="369"/>
      <c r="CK279" s="369"/>
      <c r="CL279" s="369"/>
      <c r="CM279" s="369"/>
      <c r="CN279" s="369"/>
      <c r="CO279" s="369"/>
      <c r="CP279" s="369"/>
      <c r="CQ279" s="369"/>
      <c r="CR279" s="369"/>
      <c r="CS279" s="369"/>
      <c r="CT279" s="369"/>
      <c r="CU279" s="369"/>
      <c r="CV279" s="369"/>
      <c r="CW279" s="369"/>
      <c r="CX279" s="369"/>
      <c r="CY279" s="369"/>
      <c r="CZ279" s="369"/>
      <c r="DA279" s="19"/>
    </row>
    <row r="280" spans="2:105" ht="6.75" customHeight="1">
      <c r="B280" s="17"/>
      <c r="C280" s="387"/>
      <c r="D280" s="387"/>
      <c r="E280" s="387"/>
      <c r="F280" s="387"/>
      <c r="G280" s="19"/>
      <c r="H280" s="20"/>
      <c r="I280" s="21"/>
      <c r="J280" s="21"/>
      <c r="K280" s="21"/>
      <c r="L280" s="21"/>
      <c r="M280" s="21"/>
      <c r="N280" s="21"/>
      <c r="O280" s="21"/>
      <c r="P280" s="21"/>
      <c r="Q280" s="21"/>
      <c r="R280" s="21"/>
      <c r="S280" s="21"/>
      <c r="T280" s="21"/>
      <c r="U280" s="21"/>
      <c r="V280" s="21"/>
      <c r="W280" s="21"/>
      <c r="X280" s="21"/>
      <c r="Y280" s="22"/>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2"/>
    </row>
    <row r="281" spans="2:105" ht="6.75" customHeight="1">
      <c r="B281" s="17"/>
      <c r="C281" s="387"/>
      <c r="D281" s="387"/>
      <c r="E281" s="387"/>
      <c r="F281" s="387"/>
      <c r="G281" s="19"/>
      <c r="H281" s="17"/>
      <c r="I281" s="18"/>
      <c r="J281" s="18"/>
      <c r="K281" s="18"/>
      <c r="L281" s="18"/>
      <c r="M281" s="18"/>
      <c r="N281" s="18"/>
      <c r="O281" s="18"/>
      <c r="P281" s="18"/>
      <c r="Q281" s="18"/>
      <c r="R281" s="18"/>
      <c r="S281" s="18"/>
      <c r="T281" s="18"/>
      <c r="U281" s="18"/>
      <c r="V281" s="18"/>
      <c r="W281" s="18"/>
      <c r="X281" s="18"/>
      <c r="Y281" s="19"/>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9"/>
    </row>
    <row r="282" spans="2:105" ht="18.75" customHeight="1">
      <c r="B282" s="17"/>
      <c r="C282" s="387"/>
      <c r="D282" s="387"/>
      <c r="E282" s="387"/>
      <c r="F282" s="387"/>
      <c r="G282" s="19"/>
      <c r="H282" s="17"/>
      <c r="I282" s="396" t="s">
        <v>46</v>
      </c>
      <c r="J282" s="397"/>
      <c r="K282" s="397"/>
      <c r="L282" s="397"/>
      <c r="M282" s="397"/>
      <c r="N282" s="397"/>
      <c r="O282" s="397"/>
      <c r="P282" s="397"/>
      <c r="Q282" s="397"/>
      <c r="R282" s="397"/>
      <c r="S282" s="397"/>
      <c r="T282" s="397"/>
      <c r="U282" s="397"/>
      <c r="V282" s="397"/>
      <c r="W282" s="397"/>
      <c r="X282" s="397"/>
      <c r="Y282" s="19"/>
      <c r="Z282" s="18"/>
      <c r="AA282" s="368" t="str">
        <f>IF(AND(入力表!P40&lt;&gt;5,入力表!C165&lt;&gt;"",入力表!G165&lt;&gt;""),入力表!V165,"令和　　年　　月　　日　～　令和　　年　　月　　日")</f>
        <v>令和　　年　　月　　日　～　令和　　年　　月　　日</v>
      </c>
      <c r="AB282" s="369"/>
      <c r="AC282" s="369"/>
      <c r="AD282" s="369"/>
      <c r="AE282" s="369"/>
      <c r="AF282" s="369"/>
      <c r="AG282" s="369"/>
      <c r="AH282" s="369"/>
      <c r="AI282" s="369"/>
      <c r="AJ282" s="369"/>
      <c r="AK282" s="369"/>
      <c r="AL282" s="369"/>
      <c r="AM282" s="369"/>
      <c r="AN282" s="369"/>
      <c r="AO282" s="369"/>
      <c r="AP282" s="369"/>
      <c r="AQ282" s="369"/>
      <c r="AR282" s="369"/>
      <c r="AS282" s="369"/>
      <c r="AT282" s="369"/>
      <c r="AU282" s="369"/>
      <c r="AV282" s="369"/>
      <c r="AW282" s="369"/>
      <c r="AX282" s="369"/>
      <c r="AY282" s="369"/>
      <c r="AZ282" s="369"/>
      <c r="BA282" s="369"/>
      <c r="BB282" s="369"/>
      <c r="BC282" s="369"/>
      <c r="BD282" s="369"/>
      <c r="BE282" s="369"/>
      <c r="BF282" s="369"/>
      <c r="BG282" s="369"/>
      <c r="BH282" s="369"/>
      <c r="BI282" s="369"/>
      <c r="BJ282" s="369"/>
      <c r="BK282" s="369"/>
      <c r="BL282" s="369"/>
      <c r="BM282" s="369"/>
      <c r="BN282" s="369"/>
      <c r="BO282" s="369"/>
      <c r="BP282" s="369"/>
      <c r="BQ282" s="369"/>
      <c r="BR282" s="369"/>
      <c r="BS282" s="369"/>
      <c r="BT282" s="369"/>
      <c r="BU282" s="369"/>
      <c r="BV282" s="369"/>
      <c r="BW282" s="369"/>
      <c r="BX282" s="369"/>
      <c r="BY282" s="369"/>
      <c r="BZ282" s="369"/>
      <c r="CA282" s="369"/>
      <c r="CB282" s="369"/>
      <c r="CC282" s="369"/>
      <c r="CD282" s="369"/>
      <c r="CE282" s="369"/>
      <c r="CF282" s="369"/>
      <c r="CG282" s="369"/>
      <c r="CH282" s="369"/>
      <c r="CI282" s="369"/>
      <c r="CJ282" s="369"/>
      <c r="CK282" s="369"/>
      <c r="CL282" s="369"/>
      <c r="CM282" s="369"/>
      <c r="CN282" s="369"/>
      <c r="CO282" s="369"/>
      <c r="CP282" s="369"/>
      <c r="CQ282" s="369"/>
      <c r="CR282" s="369"/>
      <c r="CS282" s="369"/>
      <c r="CT282" s="369"/>
      <c r="CU282" s="369"/>
      <c r="CV282" s="369"/>
      <c r="CW282" s="369"/>
      <c r="CX282" s="369"/>
      <c r="CY282" s="369"/>
      <c r="CZ282" s="369"/>
      <c r="DA282" s="19"/>
    </row>
    <row r="283" spans="2:105" ht="6.75" customHeight="1">
      <c r="B283" s="17"/>
      <c r="C283" s="387"/>
      <c r="D283" s="387"/>
      <c r="E283" s="387"/>
      <c r="F283" s="387"/>
      <c r="G283" s="19"/>
      <c r="H283" s="20"/>
      <c r="I283" s="21"/>
      <c r="J283" s="21"/>
      <c r="K283" s="21"/>
      <c r="L283" s="21"/>
      <c r="M283" s="21"/>
      <c r="N283" s="21"/>
      <c r="O283" s="21"/>
      <c r="P283" s="21"/>
      <c r="Q283" s="21"/>
      <c r="R283" s="21"/>
      <c r="S283" s="21"/>
      <c r="T283" s="21"/>
      <c r="U283" s="21"/>
      <c r="V283" s="21"/>
      <c r="W283" s="21"/>
      <c r="X283" s="21"/>
      <c r="Y283" s="22"/>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2"/>
    </row>
    <row r="284" spans="2:105" ht="6.75" customHeight="1">
      <c r="B284" s="17"/>
      <c r="C284" s="387"/>
      <c r="D284" s="387"/>
      <c r="E284" s="387"/>
      <c r="F284" s="387"/>
      <c r="G284" s="19"/>
      <c r="H284" s="17"/>
      <c r="I284" s="18"/>
      <c r="J284" s="18"/>
      <c r="K284" s="18"/>
      <c r="L284" s="18"/>
      <c r="M284" s="18"/>
      <c r="N284" s="18"/>
      <c r="O284" s="18"/>
      <c r="P284" s="18"/>
      <c r="Q284" s="18"/>
      <c r="R284" s="18"/>
      <c r="S284" s="18"/>
      <c r="T284" s="18"/>
      <c r="U284" s="18"/>
      <c r="V284" s="18"/>
      <c r="W284" s="18"/>
      <c r="X284" s="18"/>
      <c r="Y284" s="19"/>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9"/>
    </row>
    <row r="285" spans="2:105" ht="18.75" customHeight="1">
      <c r="B285" s="17"/>
      <c r="C285" s="387"/>
      <c r="D285" s="387"/>
      <c r="E285" s="387"/>
      <c r="F285" s="387"/>
      <c r="G285" s="19"/>
      <c r="H285" s="17"/>
      <c r="I285" s="396" t="s">
        <v>48</v>
      </c>
      <c r="J285" s="397"/>
      <c r="K285" s="397"/>
      <c r="L285" s="397"/>
      <c r="M285" s="397"/>
      <c r="N285" s="397"/>
      <c r="O285" s="397"/>
      <c r="P285" s="397"/>
      <c r="Q285" s="397"/>
      <c r="R285" s="397"/>
      <c r="S285" s="397"/>
      <c r="T285" s="397"/>
      <c r="U285" s="397"/>
      <c r="V285" s="397"/>
      <c r="W285" s="397"/>
      <c r="X285" s="397"/>
      <c r="Y285" s="19"/>
      <c r="Z285" s="18"/>
      <c r="AA285" s="368" t="str">
        <f>IF(AND(入力表!P40&lt;&gt;5,入力表!C166&lt;&gt;""),IF(入力表!I166="","■単体受注　・　□ＪＶ受注（出資比率　　　　　　　　）","□単体受注　・　■ＪＶ受注（出資比率　"&amp;入力表!I166&amp;"　）"),"□単体受注　・　□ＪＶ受注（出資比率　　　　　　　　）")</f>
        <v>□単体受注　・　□ＪＶ受注（出資比率　　　　　　　　）</v>
      </c>
      <c r="AB285" s="369"/>
      <c r="AC285" s="369"/>
      <c r="AD285" s="369"/>
      <c r="AE285" s="369"/>
      <c r="AF285" s="369"/>
      <c r="AG285" s="369"/>
      <c r="AH285" s="369"/>
      <c r="AI285" s="369"/>
      <c r="AJ285" s="369"/>
      <c r="AK285" s="369"/>
      <c r="AL285" s="369"/>
      <c r="AM285" s="369"/>
      <c r="AN285" s="369"/>
      <c r="AO285" s="369"/>
      <c r="AP285" s="369"/>
      <c r="AQ285" s="369"/>
      <c r="AR285" s="369"/>
      <c r="AS285" s="369"/>
      <c r="AT285" s="369"/>
      <c r="AU285" s="369"/>
      <c r="AV285" s="369"/>
      <c r="AW285" s="369"/>
      <c r="AX285" s="369"/>
      <c r="AY285" s="369"/>
      <c r="AZ285" s="369"/>
      <c r="BA285" s="369"/>
      <c r="BB285" s="369"/>
      <c r="BC285" s="369"/>
      <c r="BD285" s="369"/>
      <c r="BE285" s="369"/>
      <c r="BF285" s="369"/>
      <c r="BG285" s="369"/>
      <c r="BH285" s="369"/>
      <c r="BI285" s="369"/>
      <c r="BJ285" s="369"/>
      <c r="BK285" s="369"/>
      <c r="BL285" s="369"/>
      <c r="BM285" s="369"/>
      <c r="BN285" s="369"/>
      <c r="BO285" s="369"/>
      <c r="BP285" s="369"/>
      <c r="BQ285" s="369"/>
      <c r="BR285" s="369"/>
      <c r="BS285" s="369"/>
      <c r="BT285" s="369"/>
      <c r="BU285" s="369"/>
      <c r="BV285" s="369"/>
      <c r="BW285" s="369"/>
      <c r="BX285" s="369"/>
      <c r="BY285" s="369"/>
      <c r="BZ285" s="369"/>
      <c r="CA285" s="369"/>
      <c r="CB285" s="369"/>
      <c r="CC285" s="369"/>
      <c r="CD285" s="369"/>
      <c r="CE285" s="369"/>
      <c r="CF285" s="369"/>
      <c r="CG285" s="369"/>
      <c r="CH285" s="369"/>
      <c r="CI285" s="369"/>
      <c r="CJ285" s="369"/>
      <c r="CK285" s="369"/>
      <c r="CL285" s="369"/>
      <c r="CM285" s="369"/>
      <c r="CN285" s="369"/>
      <c r="CO285" s="369"/>
      <c r="CP285" s="369"/>
      <c r="CQ285" s="369"/>
      <c r="CR285" s="369"/>
      <c r="CS285" s="369"/>
      <c r="CT285" s="369"/>
      <c r="CU285" s="369"/>
      <c r="CV285" s="369"/>
      <c r="CW285" s="369"/>
      <c r="CX285" s="369"/>
      <c r="CY285" s="369"/>
      <c r="CZ285" s="369"/>
      <c r="DA285" s="19"/>
    </row>
    <row r="286" spans="2:105" ht="6.75" customHeight="1">
      <c r="B286" s="17"/>
      <c r="C286" s="317"/>
      <c r="D286" s="317"/>
      <c r="E286" s="317"/>
      <c r="F286" s="317"/>
      <c r="G286" s="19"/>
      <c r="H286" s="20"/>
      <c r="I286" s="21"/>
      <c r="J286" s="21"/>
      <c r="K286" s="21"/>
      <c r="L286" s="21"/>
      <c r="M286" s="21"/>
      <c r="N286" s="21"/>
      <c r="O286" s="21"/>
      <c r="P286" s="21"/>
      <c r="Q286" s="21"/>
      <c r="R286" s="21"/>
      <c r="S286" s="21"/>
      <c r="T286" s="21"/>
      <c r="U286" s="21"/>
      <c r="V286" s="21"/>
      <c r="W286" s="21"/>
      <c r="X286" s="21"/>
      <c r="Y286" s="22"/>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2"/>
    </row>
    <row r="287" spans="2:105" ht="6.75" customHeight="1">
      <c r="B287" s="17"/>
      <c r="C287" s="317"/>
      <c r="D287" s="317"/>
      <c r="E287" s="317"/>
      <c r="F287" s="317"/>
      <c r="G287" s="19"/>
      <c r="H287" s="17"/>
      <c r="I287" s="18"/>
      <c r="J287" s="18"/>
      <c r="K287" s="18"/>
      <c r="L287" s="18"/>
      <c r="M287" s="18"/>
      <c r="N287" s="18"/>
      <c r="O287" s="18"/>
      <c r="P287" s="18"/>
      <c r="Q287" s="18"/>
      <c r="R287" s="18"/>
      <c r="S287" s="18"/>
      <c r="T287" s="18"/>
      <c r="U287" s="18"/>
      <c r="V287" s="18"/>
      <c r="W287" s="18"/>
      <c r="X287" s="18"/>
      <c r="Y287" s="19"/>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9"/>
    </row>
    <row r="288" spans="2:105" ht="18.75" customHeight="1">
      <c r="B288" s="17"/>
      <c r="C288" s="317"/>
      <c r="D288" s="317"/>
      <c r="E288" s="317"/>
      <c r="F288" s="317"/>
      <c r="G288" s="19"/>
      <c r="H288" s="17"/>
      <c r="I288" s="366" t="s">
        <v>49</v>
      </c>
      <c r="J288" s="367"/>
      <c r="K288" s="367"/>
      <c r="L288" s="367"/>
      <c r="M288" s="367"/>
      <c r="N288" s="367"/>
      <c r="O288" s="367"/>
      <c r="P288" s="367"/>
      <c r="Q288" s="367"/>
      <c r="R288" s="367"/>
      <c r="S288" s="367"/>
      <c r="T288" s="367"/>
      <c r="U288" s="367"/>
      <c r="V288" s="367"/>
      <c r="W288" s="367"/>
      <c r="X288" s="367"/>
      <c r="Y288" s="19"/>
      <c r="Z288" s="18"/>
      <c r="AA288" s="368" t="str">
        <f>IF(AND(入力表!P40&lt;&gt;5,入力表!C167&lt;&gt;""),IF(入力表!G167&lt;&gt;"","■有（CORINS登録番号　"&amp;入力表!G167&amp;"　）　・　□無","□有（CORINS登録番号　　　　　　　　　　）　・　■無"),"□有（CORINS登録番号　　　　　　　　　　）　・　□無")</f>
        <v>□有（CORINS登録番号　　　　　　　　　　）　・　□無</v>
      </c>
      <c r="AB288" s="369"/>
      <c r="AC288" s="369"/>
      <c r="AD288" s="369"/>
      <c r="AE288" s="369"/>
      <c r="AF288" s="369"/>
      <c r="AG288" s="369"/>
      <c r="AH288" s="369"/>
      <c r="AI288" s="369"/>
      <c r="AJ288" s="369"/>
      <c r="AK288" s="369"/>
      <c r="AL288" s="369"/>
      <c r="AM288" s="369"/>
      <c r="AN288" s="369"/>
      <c r="AO288" s="369"/>
      <c r="AP288" s="369"/>
      <c r="AQ288" s="369"/>
      <c r="AR288" s="369"/>
      <c r="AS288" s="369"/>
      <c r="AT288" s="369"/>
      <c r="AU288" s="369"/>
      <c r="AV288" s="369"/>
      <c r="AW288" s="369"/>
      <c r="AX288" s="369"/>
      <c r="AY288" s="369"/>
      <c r="AZ288" s="369"/>
      <c r="BA288" s="369"/>
      <c r="BB288" s="369"/>
      <c r="BC288" s="369"/>
      <c r="BD288" s="369"/>
      <c r="BE288" s="369"/>
      <c r="BF288" s="369"/>
      <c r="BG288" s="369"/>
      <c r="BH288" s="369"/>
      <c r="BI288" s="369"/>
      <c r="BJ288" s="369"/>
      <c r="BK288" s="369"/>
      <c r="BL288" s="369"/>
      <c r="BM288" s="369"/>
      <c r="BN288" s="369"/>
      <c r="BO288" s="369"/>
      <c r="BP288" s="369"/>
      <c r="BQ288" s="369"/>
      <c r="BR288" s="369"/>
      <c r="BS288" s="369"/>
      <c r="BT288" s="369"/>
      <c r="BU288" s="369"/>
      <c r="BV288" s="369"/>
      <c r="BW288" s="369"/>
      <c r="BX288" s="369"/>
      <c r="BY288" s="369"/>
      <c r="BZ288" s="369"/>
      <c r="CA288" s="369"/>
      <c r="CB288" s="369"/>
      <c r="CC288" s="369"/>
      <c r="CD288" s="369"/>
      <c r="CE288" s="369"/>
      <c r="CF288" s="369"/>
      <c r="CG288" s="369"/>
      <c r="CH288" s="369"/>
      <c r="CI288" s="369"/>
      <c r="CJ288" s="369"/>
      <c r="CK288" s="369"/>
      <c r="CL288" s="369"/>
      <c r="CM288" s="369"/>
      <c r="CN288" s="369"/>
      <c r="CO288" s="369"/>
      <c r="CP288" s="369"/>
      <c r="CQ288" s="369"/>
      <c r="CR288" s="369"/>
      <c r="CS288" s="369"/>
      <c r="CT288" s="369"/>
      <c r="CU288" s="369"/>
      <c r="CV288" s="369"/>
      <c r="CW288" s="369"/>
      <c r="CX288" s="369"/>
      <c r="CY288" s="369"/>
      <c r="CZ288" s="369"/>
      <c r="DA288" s="19"/>
    </row>
    <row r="289" spans="1:106" ht="6.75" customHeight="1">
      <c r="B289" s="17"/>
      <c r="C289" s="18"/>
      <c r="D289" s="18"/>
      <c r="E289" s="18"/>
      <c r="F289" s="18"/>
      <c r="G289" s="19"/>
      <c r="H289" s="20"/>
      <c r="I289" s="21"/>
      <c r="J289" s="21"/>
      <c r="K289" s="21"/>
      <c r="L289" s="21"/>
      <c r="M289" s="21"/>
      <c r="N289" s="21"/>
      <c r="O289" s="21"/>
      <c r="P289" s="21"/>
      <c r="Q289" s="21"/>
      <c r="R289" s="21"/>
      <c r="S289" s="21"/>
      <c r="T289" s="21"/>
      <c r="U289" s="21"/>
      <c r="V289" s="21"/>
      <c r="W289" s="21"/>
      <c r="X289" s="21"/>
      <c r="Y289" s="22"/>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2"/>
    </row>
    <row r="290" spans="1:106" ht="6.75" customHeight="1">
      <c r="B290" s="17"/>
      <c r="C290" s="18"/>
      <c r="D290" s="18"/>
      <c r="E290" s="18"/>
      <c r="F290" s="18"/>
      <c r="G290" s="19"/>
      <c r="H290" s="14"/>
      <c r="I290" s="15"/>
      <c r="J290" s="15"/>
      <c r="K290" s="15"/>
      <c r="L290" s="15"/>
      <c r="M290" s="15"/>
      <c r="N290" s="15"/>
      <c r="O290" s="15"/>
      <c r="P290" s="15"/>
      <c r="Q290" s="15"/>
      <c r="R290" s="15"/>
      <c r="S290" s="15"/>
      <c r="T290" s="15"/>
      <c r="U290" s="15"/>
      <c r="V290" s="15"/>
      <c r="W290" s="15"/>
      <c r="X290" s="15"/>
      <c r="Y290" s="16"/>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6"/>
    </row>
    <row r="291" spans="1:106" ht="18.75" customHeight="1">
      <c r="B291" s="17"/>
      <c r="C291" s="18"/>
      <c r="D291" s="18"/>
      <c r="E291" s="18"/>
      <c r="F291" s="18"/>
      <c r="G291" s="19"/>
      <c r="H291" s="17"/>
      <c r="I291" s="396" t="s">
        <v>50</v>
      </c>
      <c r="J291" s="397"/>
      <c r="K291" s="397"/>
      <c r="L291" s="397"/>
      <c r="M291" s="397"/>
      <c r="N291" s="397"/>
      <c r="O291" s="397"/>
      <c r="P291" s="397"/>
      <c r="Q291" s="397"/>
      <c r="R291" s="397"/>
      <c r="S291" s="397"/>
      <c r="T291" s="397"/>
      <c r="U291" s="397"/>
      <c r="V291" s="397"/>
      <c r="W291" s="397"/>
      <c r="X291" s="397"/>
      <c r="Y291" s="19"/>
      <c r="Z291" s="18"/>
      <c r="AA291" s="398" t="str">
        <f>IF(AND(入力表!P40&lt;&gt;5,入力表!C161&lt;&gt;""),DBCS(入力表!C168)&amp;"点","")</f>
        <v/>
      </c>
      <c r="AB291" s="369"/>
      <c r="AC291" s="369"/>
      <c r="AD291" s="369"/>
      <c r="AE291" s="369"/>
      <c r="AF291" s="369"/>
      <c r="AG291" s="369"/>
      <c r="AH291" s="369"/>
      <c r="AI291" s="369"/>
      <c r="AJ291" s="369"/>
      <c r="AK291" s="369"/>
      <c r="AL291" s="369"/>
      <c r="AM291" s="369"/>
      <c r="AN291" s="369"/>
      <c r="AO291" s="369"/>
      <c r="AP291" s="369"/>
      <c r="AQ291" s="369"/>
      <c r="AR291" s="369"/>
      <c r="AS291" s="369"/>
      <c r="AT291" s="369"/>
      <c r="AU291" s="369"/>
      <c r="AV291" s="369"/>
      <c r="AW291" s="369"/>
      <c r="AX291" s="369"/>
      <c r="AY291" s="369"/>
      <c r="AZ291" s="369"/>
      <c r="BA291" s="369"/>
      <c r="BB291" s="369"/>
      <c r="BC291" s="369"/>
      <c r="BD291" s="369"/>
      <c r="BE291" s="369"/>
      <c r="BF291" s="369"/>
      <c r="BG291" s="369"/>
      <c r="BH291" s="369"/>
      <c r="BI291" s="369"/>
      <c r="BJ291" s="369"/>
      <c r="BK291" s="369"/>
      <c r="BL291" s="369"/>
      <c r="BM291" s="369"/>
      <c r="BN291" s="369"/>
      <c r="BO291" s="369"/>
      <c r="BP291" s="369"/>
      <c r="BQ291" s="369"/>
      <c r="BR291" s="369"/>
      <c r="BS291" s="369"/>
      <c r="BT291" s="369"/>
      <c r="BU291" s="369"/>
      <c r="BV291" s="369"/>
      <c r="BW291" s="369"/>
      <c r="BX291" s="369"/>
      <c r="BY291" s="369"/>
      <c r="BZ291" s="369"/>
      <c r="CA291" s="369"/>
      <c r="CB291" s="369"/>
      <c r="CC291" s="369"/>
      <c r="CD291" s="369"/>
      <c r="CE291" s="369"/>
      <c r="CF291" s="369"/>
      <c r="CG291" s="369"/>
      <c r="CH291" s="369"/>
      <c r="CI291" s="369"/>
      <c r="CJ291" s="369"/>
      <c r="CK291" s="369"/>
      <c r="CL291" s="369"/>
      <c r="CM291" s="369"/>
      <c r="CN291" s="369"/>
      <c r="CO291" s="369"/>
      <c r="CP291" s="369"/>
      <c r="CQ291" s="369"/>
      <c r="CR291" s="369"/>
      <c r="CS291" s="369"/>
      <c r="CT291" s="369"/>
      <c r="CU291" s="369"/>
      <c r="CV291" s="369"/>
      <c r="CW291" s="369"/>
      <c r="CX291" s="369"/>
      <c r="CY291" s="369"/>
      <c r="CZ291" s="369"/>
      <c r="DA291" s="19"/>
    </row>
    <row r="292" spans="1:106" ht="6.75" customHeight="1">
      <c r="B292" s="20"/>
      <c r="C292" s="21"/>
      <c r="D292" s="21"/>
      <c r="E292" s="21"/>
      <c r="F292" s="21"/>
      <c r="G292" s="22"/>
      <c r="H292" s="20"/>
      <c r="I292" s="21"/>
      <c r="J292" s="21"/>
      <c r="K292" s="21"/>
      <c r="L292" s="21"/>
      <c r="M292" s="21"/>
      <c r="N292" s="21"/>
      <c r="O292" s="21"/>
      <c r="P292" s="21"/>
      <c r="Q292" s="21"/>
      <c r="R292" s="21"/>
      <c r="S292" s="21"/>
      <c r="T292" s="21"/>
      <c r="U292" s="21"/>
      <c r="V292" s="21"/>
      <c r="W292" s="21"/>
      <c r="X292" s="21"/>
      <c r="Y292" s="22"/>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2"/>
    </row>
    <row r="293" spans="1:106" ht="6.75" customHeight="1"/>
    <row r="294" spans="1:106" ht="18" customHeight="1">
      <c r="A294" s="245" t="s">
        <v>308</v>
      </c>
      <c r="B294" s="245"/>
    </row>
    <row r="295" spans="1:106" ht="6.75" customHeight="1">
      <c r="A295" s="245"/>
      <c r="B295" s="245"/>
    </row>
    <row r="296" spans="1:106" ht="18" customHeight="1">
      <c r="A296" s="245" t="s">
        <v>313</v>
      </c>
      <c r="B296" s="245"/>
    </row>
    <row r="297" spans="1:106" ht="6.75" customHeight="1">
      <c r="A297" s="245"/>
      <c r="B297" s="245"/>
    </row>
    <row r="298" spans="1:106" ht="18" customHeight="1">
      <c r="A298" s="245" t="s">
        <v>315</v>
      </c>
      <c r="B298" s="245"/>
    </row>
    <row r="299" spans="1:106" ht="6.75" customHeight="1">
      <c r="A299" s="245"/>
      <c r="B299" s="245"/>
    </row>
    <row r="300" spans="1:106" ht="18" customHeight="1">
      <c r="A300" s="245" t="s">
        <v>314</v>
      </c>
      <c r="B300" s="245"/>
    </row>
    <row r="301" spans="1:106" ht="6.75" customHeight="1">
      <c r="A301" s="245"/>
      <c r="B301" s="245"/>
    </row>
    <row r="302" spans="1:106" ht="18" customHeight="1">
      <c r="A302" s="245" t="s">
        <v>309</v>
      </c>
      <c r="B302" s="245"/>
    </row>
    <row r="303" spans="1:106" ht="26.85" customHeight="1">
      <c r="A303" s="1" t="s">
        <v>289</v>
      </c>
      <c r="DB303" s="223" t="str">
        <f>ASC(MID(入力表!B6,1,FIND("号　",入力表!B6,1)))</f>
        <v>道路第132号</v>
      </c>
    </row>
    <row r="304" spans="1:106" ht="6.75" customHeight="1"/>
    <row r="305" spans="1:105" s="3" customFormat="1" ht="26.25" customHeight="1">
      <c r="A305" s="391" t="s">
        <v>52</v>
      </c>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c r="AI305" s="317"/>
      <c r="AJ305" s="317"/>
      <c r="AK305" s="317"/>
      <c r="AL305" s="317"/>
      <c r="AM305" s="317"/>
      <c r="AN305" s="317"/>
      <c r="AO305" s="317"/>
      <c r="AP305" s="317"/>
      <c r="AQ305" s="317"/>
      <c r="AR305" s="317"/>
      <c r="AS305" s="317"/>
      <c r="AT305" s="317"/>
      <c r="AU305" s="317"/>
      <c r="AV305" s="317"/>
      <c r="AW305" s="317"/>
      <c r="AX305" s="317"/>
      <c r="AY305" s="317"/>
      <c r="AZ305" s="317"/>
      <c r="BA305" s="317"/>
      <c r="BB305" s="317"/>
      <c r="BC305" s="317"/>
      <c r="BD305" s="317"/>
      <c r="BE305" s="317"/>
      <c r="BF305" s="317"/>
      <c r="BG305" s="317"/>
      <c r="BH305" s="317"/>
      <c r="BI305" s="317"/>
      <c r="BJ305" s="317"/>
      <c r="BK305" s="317"/>
      <c r="BL305" s="317"/>
      <c r="BM305" s="317"/>
      <c r="BN305" s="317"/>
      <c r="BO305" s="317"/>
      <c r="BP305" s="317"/>
      <c r="BQ305" s="317"/>
      <c r="BR305" s="317"/>
      <c r="BS305" s="317"/>
      <c r="BT305" s="317"/>
      <c r="BU305" s="317"/>
      <c r="BV305" s="317"/>
      <c r="BW305" s="317"/>
      <c r="BX305" s="317"/>
      <c r="BY305" s="317"/>
      <c r="BZ305" s="317"/>
      <c r="CA305" s="317"/>
      <c r="CB305" s="317"/>
      <c r="CC305" s="317"/>
      <c r="CD305" s="317"/>
      <c r="CE305" s="317"/>
      <c r="CF305" s="317"/>
      <c r="CG305" s="317"/>
      <c r="CH305" s="317"/>
      <c r="CI305" s="317"/>
      <c r="CJ305" s="317"/>
      <c r="CK305" s="317"/>
      <c r="CL305" s="317"/>
      <c r="CM305" s="317"/>
      <c r="CN305" s="317"/>
      <c r="CO305" s="317"/>
      <c r="CP305" s="317"/>
      <c r="CQ305" s="317"/>
      <c r="CR305" s="317"/>
      <c r="CS305" s="317"/>
      <c r="CT305" s="317"/>
      <c r="CU305" s="317"/>
      <c r="CV305" s="317"/>
      <c r="CW305" s="317"/>
      <c r="CX305" s="317"/>
      <c r="CY305" s="317"/>
      <c r="CZ305" s="317"/>
    </row>
    <row r="306" spans="1:105" s="3" customFormat="1" ht="6.75" customHeight="1">
      <c r="A306" s="2"/>
    </row>
    <row r="307" spans="1:105" s="3" customFormat="1" ht="18.75" customHeight="1"/>
    <row r="308" spans="1:105" s="3" customFormat="1" ht="18.75" customHeight="1">
      <c r="BZ308" s="2" t="str">
        <f>IF(入力表!P67=1,入力表!P89,"令和　　年　　月　　日")</f>
        <v>令和　　年　　月　　日</v>
      </c>
      <c r="CA308" s="2"/>
    </row>
    <row r="309" spans="1:105" s="3" customFormat="1" ht="6.75" customHeight="1">
      <c r="BZ309" s="2"/>
      <c r="CA309" s="2"/>
    </row>
    <row r="310" spans="1:105" s="3" customFormat="1" ht="18.75" customHeight="1">
      <c r="A310" s="2" t="str">
        <f>"　（あて先）"&amp;入力表!B3</f>
        <v>　（あて先）一宮市長</v>
      </c>
    </row>
    <row r="311" spans="1:105" s="3" customFormat="1" ht="18.75" customHeight="1"/>
    <row r="312" spans="1:105" s="3" customFormat="1" ht="18.75" customHeight="1"/>
    <row r="313" spans="1:105" s="3" customFormat="1" ht="18.75" customHeight="1">
      <c r="AN313" s="364" t="s">
        <v>1</v>
      </c>
      <c r="AO313" s="364"/>
      <c r="AP313" s="364"/>
      <c r="AQ313" s="364"/>
      <c r="AR313" s="365"/>
      <c r="AS313" s="365"/>
      <c r="AT313" s="365"/>
      <c r="AU313" s="365"/>
      <c r="AV313" s="365"/>
      <c r="AW313" s="365"/>
      <c r="AX313" s="365"/>
      <c r="AY313" s="365"/>
      <c r="AZ313" s="365"/>
      <c r="BA313" s="365"/>
      <c r="BB313" s="365"/>
      <c r="BC313" s="365"/>
      <c r="BD313" s="365"/>
      <c r="BE313" s="365"/>
      <c r="BF313" s="365"/>
      <c r="BG313" s="103"/>
      <c r="BH313" s="103"/>
      <c r="BI313" s="363" t="str">
        <f>IF(入力表!P67=1,入力表!B12,"")</f>
        <v/>
      </c>
      <c r="BJ313" s="363"/>
      <c r="BK313" s="363"/>
      <c r="BL313" s="363"/>
      <c r="BM313" s="363"/>
      <c r="BN313" s="363"/>
      <c r="BO313" s="363"/>
      <c r="BP313" s="363"/>
      <c r="BQ313" s="363"/>
      <c r="BR313" s="363"/>
      <c r="BS313" s="363"/>
      <c r="BT313" s="363"/>
      <c r="BU313" s="363"/>
      <c r="BV313" s="363"/>
      <c r="BW313" s="363"/>
      <c r="BX313" s="363"/>
      <c r="BY313" s="363"/>
      <c r="BZ313" s="363"/>
      <c r="CA313" s="363"/>
      <c r="CB313" s="363"/>
      <c r="CC313" s="363"/>
      <c r="CD313" s="363"/>
      <c r="CE313" s="363"/>
      <c r="CF313" s="363"/>
      <c r="CG313" s="363"/>
      <c r="CH313" s="363"/>
      <c r="CI313" s="363"/>
      <c r="CJ313" s="363"/>
      <c r="CK313" s="363"/>
      <c r="CL313" s="363"/>
      <c r="CM313" s="363"/>
      <c r="CN313" s="363"/>
      <c r="CO313" s="363"/>
      <c r="CP313" s="363"/>
      <c r="CQ313" s="363"/>
      <c r="CR313" s="363"/>
      <c r="CS313" s="363"/>
      <c r="CT313" s="363"/>
      <c r="CU313" s="363"/>
      <c r="CV313" s="363"/>
      <c r="CW313" s="363"/>
      <c r="CX313" s="363"/>
      <c r="CY313" s="363"/>
      <c r="CZ313" s="363"/>
      <c r="DA313" s="363"/>
    </row>
    <row r="314" spans="1:105" s="3" customFormat="1" ht="6.75" customHeight="1">
      <c r="AN314" s="2"/>
      <c r="AO314" s="2"/>
      <c r="AP314" s="2"/>
      <c r="AQ314" s="2"/>
    </row>
    <row r="315" spans="1:105" s="3" customFormat="1" ht="18.75" customHeight="1">
      <c r="AN315" s="392" t="s">
        <v>2</v>
      </c>
      <c r="AO315" s="392"/>
      <c r="AP315" s="392"/>
      <c r="AQ315" s="392"/>
      <c r="AR315" s="393"/>
      <c r="AS315" s="393"/>
      <c r="AT315" s="393"/>
      <c r="AU315" s="393"/>
      <c r="AV315" s="393"/>
      <c r="AW315" s="393"/>
      <c r="AX315" s="393"/>
      <c r="AY315" s="393"/>
      <c r="AZ315" s="393"/>
      <c r="BA315" s="393"/>
      <c r="BB315" s="393"/>
      <c r="BC315" s="393"/>
      <c r="BD315" s="393"/>
      <c r="BE315" s="393"/>
      <c r="BF315" s="393"/>
      <c r="BG315" s="104"/>
      <c r="BH315" s="104"/>
      <c r="BI315" s="363" t="str">
        <f>IF(入力表!P67=1,入力表!B11,"")</f>
        <v/>
      </c>
      <c r="BJ315" s="363"/>
      <c r="BK315" s="363"/>
      <c r="BL315" s="363"/>
      <c r="BM315" s="363"/>
      <c r="BN315" s="363"/>
      <c r="BO315" s="363"/>
      <c r="BP315" s="363"/>
      <c r="BQ315" s="363"/>
      <c r="BR315" s="363"/>
      <c r="BS315" s="363"/>
      <c r="BT315" s="363"/>
      <c r="BU315" s="363"/>
      <c r="BV315" s="363"/>
      <c r="BW315" s="363"/>
      <c r="BX315" s="363"/>
      <c r="BY315" s="363"/>
      <c r="BZ315" s="363"/>
      <c r="CA315" s="363"/>
      <c r="CB315" s="363"/>
      <c r="CC315" s="363"/>
      <c r="CD315" s="363"/>
      <c r="CE315" s="363"/>
      <c r="CF315" s="363"/>
      <c r="CG315" s="363"/>
      <c r="CH315" s="363"/>
      <c r="CI315" s="363"/>
      <c r="CJ315" s="363"/>
      <c r="CK315" s="363"/>
      <c r="CL315" s="363"/>
      <c r="CM315" s="363"/>
      <c r="CN315" s="363"/>
      <c r="CO315" s="363"/>
      <c r="CP315" s="363"/>
      <c r="CQ315" s="363"/>
      <c r="CR315" s="363"/>
      <c r="CS315" s="363"/>
      <c r="CT315" s="363"/>
      <c r="CU315" s="363"/>
      <c r="CV315" s="363"/>
      <c r="CW315" s="363"/>
      <c r="CX315" s="363"/>
      <c r="CY315" s="363"/>
      <c r="CZ315" s="363"/>
      <c r="DA315" s="363"/>
    </row>
    <row r="316" spans="1:105" s="3" customFormat="1" ht="6.75" customHeight="1">
      <c r="AN316" s="2"/>
      <c r="AO316" s="2"/>
      <c r="AP316" s="2"/>
      <c r="AQ316" s="2"/>
    </row>
    <row r="317" spans="1:105" s="3" customFormat="1" ht="18.75" customHeight="1">
      <c r="AN317" s="364" t="s">
        <v>3</v>
      </c>
      <c r="AO317" s="364"/>
      <c r="AP317" s="364"/>
      <c r="AQ317" s="364"/>
      <c r="AR317" s="365"/>
      <c r="AS317" s="365"/>
      <c r="AT317" s="365"/>
      <c r="AU317" s="365"/>
      <c r="AV317" s="365"/>
      <c r="AW317" s="365"/>
      <c r="AX317" s="365"/>
      <c r="AY317" s="365"/>
      <c r="AZ317" s="365"/>
      <c r="BA317" s="365"/>
      <c r="BB317" s="365"/>
      <c r="BC317" s="365"/>
      <c r="BD317" s="365"/>
      <c r="BE317" s="365"/>
      <c r="BF317" s="365"/>
      <c r="BG317" s="103"/>
      <c r="BH317" s="103"/>
      <c r="BI317" s="363" t="str">
        <f>IF(入力表!P67=1,入力表!B13,"")</f>
        <v/>
      </c>
      <c r="BJ317" s="363"/>
      <c r="BK317" s="363"/>
      <c r="BL317" s="363"/>
      <c r="BM317" s="363"/>
      <c r="BN317" s="363"/>
      <c r="BO317" s="363"/>
      <c r="BP317" s="363"/>
      <c r="BQ317" s="363"/>
      <c r="BR317" s="363"/>
      <c r="BS317" s="363"/>
      <c r="BT317" s="363"/>
      <c r="BU317" s="363"/>
      <c r="BV317" s="363"/>
      <c r="BW317" s="363"/>
      <c r="BX317" s="363"/>
      <c r="BY317" s="363"/>
      <c r="BZ317" s="363"/>
      <c r="CA317" s="363"/>
      <c r="CB317" s="363"/>
      <c r="CC317" s="363"/>
      <c r="CD317" s="363"/>
      <c r="CE317" s="363"/>
      <c r="CF317" s="363"/>
      <c r="CG317" s="363"/>
      <c r="CH317" s="363"/>
      <c r="CI317" s="363"/>
      <c r="CJ317" s="363"/>
      <c r="CK317" s="363"/>
      <c r="CL317" s="363"/>
      <c r="CM317" s="363"/>
      <c r="CN317" s="363"/>
      <c r="CO317" s="363"/>
      <c r="CP317" s="363"/>
      <c r="CQ317" s="363"/>
      <c r="CR317" s="363"/>
      <c r="CS317" s="363"/>
      <c r="CT317" s="363"/>
      <c r="CU317" s="363"/>
      <c r="CV317" s="363"/>
      <c r="CW317" s="363"/>
      <c r="CX317" s="363"/>
      <c r="CY317" s="363"/>
      <c r="CZ317" s="363"/>
      <c r="DA317" s="363"/>
    </row>
    <row r="318" spans="1:105" s="3" customFormat="1" ht="18.75" customHeight="1"/>
    <row r="319" spans="1:105" s="3" customFormat="1" ht="18.75" customHeight="1"/>
    <row r="320" spans="1:105" s="3" customFormat="1" ht="18.75" customHeight="1">
      <c r="A320" s="388" t="s">
        <v>116</v>
      </c>
      <c r="B320" s="389"/>
      <c r="C320" s="389"/>
      <c r="D320" s="389"/>
      <c r="E320" s="389"/>
      <c r="F320" s="389"/>
      <c r="G320" s="389"/>
      <c r="H320" s="389"/>
      <c r="I320" s="389"/>
      <c r="J320" s="389"/>
      <c r="K320" s="389"/>
      <c r="L320" s="389"/>
      <c r="M320" s="389"/>
      <c r="N320" s="389"/>
      <c r="O320" s="389"/>
      <c r="P320" s="389"/>
      <c r="Q320" s="389"/>
      <c r="R320" s="389"/>
      <c r="S320" s="389"/>
      <c r="T320" s="389"/>
      <c r="U320" s="389"/>
      <c r="V320" s="389"/>
      <c r="W320" s="389"/>
      <c r="X320" s="389"/>
      <c r="Y320" s="389"/>
      <c r="Z320" s="389"/>
      <c r="AA320" s="389"/>
      <c r="AB320" s="389"/>
      <c r="AC320" s="389"/>
      <c r="AD320" s="389"/>
      <c r="AE320" s="389"/>
      <c r="AF320" s="389"/>
      <c r="AG320" s="389"/>
      <c r="AH320" s="389"/>
      <c r="AI320" s="389"/>
      <c r="AJ320" s="389"/>
      <c r="AK320" s="389"/>
      <c r="AL320" s="389"/>
      <c r="AM320" s="389"/>
      <c r="AN320" s="389"/>
      <c r="AO320" s="389"/>
      <c r="AP320" s="389"/>
      <c r="AQ320" s="389"/>
      <c r="AR320" s="389"/>
      <c r="AS320" s="389"/>
      <c r="AT320" s="389"/>
      <c r="AU320" s="389"/>
      <c r="AV320" s="389"/>
      <c r="AW320" s="389"/>
      <c r="AX320" s="389"/>
      <c r="AY320" s="389"/>
      <c r="AZ320" s="389"/>
      <c r="BA320" s="389"/>
      <c r="BB320" s="389"/>
      <c r="BC320" s="389"/>
      <c r="BD320" s="389"/>
      <c r="BE320" s="389"/>
      <c r="BF320" s="389"/>
      <c r="BG320" s="389"/>
      <c r="BH320" s="389"/>
      <c r="BI320" s="389"/>
      <c r="BJ320" s="389"/>
      <c r="BK320" s="389"/>
      <c r="BL320" s="389"/>
      <c r="BM320" s="389"/>
      <c r="BN320" s="389"/>
      <c r="BO320" s="389"/>
      <c r="BP320" s="389"/>
      <c r="BQ320" s="389"/>
      <c r="BR320" s="389"/>
      <c r="BS320" s="389"/>
      <c r="BT320" s="389"/>
      <c r="BU320" s="389"/>
      <c r="BV320" s="389"/>
      <c r="BW320" s="389"/>
      <c r="BX320" s="389"/>
      <c r="BY320" s="389"/>
      <c r="BZ320" s="389"/>
      <c r="CA320" s="389"/>
      <c r="CB320" s="389"/>
      <c r="CC320" s="389"/>
      <c r="CD320" s="389"/>
      <c r="CE320" s="389"/>
      <c r="CF320" s="389"/>
      <c r="CG320" s="389"/>
      <c r="CH320" s="389"/>
      <c r="CI320" s="389"/>
      <c r="CJ320" s="389"/>
      <c r="CK320" s="389"/>
      <c r="CL320" s="389"/>
      <c r="CM320" s="389"/>
      <c r="CN320" s="389"/>
      <c r="CO320" s="389"/>
      <c r="CP320" s="389"/>
      <c r="CQ320" s="389"/>
      <c r="CR320" s="389"/>
      <c r="CS320" s="389"/>
      <c r="CT320" s="389"/>
      <c r="CU320" s="389"/>
      <c r="CV320" s="389"/>
      <c r="CW320" s="389"/>
      <c r="CX320" s="389"/>
      <c r="CY320" s="389"/>
      <c r="CZ320" s="389"/>
    </row>
    <row r="321" spans="1:105" s="3" customFormat="1" ht="6.75" customHeight="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246"/>
      <c r="AF321" s="246"/>
      <c r="AG321" s="246"/>
      <c r="AH321" s="246"/>
      <c r="AI321" s="246"/>
      <c r="AJ321" s="246"/>
      <c r="AK321" s="246"/>
      <c r="AL321" s="246"/>
      <c r="AM321" s="246"/>
      <c r="AN321" s="246"/>
      <c r="AO321" s="246"/>
      <c r="AP321" s="246"/>
      <c r="AQ321" s="246"/>
      <c r="AR321" s="246"/>
      <c r="AS321" s="246"/>
      <c r="AT321" s="246"/>
      <c r="AU321" s="246"/>
      <c r="AV321" s="246"/>
      <c r="AW321" s="246"/>
      <c r="AX321" s="246"/>
      <c r="AY321" s="246"/>
      <c r="AZ321" s="246"/>
      <c r="BA321" s="246"/>
      <c r="BB321" s="246"/>
      <c r="BC321" s="246"/>
      <c r="BD321" s="246"/>
      <c r="BE321" s="246"/>
      <c r="BF321" s="246"/>
      <c r="BG321" s="246"/>
      <c r="BH321" s="246"/>
      <c r="BI321" s="246"/>
      <c r="BJ321" s="246"/>
      <c r="BK321" s="246"/>
      <c r="BL321" s="246"/>
      <c r="BM321" s="246"/>
      <c r="BN321" s="246"/>
      <c r="BO321" s="246"/>
      <c r="BP321" s="246"/>
      <c r="BQ321" s="246"/>
      <c r="BR321" s="246"/>
      <c r="BS321" s="246"/>
      <c r="BT321" s="246"/>
      <c r="BU321" s="246"/>
      <c r="BV321" s="246"/>
      <c r="BW321" s="246"/>
      <c r="BX321" s="246"/>
      <c r="BY321" s="246"/>
      <c r="BZ321" s="246"/>
      <c r="CA321" s="246"/>
      <c r="CB321" s="246"/>
      <c r="CC321" s="246"/>
      <c r="CD321" s="246"/>
      <c r="CE321" s="246"/>
      <c r="CF321" s="246"/>
      <c r="CG321" s="246"/>
      <c r="CH321" s="246"/>
      <c r="CI321" s="246"/>
      <c r="CJ321" s="246"/>
      <c r="CK321" s="246"/>
      <c r="CL321" s="246"/>
      <c r="CM321" s="246"/>
      <c r="CN321" s="246"/>
      <c r="CO321" s="246"/>
      <c r="CP321" s="246"/>
      <c r="CQ321" s="246"/>
      <c r="CR321" s="246"/>
      <c r="CS321" s="246"/>
      <c r="CT321" s="246"/>
      <c r="CU321" s="246"/>
      <c r="CV321" s="246"/>
      <c r="CW321" s="246"/>
      <c r="CX321" s="246"/>
      <c r="CY321" s="246"/>
      <c r="CZ321" s="246"/>
    </row>
    <row r="322" spans="1:105" s="3" customFormat="1" ht="18.75" customHeight="1">
      <c r="A322" s="388" t="e">
        <f>SUBSTITUTE(SUBSTITUTE(IF(入力表!P67&lt;&gt;2,"基づく"&amp;TEXT(入力表!C89+275-105-365,"ggge年")&amp;"6月1日現在の雇用に関する状況を公共職業安定所へ報告する義務はありません。","基づく令和　　年6月1日現在の雇用に関する状況を公共職業安定所へ報告する義務はありません。"),"和1年","和元年"),"令和31年6","令和元年6")</f>
        <v>#VALUE!</v>
      </c>
      <c r="B322" s="389"/>
      <c r="C322" s="389"/>
      <c r="D322" s="389"/>
      <c r="E322" s="389"/>
      <c r="F322" s="389"/>
      <c r="G322" s="389"/>
      <c r="H322" s="389"/>
      <c r="I322" s="389"/>
      <c r="J322" s="389"/>
      <c r="K322" s="389"/>
      <c r="L322" s="389"/>
      <c r="M322" s="389"/>
      <c r="N322" s="389"/>
      <c r="O322" s="389"/>
      <c r="P322" s="389"/>
      <c r="Q322" s="389"/>
      <c r="R322" s="389"/>
      <c r="S322" s="389"/>
      <c r="T322" s="389"/>
      <c r="U322" s="389"/>
      <c r="V322" s="389"/>
      <c r="W322" s="389"/>
      <c r="X322" s="389"/>
      <c r="Y322" s="389"/>
      <c r="Z322" s="389"/>
      <c r="AA322" s="389"/>
      <c r="AB322" s="389"/>
      <c r="AC322" s="389"/>
      <c r="AD322" s="389"/>
      <c r="AE322" s="389"/>
      <c r="AF322" s="389"/>
      <c r="AG322" s="389"/>
      <c r="AH322" s="389"/>
      <c r="AI322" s="389"/>
      <c r="AJ322" s="389"/>
      <c r="AK322" s="389"/>
      <c r="AL322" s="389"/>
      <c r="AM322" s="389"/>
      <c r="AN322" s="389"/>
      <c r="AO322" s="389"/>
      <c r="AP322" s="389"/>
      <c r="AQ322" s="389"/>
      <c r="AR322" s="389"/>
      <c r="AS322" s="389"/>
      <c r="AT322" s="389"/>
      <c r="AU322" s="389"/>
      <c r="AV322" s="389"/>
      <c r="AW322" s="389"/>
      <c r="AX322" s="389"/>
      <c r="AY322" s="389"/>
      <c r="AZ322" s="389"/>
      <c r="BA322" s="389"/>
      <c r="BB322" s="389"/>
      <c r="BC322" s="389"/>
      <c r="BD322" s="389"/>
      <c r="BE322" s="389"/>
      <c r="BF322" s="389"/>
      <c r="BG322" s="389"/>
      <c r="BH322" s="389"/>
      <c r="BI322" s="389"/>
      <c r="BJ322" s="389"/>
      <c r="BK322" s="389"/>
      <c r="BL322" s="389"/>
      <c r="BM322" s="389"/>
      <c r="BN322" s="389"/>
      <c r="BO322" s="389"/>
      <c r="BP322" s="389"/>
      <c r="BQ322" s="389"/>
      <c r="BR322" s="389"/>
      <c r="BS322" s="389"/>
      <c r="BT322" s="389"/>
      <c r="BU322" s="389"/>
      <c r="BV322" s="389"/>
      <c r="BW322" s="389"/>
      <c r="BX322" s="389"/>
      <c r="BY322" s="389"/>
      <c r="BZ322" s="389"/>
      <c r="CA322" s="389"/>
      <c r="CB322" s="389"/>
      <c r="CC322" s="389"/>
      <c r="CD322" s="389"/>
      <c r="CE322" s="389"/>
      <c r="CF322" s="389"/>
      <c r="CG322" s="389"/>
      <c r="CH322" s="389"/>
      <c r="CI322" s="389"/>
      <c r="CJ322" s="389"/>
      <c r="CK322" s="389"/>
      <c r="CL322" s="389"/>
      <c r="CM322" s="389"/>
      <c r="CN322" s="389"/>
      <c r="CO322" s="389"/>
      <c r="CP322" s="389"/>
      <c r="CQ322" s="389"/>
      <c r="CR322" s="389"/>
      <c r="CS322" s="389"/>
      <c r="CT322" s="389"/>
      <c r="CU322" s="389"/>
      <c r="CV322" s="389"/>
      <c r="CW322" s="389"/>
      <c r="CX322" s="389"/>
      <c r="CY322" s="389"/>
      <c r="CZ322" s="389"/>
    </row>
    <row r="323" spans="1:105" s="3" customFormat="1" ht="6.75" customHeight="1">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246"/>
      <c r="AF323" s="246"/>
      <c r="AG323" s="246"/>
      <c r="AH323" s="246"/>
      <c r="AI323" s="246"/>
      <c r="AJ323" s="246"/>
      <c r="AK323" s="246"/>
      <c r="AL323" s="246"/>
      <c r="AM323" s="246"/>
      <c r="AN323" s="246"/>
      <c r="AO323" s="246"/>
      <c r="AP323" s="246"/>
      <c r="AQ323" s="246"/>
      <c r="AR323" s="246"/>
      <c r="AS323" s="246"/>
      <c r="AT323" s="246"/>
      <c r="AU323" s="246"/>
      <c r="AV323" s="246"/>
      <c r="AW323" s="246"/>
      <c r="AX323" s="246"/>
      <c r="AY323" s="246"/>
      <c r="AZ323" s="246"/>
      <c r="BA323" s="246"/>
      <c r="BB323" s="246"/>
      <c r="BC323" s="246"/>
      <c r="BD323" s="246"/>
      <c r="BE323" s="246"/>
      <c r="BF323" s="246"/>
      <c r="BG323" s="246"/>
      <c r="BH323" s="246"/>
      <c r="BI323" s="246"/>
      <c r="BJ323" s="246"/>
      <c r="BK323" s="246"/>
      <c r="BL323" s="246"/>
      <c r="BM323" s="246"/>
      <c r="BN323" s="246"/>
      <c r="BO323" s="246"/>
      <c r="BP323" s="246"/>
      <c r="BQ323" s="246"/>
      <c r="BR323" s="246"/>
      <c r="BS323" s="246"/>
      <c r="BT323" s="246"/>
      <c r="BU323" s="246"/>
      <c r="BV323" s="246"/>
      <c r="BW323" s="246"/>
      <c r="BX323" s="246"/>
      <c r="BY323" s="246"/>
      <c r="BZ323" s="246"/>
      <c r="CA323" s="246"/>
      <c r="CB323" s="246"/>
      <c r="CC323" s="246"/>
      <c r="CD323" s="246"/>
      <c r="CE323" s="246"/>
      <c r="CF323" s="246"/>
      <c r="CG323" s="246"/>
      <c r="CH323" s="246"/>
      <c r="CI323" s="246"/>
      <c r="CJ323" s="246"/>
      <c r="CK323" s="246"/>
      <c r="CL323" s="246"/>
      <c r="CM323" s="246"/>
      <c r="CN323" s="246"/>
      <c r="CO323" s="246"/>
      <c r="CP323" s="246"/>
      <c r="CQ323" s="246"/>
      <c r="CR323" s="246"/>
      <c r="CS323" s="246"/>
      <c r="CT323" s="246"/>
      <c r="CU323" s="246"/>
      <c r="CV323" s="246"/>
      <c r="CW323" s="246"/>
      <c r="CX323" s="246"/>
      <c r="CY323" s="246"/>
      <c r="CZ323" s="246"/>
    </row>
    <row r="324" spans="1:105" s="3" customFormat="1" ht="18.75" customHeight="1">
      <c r="A324" s="388" t="str">
        <f>SUBSTITUTE(IF(入力表!P67&lt;&gt;2,"　また、"&amp;TEXT(入力表!C89,"ggge年")&amp;TEXT(入力表!C89,"m月d日")&amp;"現在、常用雇用労働者の総数と、障害者の雇用状況は以下のとお","　また、令和　　年　　月　　日現在、常用雇用労働者の総数と、障害者の雇用状況は以下のとお"),"和1年","和元年")</f>
        <v>　また、明治33年1月0日現在、常用雇用労働者の総数と、障害者の雇用状況は以下のとお</v>
      </c>
      <c r="B324" s="389"/>
      <c r="C324" s="389"/>
      <c r="D324" s="389"/>
      <c r="E324" s="389"/>
      <c r="F324" s="389"/>
      <c r="G324" s="389"/>
      <c r="H324" s="389"/>
      <c r="I324" s="389"/>
      <c r="J324" s="389"/>
      <c r="K324" s="389"/>
      <c r="L324" s="389"/>
      <c r="M324" s="389"/>
      <c r="N324" s="389"/>
      <c r="O324" s="389"/>
      <c r="P324" s="389"/>
      <c r="Q324" s="389"/>
      <c r="R324" s="389"/>
      <c r="S324" s="389"/>
      <c r="T324" s="389"/>
      <c r="U324" s="389"/>
      <c r="V324" s="389"/>
      <c r="W324" s="389"/>
      <c r="X324" s="389"/>
      <c r="Y324" s="389"/>
      <c r="Z324" s="389"/>
      <c r="AA324" s="389"/>
      <c r="AB324" s="389"/>
      <c r="AC324" s="389"/>
      <c r="AD324" s="389"/>
      <c r="AE324" s="389"/>
      <c r="AF324" s="389"/>
      <c r="AG324" s="389"/>
      <c r="AH324" s="389"/>
      <c r="AI324" s="389"/>
      <c r="AJ324" s="389"/>
      <c r="AK324" s="389"/>
      <c r="AL324" s="389"/>
      <c r="AM324" s="389"/>
      <c r="AN324" s="389"/>
      <c r="AO324" s="389"/>
      <c r="AP324" s="389"/>
      <c r="AQ324" s="389"/>
      <c r="AR324" s="389"/>
      <c r="AS324" s="389"/>
      <c r="AT324" s="389"/>
      <c r="AU324" s="389"/>
      <c r="AV324" s="389"/>
      <c r="AW324" s="389"/>
      <c r="AX324" s="389"/>
      <c r="AY324" s="389"/>
      <c r="AZ324" s="389"/>
      <c r="BA324" s="389"/>
      <c r="BB324" s="389"/>
      <c r="BC324" s="389"/>
      <c r="BD324" s="389"/>
      <c r="BE324" s="389"/>
      <c r="BF324" s="389"/>
      <c r="BG324" s="389"/>
      <c r="BH324" s="389"/>
      <c r="BI324" s="389"/>
      <c r="BJ324" s="389"/>
      <c r="BK324" s="389"/>
      <c r="BL324" s="389"/>
      <c r="BM324" s="389"/>
      <c r="BN324" s="389"/>
      <c r="BO324" s="389"/>
      <c r="BP324" s="389"/>
      <c r="BQ324" s="389"/>
      <c r="BR324" s="389"/>
      <c r="BS324" s="389"/>
      <c r="BT324" s="389"/>
      <c r="BU324" s="389"/>
      <c r="BV324" s="389"/>
      <c r="BW324" s="389"/>
      <c r="BX324" s="389"/>
      <c r="BY324" s="389"/>
      <c r="BZ324" s="389"/>
      <c r="CA324" s="389"/>
      <c r="CB324" s="389"/>
      <c r="CC324" s="389"/>
      <c r="CD324" s="389"/>
      <c r="CE324" s="389"/>
      <c r="CF324" s="389"/>
      <c r="CG324" s="389"/>
      <c r="CH324" s="389"/>
      <c r="CI324" s="389"/>
      <c r="CJ324" s="389"/>
      <c r="CK324" s="389"/>
      <c r="CL324" s="389"/>
      <c r="CM324" s="389"/>
      <c r="CN324" s="389"/>
      <c r="CO324" s="389"/>
      <c r="CP324" s="389"/>
      <c r="CQ324" s="389"/>
      <c r="CR324" s="389"/>
      <c r="CS324" s="389"/>
      <c r="CT324" s="389"/>
      <c r="CU324" s="389"/>
      <c r="CV324" s="389"/>
      <c r="CW324" s="389"/>
      <c r="CX324" s="389"/>
      <c r="CY324" s="389"/>
      <c r="CZ324" s="389"/>
    </row>
    <row r="325" spans="1:105" s="3" customFormat="1" ht="6.75" customHeight="1">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246"/>
      <c r="AF325" s="246"/>
      <c r="AG325" s="246"/>
      <c r="AH325" s="246"/>
      <c r="AI325" s="246"/>
      <c r="AJ325" s="246"/>
      <c r="AK325" s="246"/>
      <c r="AL325" s="246"/>
      <c r="AM325" s="246"/>
      <c r="AN325" s="246"/>
      <c r="AO325" s="246"/>
      <c r="AP325" s="246"/>
      <c r="AQ325" s="246"/>
      <c r="AR325" s="246"/>
      <c r="AS325" s="246"/>
      <c r="AT325" s="246"/>
      <c r="AU325" s="246"/>
      <c r="AV325" s="246"/>
      <c r="AW325" s="246"/>
      <c r="AX325" s="246"/>
      <c r="AY325" s="246"/>
      <c r="AZ325" s="246"/>
      <c r="BA325" s="246"/>
      <c r="BB325" s="246"/>
      <c r="BC325" s="246"/>
      <c r="BD325" s="246"/>
      <c r="BE325" s="246"/>
      <c r="BF325" s="246"/>
      <c r="BG325" s="246"/>
      <c r="BH325" s="246"/>
      <c r="BI325" s="246"/>
      <c r="BJ325" s="246"/>
      <c r="BK325" s="246"/>
      <c r="BL325" s="246"/>
      <c r="BM325" s="246"/>
      <c r="BN325" s="246"/>
      <c r="BO325" s="246"/>
      <c r="BP325" s="246"/>
      <c r="BQ325" s="246"/>
      <c r="BR325" s="246"/>
      <c r="BS325" s="246"/>
      <c r="BT325" s="246"/>
      <c r="BU325" s="246"/>
      <c r="BV325" s="246"/>
      <c r="BW325" s="246"/>
      <c r="BX325" s="246"/>
      <c r="BY325" s="246"/>
      <c r="BZ325" s="246"/>
      <c r="CA325" s="246"/>
      <c r="CB325" s="246"/>
      <c r="CC325" s="246"/>
      <c r="CD325" s="246"/>
      <c r="CE325" s="246"/>
      <c r="CF325" s="246"/>
      <c r="CG325" s="246"/>
      <c r="CH325" s="246"/>
      <c r="CI325" s="246"/>
      <c r="CJ325" s="246"/>
      <c r="CK325" s="246"/>
      <c r="CL325" s="246"/>
      <c r="CM325" s="246"/>
      <c r="CN325" s="246"/>
      <c r="CO325" s="246"/>
      <c r="CP325" s="246"/>
      <c r="CQ325" s="246"/>
      <c r="CR325" s="246"/>
      <c r="CS325" s="246"/>
      <c r="CT325" s="246"/>
      <c r="CU325" s="246"/>
      <c r="CV325" s="246"/>
      <c r="CW325" s="246"/>
      <c r="CX325" s="246"/>
      <c r="CY325" s="246"/>
      <c r="CZ325" s="246"/>
    </row>
    <row r="326" spans="1:105" s="3" customFormat="1" ht="18.75" customHeight="1">
      <c r="A326" s="388" t="s">
        <v>53</v>
      </c>
      <c r="B326" s="389"/>
      <c r="C326" s="389"/>
      <c r="D326" s="389"/>
      <c r="E326" s="389"/>
      <c r="F326" s="389"/>
      <c r="G326" s="389"/>
      <c r="H326" s="389"/>
      <c r="I326" s="389"/>
      <c r="J326" s="317"/>
      <c r="K326" s="246"/>
      <c r="L326" s="246"/>
      <c r="M326" s="246"/>
      <c r="N326" s="246"/>
      <c r="O326" s="246"/>
      <c r="P326" s="246"/>
      <c r="Q326" s="246"/>
      <c r="R326" s="246"/>
      <c r="S326" s="246"/>
      <c r="T326" s="246"/>
      <c r="U326" s="246"/>
      <c r="V326" s="246"/>
      <c r="W326" s="246"/>
      <c r="X326" s="246"/>
      <c r="Y326" s="246"/>
      <c r="Z326" s="246"/>
      <c r="AA326" s="246"/>
      <c r="AB326" s="246"/>
      <c r="AC326" s="246"/>
      <c r="AD326" s="246"/>
      <c r="AE326" s="246"/>
      <c r="AF326" s="246"/>
      <c r="AG326" s="246"/>
      <c r="AH326" s="246"/>
      <c r="AI326" s="246"/>
      <c r="AJ326" s="246"/>
      <c r="AK326" s="246"/>
      <c r="AL326" s="246"/>
      <c r="AM326" s="246"/>
      <c r="AN326" s="246"/>
      <c r="AO326" s="246"/>
      <c r="AP326" s="246"/>
      <c r="AQ326" s="246"/>
      <c r="AR326" s="246"/>
      <c r="AS326" s="246"/>
      <c r="AT326" s="246"/>
      <c r="AU326" s="246"/>
      <c r="AV326" s="246"/>
      <c r="AW326" s="246"/>
      <c r="AX326" s="246"/>
      <c r="AY326" s="246"/>
      <c r="AZ326" s="246"/>
      <c r="BA326" s="246"/>
      <c r="BB326" s="246"/>
      <c r="BC326" s="246"/>
      <c r="BD326" s="246"/>
      <c r="BE326" s="246"/>
      <c r="BF326" s="246"/>
      <c r="BG326" s="246"/>
      <c r="BH326" s="246"/>
      <c r="BI326" s="246"/>
      <c r="BJ326" s="246"/>
      <c r="BK326" s="246"/>
      <c r="BL326" s="246"/>
      <c r="BM326" s="246"/>
      <c r="BN326" s="246"/>
      <c r="BO326" s="246"/>
      <c r="BP326" s="246"/>
      <c r="BQ326" s="246"/>
      <c r="BR326" s="246"/>
      <c r="BS326" s="246"/>
      <c r="BT326" s="246"/>
      <c r="BU326" s="246"/>
      <c r="BV326" s="246"/>
      <c r="BW326" s="246"/>
      <c r="BX326" s="246"/>
      <c r="BY326" s="246"/>
      <c r="BZ326" s="246"/>
      <c r="CA326" s="246"/>
      <c r="CB326" s="246"/>
      <c r="CC326" s="246"/>
      <c r="CD326" s="246"/>
      <c r="CE326" s="246"/>
      <c r="CF326" s="246"/>
      <c r="CG326" s="246"/>
      <c r="CH326" s="246"/>
      <c r="CI326" s="246"/>
      <c r="CJ326" s="246"/>
      <c r="CK326" s="246"/>
      <c r="CL326" s="246"/>
      <c r="CM326" s="246"/>
      <c r="CN326" s="246"/>
      <c r="CO326" s="246"/>
      <c r="CP326" s="246"/>
      <c r="CQ326" s="246"/>
      <c r="CR326" s="246"/>
      <c r="CS326" s="246"/>
      <c r="CT326" s="246"/>
      <c r="CU326" s="246"/>
      <c r="CV326" s="246"/>
      <c r="CW326" s="246"/>
      <c r="CX326" s="246"/>
      <c r="CY326" s="246"/>
      <c r="CZ326" s="246"/>
    </row>
    <row r="327" spans="1:105" s="3" customFormat="1" ht="6.75" customHeight="1">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row>
    <row r="328" spans="1:105" s="3" customFormat="1" ht="18.75" customHeight="1">
      <c r="A328" s="246" t="s">
        <v>54</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row>
    <row r="329" spans="1:105" s="3" customFormat="1" ht="18.75" customHeight="1"/>
    <row r="330" spans="1:105" s="3" customFormat="1" ht="18.75" customHeight="1">
      <c r="AY330" s="377" t="s">
        <v>8</v>
      </c>
      <c r="AZ330" s="317"/>
      <c r="BA330" s="317"/>
      <c r="BE330" s="102"/>
    </row>
    <row r="332" spans="1:105" ht="18.75" customHeight="1">
      <c r="A332" s="2" t="s">
        <v>256</v>
      </c>
    </row>
    <row r="333" spans="1:105" ht="6.75" customHeight="1"/>
    <row r="334" spans="1:105" ht="6.75" customHeight="1">
      <c r="B334" s="14"/>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4"/>
      <c r="CK334" s="15"/>
      <c r="CL334" s="15"/>
      <c r="CM334" s="15"/>
      <c r="CN334" s="15"/>
      <c r="CO334" s="15"/>
      <c r="CP334" s="15"/>
      <c r="CQ334" s="15"/>
      <c r="CR334" s="15"/>
      <c r="CS334" s="15"/>
      <c r="CT334" s="15"/>
      <c r="CU334" s="15"/>
      <c r="CV334" s="15"/>
      <c r="CW334" s="15"/>
      <c r="CX334" s="15"/>
      <c r="CY334" s="15"/>
      <c r="CZ334" s="15"/>
      <c r="DA334" s="16"/>
    </row>
    <row r="335" spans="1:105" ht="18.75" customHeight="1">
      <c r="B335" s="17"/>
      <c r="C335" s="2" t="s">
        <v>258</v>
      </c>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7"/>
      <c r="CK335" s="18" t="s">
        <v>262</v>
      </c>
      <c r="CL335" s="18"/>
      <c r="CM335" s="18"/>
      <c r="CN335" s="18"/>
      <c r="CO335" s="18"/>
      <c r="CP335" s="18"/>
      <c r="CQ335" s="18"/>
      <c r="CR335" s="18"/>
      <c r="CS335" s="18"/>
      <c r="CT335" s="18"/>
      <c r="CU335" s="18"/>
      <c r="CV335" s="18"/>
      <c r="CW335" s="18"/>
      <c r="CX335" s="18"/>
      <c r="CY335" s="18"/>
      <c r="CZ335" s="18"/>
      <c r="DA335" s="19"/>
    </row>
    <row r="336" spans="1:105" ht="18.75" customHeight="1">
      <c r="B336" s="17"/>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7"/>
      <c r="CK336" s="18"/>
      <c r="CL336" s="18"/>
      <c r="CM336" s="371" t="str">
        <f>IF(入力表!P67&lt;&gt;2,TEXT(入力表!F171,"# 人"),"人")</f>
        <v xml:space="preserve"> 人</v>
      </c>
      <c r="CN336" s="390"/>
      <c r="CO336" s="390"/>
      <c r="CP336" s="390"/>
      <c r="CQ336" s="390"/>
      <c r="CR336" s="390"/>
      <c r="CS336" s="390"/>
      <c r="CT336" s="390"/>
      <c r="CU336" s="390"/>
      <c r="CV336" s="390"/>
      <c r="CW336" s="390"/>
      <c r="CX336" s="390"/>
      <c r="CY336" s="390"/>
      <c r="CZ336" s="390"/>
      <c r="DA336" s="19"/>
    </row>
    <row r="337" spans="1:105" ht="6.75" customHeight="1">
      <c r="B337" s="17"/>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20"/>
      <c r="CK337" s="21"/>
      <c r="CL337" s="21"/>
      <c r="CM337" s="21"/>
      <c r="CN337" s="21"/>
      <c r="CO337" s="21"/>
      <c r="CP337" s="21"/>
      <c r="CQ337" s="21"/>
      <c r="CR337" s="21"/>
      <c r="CS337" s="21"/>
      <c r="CT337" s="21"/>
      <c r="CU337" s="21"/>
      <c r="CV337" s="21"/>
      <c r="CW337" s="21"/>
      <c r="CX337" s="21"/>
      <c r="CY337" s="21"/>
      <c r="CZ337" s="21"/>
      <c r="DA337" s="22"/>
    </row>
    <row r="338" spans="1:105" ht="6.75" customHeight="1">
      <c r="B338" s="14"/>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6"/>
      <c r="CJ338" s="18"/>
      <c r="CK338" s="18"/>
      <c r="CL338" s="18"/>
      <c r="CM338" s="18"/>
      <c r="CN338" s="18"/>
      <c r="CO338" s="18"/>
      <c r="CP338" s="18"/>
      <c r="CQ338" s="18"/>
      <c r="CR338" s="18"/>
      <c r="CS338" s="18"/>
      <c r="CT338" s="18"/>
      <c r="CU338" s="18"/>
      <c r="CV338" s="18"/>
      <c r="CW338" s="18"/>
      <c r="CX338" s="18"/>
      <c r="CY338" s="18"/>
      <c r="CZ338" s="18"/>
      <c r="DA338" s="19"/>
    </row>
    <row r="339" spans="1:105" ht="18.75" customHeight="1">
      <c r="B339" s="17"/>
      <c r="C339" s="18" t="s">
        <v>259</v>
      </c>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9"/>
      <c r="CJ339" s="18"/>
      <c r="CK339" s="18" t="s">
        <v>263</v>
      </c>
      <c r="CL339" s="18"/>
      <c r="CM339" s="18"/>
      <c r="CN339" s="18"/>
      <c r="CO339" s="18"/>
      <c r="CP339" s="18"/>
      <c r="CQ339" s="18"/>
      <c r="CR339" s="18"/>
      <c r="CS339" s="18"/>
      <c r="CT339" s="18"/>
      <c r="CU339" s="18"/>
      <c r="CV339" s="18"/>
      <c r="CW339" s="18"/>
      <c r="CX339" s="18"/>
      <c r="CY339" s="18"/>
      <c r="CZ339" s="18"/>
      <c r="DA339" s="19"/>
    </row>
    <row r="340" spans="1:105" ht="18.75" customHeight="1">
      <c r="B340" s="17"/>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9"/>
      <c r="CJ340" s="18"/>
      <c r="CK340" s="18"/>
      <c r="CL340" s="18"/>
      <c r="CM340" s="371" t="str">
        <f>IF(入力表!P67&lt;&gt;2,TEXT(入力表!F172,"# 人"),"人")</f>
        <v xml:space="preserve"> 人</v>
      </c>
      <c r="CN340" s="372"/>
      <c r="CO340" s="372"/>
      <c r="CP340" s="372"/>
      <c r="CQ340" s="372"/>
      <c r="CR340" s="372"/>
      <c r="CS340" s="372"/>
      <c r="CT340" s="372"/>
      <c r="CU340" s="372"/>
      <c r="CV340" s="372"/>
      <c r="CW340" s="372"/>
      <c r="CX340" s="372"/>
      <c r="CY340" s="372"/>
      <c r="CZ340" s="372"/>
      <c r="DA340" s="19"/>
    </row>
    <row r="341" spans="1:105" ht="6.75" customHeight="1">
      <c r="B341" s="20"/>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2"/>
      <c r="CJ341" s="18"/>
      <c r="CK341" s="18"/>
      <c r="CL341" s="18"/>
      <c r="CM341" s="18"/>
      <c r="CN341" s="18"/>
      <c r="CO341" s="18"/>
      <c r="CP341" s="18"/>
      <c r="CQ341" s="18"/>
      <c r="CR341" s="18"/>
      <c r="CS341" s="18"/>
      <c r="CT341" s="18"/>
      <c r="CU341" s="18"/>
      <c r="CV341" s="18"/>
      <c r="CW341" s="18"/>
      <c r="CX341" s="18"/>
      <c r="CY341" s="18"/>
      <c r="CZ341" s="18"/>
      <c r="DA341" s="19"/>
    </row>
    <row r="342" spans="1:105" ht="2.1" customHeight="1">
      <c r="B342" s="24"/>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6"/>
    </row>
    <row r="343" spans="1:105" ht="6.75" customHeight="1">
      <c r="B343" s="17"/>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6"/>
      <c r="CJ343" s="18"/>
      <c r="CK343" s="18"/>
      <c r="CL343" s="18"/>
      <c r="CM343" s="18"/>
      <c r="CN343" s="18"/>
      <c r="CO343" s="18"/>
      <c r="CP343" s="18"/>
      <c r="CQ343" s="18"/>
      <c r="CR343" s="18"/>
      <c r="CS343" s="18"/>
      <c r="CT343" s="18"/>
      <c r="CU343" s="18"/>
      <c r="CV343" s="18"/>
      <c r="CW343" s="18"/>
      <c r="CX343" s="18"/>
      <c r="CY343" s="18"/>
      <c r="CZ343" s="18"/>
      <c r="DA343" s="19"/>
    </row>
    <row r="344" spans="1:105" ht="18.75" customHeight="1">
      <c r="B344" s="17"/>
      <c r="C344" s="2" t="s">
        <v>264</v>
      </c>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9"/>
      <c r="CJ344" s="18"/>
      <c r="CK344" s="18"/>
      <c r="CL344" s="18"/>
      <c r="CM344" s="18"/>
      <c r="CN344" s="18"/>
      <c r="CO344" s="18"/>
      <c r="CP344" s="18"/>
      <c r="CQ344" s="18"/>
      <c r="CR344" s="18"/>
      <c r="CS344" s="18"/>
      <c r="CT344" s="18"/>
      <c r="CU344" s="18"/>
      <c r="CV344" s="18"/>
      <c r="CW344" s="18"/>
      <c r="CX344" s="18"/>
      <c r="CY344" s="18"/>
      <c r="CZ344" s="18"/>
      <c r="DA344" s="19"/>
    </row>
    <row r="345" spans="1:105" ht="18.75" customHeight="1">
      <c r="B345" s="17"/>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9"/>
      <c r="CJ345" s="18"/>
      <c r="CK345" s="18"/>
      <c r="CL345" s="18"/>
      <c r="CM345" s="371" t="str">
        <f>IF(入力表!P67&lt;&gt;2,入力表!F173&amp;" 人","人")</f>
        <v xml:space="preserve"> 人</v>
      </c>
      <c r="CN345" s="372"/>
      <c r="CO345" s="372"/>
      <c r="CP345" s="372"/>
      <c r="CQ345" s="372"/>
      <c r="CR345" s="372"/>
      <c r="CS345" s="372"/>
      <c r="CT345" s="372"/>
      <c r="CU345" s="372"/>
      <c r="CV345" s="372"/>
      <c r="CW345" s="372"/>
      <c r="CX345" s="372"/>
      <c r="CY345" s="372"/>
      <c r="CZ345" s="372"/>
      <c r="DA345" s="19"/>
    </row>
    <row r="346" spans="1:105" ht="6" customHeight="1">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2"/>
      <c r="CJ346" s="21"/>
      <c r="CK346" s="21"/>
      <c r="CL346" s="21"/>
      <c r="CM346" s="21"/>
      <c r="CN346" s="21"/>
      <c r="CO346" s="21"/>
      <c r="CP346" s="21"/>
      <c r="CQ346" s="21"/>
      <c r="CR346" s="21"/>
      <c r="CS346" s="21"/>
      <c r="CT346" s="21"/>
      <c r="CU346" s="21"/>
      <c r="CV346" s="21"/>
      <c r="CW346" s="21"/>
      <c r="CX346" s="21"/>
      <c r="CY346" s="21"/>
      <c r="CZ346" s="21"/>
      <c r="DA346" s="22"/>
    </row>
    <row r="348" spans="1:105" ht="18.75" customHeight="1">
      <c r="A348" s="2" t="s">
        <v>260</v>
      </c>
    </row>
    <row r="349" spans="1:105" ht="6.75" customHeight="1"/>
    <row r="350" spans="1:105" ht="6.75" customHeight="1">
      <c r="B350" s="14"/>
      <c r="C350" s="15"/>
      <c r="D350" s="15"/>
      <c r="E350" s="15"/>
      <c r="F350" s="15"/>
      <c r="G350" s="16"/>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4"/>
      <c r="BA350" s="15"/>
      <c r="BB350" s="15"/>
      <c r="BC350" s="15"/>
      <c r="BD350" s="15"/>
      <c r="BE350" s="15"/>
      <c r="BF350" s="15"/>
      <c r="BG350" s="15"/>
      <c r="BH350" s="15"/>
      <c r="BI350" s="15"/>
      <c r="BJ350" s="15"/>
      <c r="BK350" s="15"/>
      <c r="BL350" s="15"/>
      <c r="BM350" s="15"/>
      <c r="BN350" s="15"/>
      <c r="BO350" s="15"/>
      <c r="BP350" s="15"/>
      <c r="BQ350" s="16"/>
      <c r="BR350" s="15"/>
      <c r="BS350" s="15"/>
      <c r="BT350" s="15"/>
      <c r="BU350" s="15"/>
      <c r="BV350" s="15"/>
      <c r="BW350" s="15"/>
      <c r="BX350" s="15"/>
      <c r="BY350" s="15"/>
      <c r="BZ350" s="15"/>
      <c r="CA350" s="15"/>
      <c r="CB350" s="15"/>
      <c r="CC350" s="15"/>
      <c r="CD350" s="15"/>
      <c r="CE350" s="15"/>
      <c r="CF350" s="15"/>
      <c r="CG350" s="15"/>
      <c r="CH350" s="15"/>
      <c r="CI350" s="15"/>
      <c r="CJ350" s="14"/>
      <c r="CK350" s="15"/>
      <c r="CL350" s="15"/>
      <c r="CM350" s="15"/>
      <c r="CN350" s="15"/>
      <c r="CO350" s="15"/>
      <c r="CP350" s="15"/>
      <c r="CQ350" s="15"/>
      <c r="CR350" s="15"/>
      <c r="CS350" s="15"/>
      <c r="CT350" s="15"/>
      <c r="CU350" s="15"/>
      <c r="CV350" s="15"/>
      <c r="CW350" s="15"/>
      <c r="CX350" s="15"/>
      <c r="CY350" s="15"/>
      <c r="CZ350" s="15"/>
      <c r="DA350" s="16"/>
    </row>
    <row r="351" spans="1:105" ht="18.75" customHeight="1">
      <c r="B351" s="17"/>
      <c r="C351" s="18"/>
      <c r="D351" s="18"/>
      <c r="E351" s="18"/>
      <c r="F351" s="18"/>
      <c r="G351" s="19"/>
      <c r="H351" s="18"/>
      <c r="I351" s="2" t="s">
        <v>60</v>
      </c>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7"/>
      <c r="BA351" s="373" t="s">
        <v>68</v>
      </c>
      <c r="BB351" s="374"/>
      <c r="BC351" s="374"/>
      <c r="BD351" s="374"/>
      <c r="BE351" s="374"/>
      <c r="BF351" s="374"/>
      <c r="BG351" s="374"/>
      <c r="BH351" s="374"/>
      <c r="BI351" s="374"/>
      <c r="BJ351" s="374"/>
      <c r="BK351" s="374"/>
      <c r="BL351" s="374"/>
      <c r="BM351" s="374"/>
      <c r="BN351" s="374"/>
      <c r="BO351" s="374"/>
      <c r="BP351" s="374"/>
      <c r="BQ351" s="19"/>
      <c r="BR351" s="18"/>
      <c r="BS351" s="375" t="s">
        <v>77</v>
      </c>
      <c r="BT351" s="376"/>
      <c r="BU351" s="376"/>
      <c r="BV351" s="376"/>
      <c r="BW351" s="376"/>
      <c r="BX351" s="376"/>
      <c r="BY351" s="376"/>
      <c r="BZ351" s="376"/>
      <c r="CA351" s="376"/>
      <c r="CB351" s="376"/>
      <c r="CC351" s="376"/>
      <c r="CD351" s="376"/>
      <c r="CE351" s="376"/>
      <c r="CF351" s="376"/>
      <c r="CG351" s="376"/>
      <c r="CH351" s="376"/>
      <c r="CI351" s="18"/>
      <c r="CJ351" s="17"/>
      <c r="CK351" s="377" t="s">
        <v>70</v>
      </c>
      <c r="CL351" s="317"/>
      <c r="CM351" s="317"/>
      <c r="CN351" s="317"/>
      <c r="CO351" s="317"/>
      <c r="CP351" s="317"/>
      <c r="CQ351" s="317"/>
      <c r="CR351" s="317"/>
      <c r="CS351" s="317"/>
      <c r="CT351" s="317"/>
      <c r="CU351" s="317"/>
      <c r="CV351" s="317"/>
      <c r="CW351" s="317"/>
      <c r="CX351" s="317"/>
      <c r="CY351" s="317"/>
      <c r="CZ351" s="317"/>
      <c r="DA351" s="19"/>
    </row>
    <row r="352" spans="1:105" ht="6.75" customHeight="1">
      <c r="B352" s="17"/>
      <c r="C352" s="18"/>
      <c r="D352" s="18"/>
      <c r="E352" s="18"/>
      <c r="F352" s="18"/>
      <c r="G352" s="19"/>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7"/>
      <c r="BA352" s="18"/>
      <c r="BB352" s="18"/>
      <c r="BC352" s="18"/>
      <c r="BD352" s="18"/>
      <c r="BE352" s="18"/>
      <c r="BF352" s="18"/>
      <c r="BG352" s="18"/>
      <c r="BH352" s="18"/>
      <c r="BI352" s="18"/>
      <c r="BJ352" s="18"/>
      <c r="BK352" s="18"/>
      <c r="BL352" s="18"/>
      <c r="BM352" s="18"/>
      <c r="BN352" s="18"/>
      <c r="BO352" s="18"/>
      <c r="BP352" s="18"/>
      <c r="BQ352" s="19"/>
      <c r="BR352" s="18"/>
      <c r="BS352" s="18"/>
      <c r="BT352" s="18"/>
      <c r="BU352" s="18"/>
      <c r="BV352" s="18"/>
      <c r="BW352" s="18"/>
      <c r="BX352" s="18"/>
      <c r="BY352" s="18"/>
      <c r="BZ352" s="18"/>
      <c r="CA352" s="18"/>
      <c r="CB352" s="18"/>
      <c r="CC352" s="18"/>
      <c r="CD352" s="18"/>
      <c r="CE352" s="18"/>
      <c r="CF352" s="18"/>
      <c r="CG352" s="18"/>
      <c r="CH352" s="18"/>
      <c r="CI352" s="18"/>
      <c r="CJ352" s="17"/>
      <c r="CK352" s="18"/>
      <c r="CL352" s="18"/>
      <c r="CM352" s="18"/>
      <c r="CN352" s="18"/>
      <c r="CO352" s="18"/>
      <c r="CP352" s="18"/>
      <c r="CQ352" s="18"/>
      <c r="CR352" s="18"/>
      <c r="CS352" s="18"/>
      <c r="CT352" s="18"/>
      <c r="CU352" s="18"/>
      <c r="CV352" s="18"/>
      <c r="CW352" s="18"/>
      <c r="CX352" s="18"/>
      <c r="CY352" s="18"/>
      <c r="CZ352" s="18"/>
      <c r="DA352" s="19"/>
    </row>
    <row r="353" spans="2:105" ht="18.75" customHeight="1">
      <c r="B353" s="17"/>
      <c r="C353" s="18"/>
      <c r="D353" s="18"/>
      <c r="E353" s="18"/>
      <c r="F353" s="18"/>
      <c r="G353" s="19"/>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7"/>
      <c r="BA353" s="378" t="s">
        <v>69</v>
      </c>
      <c r="BB353" s="379"/>
      <c r="BC353" s="379"/>
      <c r="BD353" s="379"/>
      <c r="BE353" s="379"/>
      <c r="BF353" s="379"/>
      <c r="BG353" s="379"/>
      <c r="BH353" s="379"/>
      <c r="BI353" s="379"/>
      <c r="BJ353" s="379"/>
      <c r="BK353" s="379"/>
      <c r="BL353" s="379"/>
      <c r="BM353" s="379"/>
      <c r="BN353" s="379"/>
      <c r="BO353" s="379"/>
      <c r="BP353" s="379"/>
      <c r="BQ353" s="19"/>
      <c r="BR353" s="18"/>
      <c r="BS353" s="380" t="s">
        <v>69</v>
      </c>
      <c r="BT353" s="381"/>
      <c r="BU353" s="381"/>
      <c r="BV353" s="381"/>
      <c r="BW353" s="381"/>
      <c r="BX353" s="381"/>
      <c r="BY353" s="381"/>
      <c r="BZ353" s="381"/>
      <c r="CA353" s="381"/>
      <c r="CB353" s="381"/>
      <c r="CC353" s="381"/>
      <c r="CD353" s="381"/>
      <c r="CE353" s="381"/>
      <c r="CF353" s="381"/>
      <c r="CG353" s="381"/>
      <c r="CH353" s="381"/>
      <c r="CI353" s="18"/>
      <c r="CJ353" s="17"/>
      <c r="CK353" s="18"/>
      <c r="CL353" s="18"/>
      <c r="CM353" s="18"/>
      <c r="CN353" s="18"/>
      <c r="CO353" s="18"/>
      <c r="CP353" s="18"/>
      <c r="CQ353" s="18"/>
      <c r="CR353" s="18"/>
      <c r="CS353" s="18"/>
      <c r="CT353" s="18"/>
      <c r="CU353" s="18"/>
      <c r="CV353" s="18"/>
      <c r="CW353" s="18"/>
      <c r="CX353" s="18"/>
      <c r="CY353" s="18"/>
      <c r="CZ353" s="18"/>
      <c r="DA353" s="19"/>
    </row>
    <row r="354" spans="2:105" ht="6.75" customHeight="1">
      <c r="B354" s="17"/>
      <c r="C354" s="18"/>
      <c r="D354" s="18"/>
      <c r="E354" s="18"/>
      <c r="F354" s="18"/>
      <c r="G354" s="19"/>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20"/>
      <c r="BA354" s="21"/>
      <c r="BB354" s="21"/>
      <c r="BC354" s="21"/>
      <c r="BD354" s="21"/>
      <c r="BE354" s="21"/>
      <c r="BF354" s="21"/>
      <c r="BG354" s="21"/>
      <c r="BH354" s="21"/>
      <c r="BI354" s="21"/>
      <c r="BJ354" s="21"/>
      <c r="BK354" s="21"/>
      <c r="BL354" s="21"/>
      <c r="BM354" s="21"/>
      <c r="BN354" s="21"/>
      <c r="BO354" s="21"/>
      <c r="BP354" s="21"/>
      <c r="BQ354" s="22"/>
      <c r="BR354" s="21"/>
      <c r="BS354" s="18"/>
      <c r="BT354" s="18"/>
      <c r="BU354" s="18"/>
      <c r="BV354" s="18"/>
      <c r="BW354" s="18"/>
      <c r="BX354" s="18"/>
      <c r="BY354" s="18"/>
      <c r="BZ354" s="18"/>
      <c r="CA354" s="18"/>
      <c r="CB354" s="18"/>
      <c r="CC354" s="18"/>
      <c r="CD354" s="18"/>
      <c r="CE354" s="18"/>
      <c r="CF354" s="18"/>
      <c r="CG354" s="18"/>
      <c r="CH354" s="18"/>
      <c r="CI354" s="18"/>
      <c r="CJ354" s="20"/>
      <c r="CK354" s="18"/>
      <c r="CL354" s="18"/>
      <c r="CM354" s="18"/>
      <c r="CN354" s="18"/>
      <c r="CO354" s="18"/>
      <c r="CP354" s="18"/>
      <c r="CQ354" s="18"/>
      <c r="CR354" s="18"/>
      <c r="CS354" s="18"/>
      <c r="CT354" s="18"/>
      <c r="CU354" s="18"/>
      <c r="CV354" s="18"/>
      <c r="CW354" s="18"/>
      <c r="CX354" s="18"/>
      <c r="CY354" s="18"/>
      <c r="CZ354" s="18"/>
      <c r="DA354" s="19"/>
    </row>
    <row r="355" spans="2:105" ht="2.1" customHeight="1">
      <c r="B355" s="17"/>
      <c r="C355" s="18"/>
      <c r="D355" s="18"/>
      <c r="E355" s="18"/>
      <c r="F355" s="18"/>
      <c r="G355" s="19"/>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6"/>
    </row>
    <row r="356" spans="2:105" ht="6.75" customHeight="1">
      <c r="B356" s="17"/>
      <c r="C356" s="18"/>
      <c r="D356" s="18"/>
      <c r="E356" s="18"/>
      <c r="F356" s="18"/>
      <c r="G356" s="19"/>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4"/>
      <c r="BA356" s="15"/>
      <c r="BB356" s="15"/>
      <c r="BC356" s="15"/>
      <c r="BD356" s="15"/>
      <c r="BE356" s="15"/>
      <c r="BF356" s="15"/>
      <c r="BG356" s="15"/>
      <c r="BH356" s="15"/>
      <c r="BI356" s="15"/>
      <c r="BJ356" s="15"/>
      <c r="BK356" s="15"/>
      <c r="BL356" s="15"/>
      <c r="BM356" s="15"/>
      <c r="BN356" s="15"/>
      <c r="BO356" s="15"/>
      <c r="BP356" s="15"/>
      <c r="BQ356" s="16"/>
      <c r="BR356" s="15"/>
      <c r="BS356" s="18"/>
      <c r="BT356" s="18"/>
      <c r="BU356" s="18"/>
      <c r="BV356" s="18"/>
      <c r="BW356" s="18"/>
      <c r="BX356" s="18"/>
      <c r="BY356" s="18"/>
      <c r="BZ356" s="18"/>
      <c r="CA356" s="18"/>
      <c r="CB356" s="18"/>
      <c r="CC356" s="18"/>
      <c r="CD356" s="18"/>
      <c r="CE356" s="18"/>
      <c r="CF356" s="18"/>
      <c r="CG356" s="18"/>
      <c r="CH356" s="18"/>
      <c r="CI356" s="18"/>
      <c r="CJ356" s="14"/>
      <c r="CK356" s="15"/>
      <c r="CL356" s="15"/>
      <c r="CM356" s="15"/>
      <c r="CN356" s="15"/>
      <c r="CO356" s="15"/>
      <c r="CP356" s="15"/>
      <c r="CQ356" s="15"/>
      <c r="CR356" s="15"/>
      <c r="CS356" s="15"/>
      <c r="CT356" s="15"/>
      <c r="CU356" s="15"/>
      <c r="CV356" s="15"/>
      <c r="CW356" s="15"/>
      <c r="CX356" s="15"/>
      <c r="CY356" s="15"/>
      <c r="CZ356" s="15"/>
      <c r="DA356" s="16"/>
    </row>
    <row r="357" spans="2:105" ht="18.75" customHeight="1">
      <c r="B357" s="17"/>
      <c r="G357" s="19"/>
      <c r="H357" s="18"/>
      <c r="I357" s="2" t="s">
        <v>266</v>
      </c>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7"/>
      <c r="BA357" s="394" t="s">
        <v>267</v>
      </c>
      <c r="BB357" s="395"/>
      <c r="BC357" s="395"/>
      <c r="BD357" s="395"/>
      <c r="BE357" s="395"/>
      <c r="BF357" s="395"/>
      <c r="BG357" s="395"/>
      <c r="BH357" s="395"/>
      <c r="BI357" s="395"/>
      <c r="BJ357" s="395"/>
      <c r="BK357" s="395"/>
      <c r="BL357" s="395"/>
      <c r="BM357" s="395"/>
      <c r="BN357" s="395"/>
      <c r="BO357" s="395"/>
      <c r="BP357" s="395"/>
      <c r="BQ357" s="19"/>
      <c r="BR357" s="18"/>
      <c r="BS357" s="377" t="s">
        <v>268</v>
      </c>
      <c r="BT357" s="317"/>
      <c r="BU357" s="317"/>
      <c r="BV357" s="317"/>
      <c r="BW357" s="317"/>
      <c r="BX357" s="317"/>
      <c r="BY357" s="317"/>
      <c r="BZ357" s="317"/>
      <c r="CA357" s="317"/>
      <c r="CB357" s="317"/>
      <c r="CC357" s="317"/>
      <c r="CD357" s="317"/>
      <c r="CE357" s="317"/>
      <c r="CF357" s="317"/>
      <c r="CG357" s="317"/>
      <c r="CH357" s="317"/>
      <c r="CI357" s="18"/>
      <c r="CJ357" s="17"/>
      <c r="CK357" s="18" t="s">
        <v>62</v>
      </c>
      <c r="CL357" s="18"/>
      <c r="CM357" s="18"/>
      <c r="CN357" s="18"/>
      <c r="CO357" s="18"/>
      <c r="CP357" s="18"/>
      <c r="CQ357" s="18"/>
      <c r="CR357" s="18"/>
      <c r="CS357" s="18"/>
      <c r="CT357" s="18"/>
      <c r="CU357" s="18"/>
      <c r="CV357" s="18"/>
      <c r="CW357" s="18"/>
      <c r="CX357" s="18"/>
      <c r="CY357" s="18"/>
      <c r="CZ357" s="18"/>
      <c r="DA357" s="19"/>
    </row>
    <row r="358" spans="2:105" ht="18.75" customHeight="1">
      <c r="B358" s="17"/>
      <c r="C358" s="370" t="s">
        <v>59</v>
      </c>
      <c r="D358" s="370"/>
      <c r="E358" s="370"/>
      <c r="F358" s="370"/>
      <c r="G358" s="19"/>
      <c r="H358" s="18"/>
      <c r="I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7"/>
      <c r="BA358" s="18"/>
      <c r="BB358" s="18"/>
      <c r="BC358" s="18"/>
      <c r="BD358" s="18"/>
      <c r="BE358" s="18"/>
      <c r="BF358" s="18"/>
      <c r="BG358" s="18"/>
      <c r="BH358" s="18"/>
      <c r="BI358" s="18"/>
      <c r="BJ358" s="18"/>
      <c r="BK358" s="18"/>
      <c r="BL358" s="18"/>
      <c r="BM358" s="18"/>
      <c r="BN358" s="18"/>
      <c r="BO358" s="18"/>
      <c r="BP358" s="18"/>
      <c r="BQ358" s="19"/>
      <c r="BR358" s="18"/>
      <c r="BS358" s="18"/>
      <c r="BT358" s="18"/>
      <c r="BU358" s="18"/>
      <c r="BV358" s="18"/>
      <c r="BW358" s="18"/>
      <c r="BX358" s="18"/>
      <c r="BY358" s="18"/>
      <c r="BZ358" s="18"/>
      <c r="CA358" s="18"/>
      <c r="CB358" s="18"/>
      <c r="CC358" s="18"/>
      <c r="CD358" s="18"/>
      <c r="CE358" s="18"/>
      <c r="CF358" s="18"/>
      <c r="CG358" s="18"/>
      <c r="CH358" s="18"/>
      <c r="CI358" s="18"/>
      <c r="CJ358" s="17"/>
      <c r="CK358" s="18"/>
      <c r="CL358" s="18"/>
      <c r="CM358" s="371" t="str">
        <f>IF(入力表!P67&lt;&gt;2,TEXT(入力表!F175,"# 人"),"人")</f>
        <v xml:space="preserve"> 人</v>
      </c>
      <c r="CN358" s="390"/>
      <c r="CO358" s="390"/>
      <c r="CP358" s="390"/>
      <c r="CQ358" s="390"/>
      <c r="CR358" s="390"/>
      <c r="CS358" s="390"/>
      <c r="CT358" s="390"/>
      <c r="CU358" s="390"/>
      <c r="CV358" s="390"/>
      <c r="CW358" s="390"/>
      <c r="CX358" s="390"/>
      <c r="CY358" s="390"/>
      <c r="CZ358" s="390"/>
      <c r="DA358" s="19"/>
    </row>
    <row r="359" spans="2:105" ht="6.75" customHeight="1">
      <c r="B359" s="17"/>
      <c r="C359" s="370"/>
      <c r="D359" s="370"/>
      <c r="E359" s="370"/>
      <c r="F359" s="370"/>
      <c r="G359" s="19"/>
      <c r="H359" s="18"/>
      <c r="I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20"/>
      <c r="BA359" s="21"/>
      <c r="BB359" s="21"/>
      <c r="BC359" s="21"/>
      <c r="BD359" s="21"/>
      <c r="BE359" s="21"/>
      <c r="BF359" s="21"/>
      <c r="BG359" s="21"/>
      <c r="BH359" s="21"/>
      <c r="BI359" s="21"/>
      <c r="BJ359" s="21"/>
      <c r="BK359" s="21"/>
      <c r="BL359" s="21"/>
      <c r="BM359" s="21"/>
      <c r="BN359" s="21"/>
      <c r="BO359" s="21"/>
      <c r="BP359" s="21"/>
      <c r="BQ359" s="22"/>
      <c r="BR359" s="18"/>
      <c r="BS359" s="18"/>
      <c r="BT359" s="18"/>
      <c r="BU359" s="18"/>
      <c r="BV359" s="18"/>
      <c r="BW359" s="18"/>
      <c r="BX359" s="18"/>
      <c r="BY359" s="18"/>
      <c r="BZ359" s="18"/>
      <c r="CA359" s="18"/>
      <c r="CB359" s="18"/>
      <c r="CC359" s="18"/>
      <c r="CD359" s="18"/>
      <c r="CE359" s="18"/>
      <c r="CF359" s="18"/>
      <c r="CG359" s="18"/>
      <c r="CH359" s="18"/>
      <c r="CI359" s="18"/>
      <c r="CJ359" s="20"/>
      <c r="CK359" s="21"/>
      <c r="CL359" s="21"/>
      <c r="CM359" s="21"/>
      <c r="CN359" s="21"/>
      <c r="CO359" s="21"/>
      <c r="CP359" s="21"/>
      <c r="CQ359" s="21"/>
      <c r="CR359" s="21"/>
      <c r="CS359" s="21"/>
      <c r="CT359" s="21"/>
      <c r="CU359" s="21"/>
      <c r="CV359" s="21"/>
      <c r="CW359" s="21"/>
      <c r="CX359" s="21"/>
      <c r="CY359" s="21"/>
      <c r="CZ359" s="21"/>
      <c r="DA359" s="22"/>
    </row>
    <row r="360" spans="2:105" ht="6.75" customHeight="1">
      <c r="B360" s="17"/>
      <c r="C360" s="370"/>
      <c r="D360" s="370"/>
      <c r="E360" s="370"/>
      <c r="F360" s="370"/>
      <c r="G360" s="19"/>
      <c r="H360" s="18"/>
      <c r="I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4"/>
      <c r="BA360" s="15"/>
      <c r="BB360" s="15"/>
      <c r="BC360" s="15"/>
      <c r="BD360" s="15"/>
      <c r="BE360" s="15"/>
      <c r="BF360" s="15"/>
      <c r="BG360" s="15"/>
      <c r="BH360" s="15"/>
      <c r="BI360" s="15"/>
      <c r="BJ360" s="15"/>
      <c r="BK360" s="15"/>
      <c r="BL360" s="15"/>
      <c r="BM360" s="15"/>
      <c r="BN360" s="15"/>
      <c r="BO360" s="15"/>
      <c r="BP360" s="15"/>
      <c r="BQ360" s="16"/>
      <c r="BR360" s="18"/>
      <c r="BS360" s="18"/>
      <c r="BT360" s="18"/>
      <c r="BU360" s="18"/>
      <c r="BV360" s="18"/>
      <c r="BW360" s="18"/>
      <c r="BX360" s="18"/>
      <c r="BY360" s="18"/>
      <c r="BZ360" s="18"/>
      <c r="CA360" s="18"/>
      <c r="CB360" s="18"/>
      <c r="CC360" s="18"/>
      <c r="CD360" s="18"/>
      <c r="CE360" s="18"/>
      <c r="CF360" s="18"/>
      <c r="CG360" s="18"/>
      <c r="CH360" s="18"/>
      <c r="CI360" s="18"/>
      <c r="CJ360" s="14"/>
      <c r="CK360" s="15"/>
      <c r="CL360" s="15"/>
      <c r="CM360" s="15"/>
      <c r="CN360" s="15"/>
      <c r="CO360" s="15"/>
      <c r="CP360" s="15"/>
      <c r="CQ360" s="15"/>
      <c r="CR360" s="15"/>
      <c r="CS360" s="15"/>
      <c r="CT360" s="15"/>
      <c r="CU360" s="15"/>
      <c r="CV360" s="15"/>
      <c r="CW360" s="15"/>
      <c r="CX360" s="15"/>
      <c r="CY360" s="15"/>
      <c r="CZ360" s="15"/>
      <c r="DA360" s="16"/>
    </row>
    <row r="361" spans="2:105" ht="18.75" customHeight="1">
      <c r="B361" s="17"/>
      <c r="C361" s="370"/>
      <c r="D361" s="370"/>
      <c r="E361" s="370"/>
      <c r="F361" s="370"/>
      <c r="G361" s="19"/>
      <c r="H361" s="18"/>
      <c r="I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7"/>
      <c r="BA361" s="394" t="s">
        <v>270</v>
      </c>
      <c r="BB361" s="395"/>
      <c r="BC361" s="395"/>
      <c r="BD361" s="395"/>
      <c r="BE361" s="395"/>
      <c r="BF361" s="395"/>
      <c r="BG361" s="395"/>
      <c r="BH361" s="395"/>
      <c r="BI361" s="395"/>
      <c r="BJ361" s="395"/>
      <c r="BK361" s="395"/>
      <c r="BL361" s="395"/>
      <c r="BM361" s="395"/>
      <c r="BN361" s="395"/>
      <c r="BO361" s="395"/>
      <c r="BP361" s="395"/>
      <c r="BQ361" s="19"/>
      <c r="BR361" s="18"/>
      <c r="BS361" s="18"/>
      <c r="BT361" s="18"/>
      <c r="BU361" s="18"/>
      <c r="BV361" s="18"/>
      <c r="BW361" s="18"/>
      <c r="BX361" s="18"/>
      <c r="BY361" s="18"/>
      <c r="BZ361" s="18"/>
      <c r="CA361" s="18"/>
      <c r="CB361" s="18"/>
      <c r="CC361" s="18"/>
      <c r="CD361" s="18"/>
      <c r="CE361" s="18"/>
      <c r="CF361" s="18"/>
      <c r="CG361" s="18"/>
      <c r="CH361" s="18"/>
      <c r="CI361" s="18"/>
      <c r="CJ361" s="17"/>
      <c r="CK361" s="18" t="s">
        <v>63</v>
      </c>
      <c r="CL361" s="18"/>
      <c r="CM361" s="18"/>
      <c r="CN361" s="18"/>
      <c r="CO361" s="18"/>
      <c r="CP361" s="18"/>
      <c r="CQ361" s="18"/>
      <c r="CR361" s="18"/>
      <c r="CS361" s="18"/>
      <c r="CT361" s="18"/>
      <c r="CU361" s="18"/>
      <c r="CV361" s="18"/>
      <c r="CW361" s="18"/>
      <c r="CX361" s="18"/>
      <c r="CY361" s="18"/>
      <c r="CZ361" s="18"/>
      <c r="DA361" s="19"/>
    </row>
    <row r="362" spans="2:105" ht="18.75" customHeight="1">
      <c r="B362" s="17"/>
      <c r="C362" s="370"/>
      <c r="D362" s="370"/>
      <c r="E362" s="370"/>
      <c r="F362" s="370"/>
      <c r="G362" s="19"/>
      <c r="H362" s="18"/>
      <c r="I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7"/>
      <c r="BA362" s="18"/>
      <c r="BB362" s="18"/>
      <c r="BC362" s="18"/>
      <c r="BD362" s="18"/>
      <c r="BE362" s="18"/>
      <c r="BF362" s="18"/>
      <c r="BG362" s="18"/>
      <c r="BH362" s="18"/>
      <c r="BI362" s="18"/>
      <c r="BJ362" s="18"/>
      <c r="BK362" s="18"/>
      <c r="BL362" s="18"/>
      <c r="BM362" s="18"/>
      <c r="BN362" s="18"/>
      <c r="BO362" s="18"/>
      <c r="BP362" s="18"/>
      <c r="BQ362" s="19"/>
      <c r="BR362" s="18"/>
      <c r="BS362" s="18"/>
      <c r="BT362" s="18"/>
      <c r="BU362" s="18"/>
      <c r="BV362" s="18"/>
      <c r="BW362" s="18"/>
      <c r="BX362" s="18"/>
      <c r="BY362" s="18"/>
      <c r="BZ362" s="18"/>
      <c r="CA362" s="18"/>
      <c r="CB362" s="18"/>
      <c r="CC362" s="18"/>
      <c r="CD362" s="18"/>
      <c r="CE362" s="18"/>
      <c r="CF362" s="18"/>
      <c r="CG362" s="18"/>
      <c r="CH362" s="18"/>
      <c r="CI362" s="18"/>
      <c r="CJ362" s="17"/>
      <c r="CK362" s="18"/>
      <c r="CL362" s="18"/>
      <c r="CM362" s="371" t="str">
        <f>IF(入力表!P67&lt;&gt;2,TEXT(入力表!F176,"# 人"),"人")</f>
        <v xml:space="preserve"> 人</v>
      </c>
      <c r="CN362" s="390"/>
      <c r="CO362" s="390"/>
      <c r="CP362" s="390"/>
      <c r="CQ362" s="390"/>
      <c r="CR362" s="390"/>
      <c r="CS362" s="390"/>
      <c r="CT362" s="390"/>
      <c r="CU362" s="390"/>
      <c r="CV362" s="390"/>
      <c r="CW362" s="390"/>
      <c r="CX362" s="390"/>
      <c r="CY362" s="390"/>
      <c r="CZ362" s="390"/>
      <c r="DA362" s="19"/>
    </row>
    <row r="363" spans="2:105" ht="6.75" customHeight="1">
      <c r="B363" s="17"/>
      <c r="C363" s="370"/>
      <c r="D363" s="370"/>
      <c r="E363" s="370"/>
      <c r="F363" s="370"/>
      <c r="G363" s="19"/>
      <c r="H363" s="18"/>
      <c r="I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20"/>
      <c r="BA363" s="21"/>
      <c r="BB363" s="21"/>
      <c r="BC363" s="21"/>
      <c r="BD363" s="21"/>
      <c r="BE363" s="21"/>
      <c r="BF363" s="21"/>
      <c r="BG363" s="21"/>
      <c r="BH363" s="21"/>
      <c r="BI363" s="21"/>
      <c r="BJ363" s="21"/>
      <c r="BK363" s="21"/>
      <c r="BL363" s="21"/>
      <c r="BM363" s="21"/>
      <c r="BN363" s="21"/>
      <c r="BO363" s="21"/>
      <c r="BP363" s="21"/>
      <c r="BQ363" s="22"/>
      <c r="BR363" s="20"/>
      <c r="BS363" s="21"/>
      <c r="BT363" s="21"/>
      <c r="BU363" s="21"/>
      <c r="BV363" s="21"/>
      <c r="BW363" s="21"/>
      <c r="BX363" s="21"/>
      <c r="BY363" s="21"/>
      <c r="BZ363" s="21"/>
      <c r="CA363" s="21"/>
      <c r="CB363" s="21"/>
      <c r="CC363" s="21"/>
      <c r="CD363" s="21"/>
      <c r="CE363" s="21"/>
      <c r="CF363" s="21"/>
      <c r="CG363" s="21"/>
      <c r="CH363" s="21"/>
      <c r="CI363" s="21"/>
      <c r="CJ363" s="20"/>
      <c r="CK363" s="21"/>
      <c r="CL363" s="21"/>
      <c r="CM363" s="21"/>
      <c r="CN363" s="21"/>
      <c r="CO363" s="21"/>
      <c r="CP363" s="21"/>
      <c r="CQ363" s="21"/>
      <c r="CR363" s="21"/>
      <c r="CS363" s="21"/>
      <c r="CT363" s="21"/>
      <c r="CU363" s="21"/>
      <c r="CV363" s="21"/>
      <c r="CW363" s="21"/>
      <c r="CX363" s="21"/>
      <c r="CY363" s="21"/>
      <c r="CZ363" s="21"/>
      <c r="DA363" s="22"/>
    </row>
    <row r="364" spans="2:105" ht="6.75" customHeight="1">
      <c r="B364" s="17"/>
      <c r="C364" s="370"/>
      <c r="D364" s="370"/>
      <c r="E364" s="370"/>
      <c r="F364" s="370"/>
      <c r="G364" s="19"/>
      <c r="H364" s="18"/>
      <c r="I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4"/>
      <c r="BA364" s="15"/>
      <c r="BB364" s="15"/>
      <c r="BC364" s="15"/>
      <c r="BD364" s="15"/>
      <c r="BE364" s="15"/>
      <c r="BF364" s="15"/>
      <c r="BG364" s="15"/>
      <c r="BH364" s="15"/>
      <c r="BI364" s="15"/>
      <c r="BJ364" s="15"/>
      <c r="BK364" s="15"/>
      <c r="BL364" s="15"/>
      <c r="BM364" s="15"/>
      <c r="BN364" s="15"/>
      <c r="BO364" s="15"/>
      <c r="BP364" s="15"/>
      <c r="BQ364" s="16"/>
      <c r="BR364" s="18"/>
      <c r="BS364" s="18"/>
      <c r="BT364" s="18"/>
      <c r="BU364" s="18"/>
      <c r="BV364" s="18"/>
      <c r="BW364" s="18"/>
      <c r="BX364" s="18"/>
      <c r="BY364" s="18"/>
      <c r="BZ364" s="18"/>
      <c r="CA364" s="18"/>
      <c r="CB364" s="18"/>
      <c r="CC364" s="18"/>
      <c r="CD364" s="18"/>
      <c r="CE364" s="18"/>
      <c r="CF364" s="18"/>
      <c r="CG364" s="18"/>
      <c r="CH364" s="18"/>
      <c r="CI364" s="18"/>
      <c r="CJ364" s="14"/>
      <c r="CK364" s="15"/>
      <c r="CL364" s="15"/>
      <c r="CM364" s="15"/>
      <c r="CN364" s="15"/>
      <c r="CO364" s="15"/>
      <c r="CP364" s="15"/>
      <c r="CQ364" s="15"/>
      <c r="CR364" s="15"/>
      <c r="CS364" s="15"/>
      <c r="CT364" s="15"/>
      <c r="CU364" s="15"/>
      <c r="CV364" s="15"/>
      <c r="CW364" s="15"/>
      <c r="CX364" s="15"/>
      <c r="CY364" s="15"/>
      <c r="CZ364" s="15"/>
      <c r="DA364" s="16"/>
    </row>
    <row r="365" spans="2:105" ht="18.75" customHeight="1">
      <c r="B365" s="17"/>
      <c r="C365" s="370"/>
      <c r="D365" s="370"/>
      <c r="E365" s="370"/>
      <c r="F365" s="370"/>
      <c r="G365" s="19"/>
      <c r="H365" s="18"/>
      <c r="I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7"/>
      <c r="BA365" s="394" t="s">
        <v>71</v>
      </c>
      <c r="BB365" s="395"/>
      <c r="BC365" s="395"/>
      <c r="BD365" s="395"/>
      <c r="BE365" s="395"/>
      <c r="BF365" s="395"/>
      <c r="BG365" s="395"/>
      <c r="BH365" s="395"/>
      <c r="BI365" s="395"/>
      <c r="BJ365" s="395"/>
      <c r="BK365" s="395"/>
      <c r="BL365" s="395"/>
      <c r="BM365" s="395"/>
      <c r="BN365" s="395"/>
      <c r="BO365" s="395"/>
      <c r="BP365" s="395"/>
      <c r="BQ365" s="19"/>
      <c r="BR365" s="18"/>
      <c r="BS365" s="377" t="s">
        <v>272</v>
      </c>
      <c r="BT365" s="317"/>
      <c r="BU365" s="317"/>
      <c r="BV365" s="317"/>
      <c r="BW365" s="317"/>
      <c r="BX365" s="317"/>
      <c r="BY365" s="317"/>
      <c r="BZ365" s="317"/>
      <c r="CA365" s="317"/>
      <c r="CB365" s="317"/>
      <c r="CC365" s="317"/>
      <c r="CD365" s="317"/>
      <c r="CE365" s="317"/>
      <c r="CF365" s="317"/>
      <c r="CG365" s="317"/>
      <c r="CH365" s="317"/>
      <c r="CI365" s="18"/>
      <c r="CJ365" s="17"/>
      <c r="CK365" s="18" t="s">
        <v>64</v>
      </c>
      <c r="CL365" s="18"/>
      <c r="CM365" s="18"/>
      <c r="CN365" s="18"/>
      <c r="CO365" s="18"/>
      <c r="CP365" s="18"/>
      <c r="CQ365" s="18"/>
      <c r="CR365" s="18"/>
      <c r="CS365" s="18"/>
      <c r="CT365" s="18"/>
      <c r="CU365" s="18"/>
      <c r="CV365" s="18"/>
      <c r="CW365" s="18"/>
      <c r="CX365" s="18"/>
      <c r="CY365" s="18"/>
      <c r="CZ365" s="18"/>
      <c r="DA365" s="19"/>
    </row>
    <row r="366" spans="2:105" ht="18.75" customHeight="1">
      <c r="B366" s="17"/>
      <c r="C366" s="370"/>
      <c r="D366" s="370"/>
      <c r="E366" s="370"/>
      <c r="F366" s="370"/>
      <c r="G366" s="19"/>
      <c r="H366" s="18"/>
      <c r="I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7"/>
      <c r="BA366" s="18"/>
      <c r="BB366" s="18"/>
      <c r="BC366" s="18"/>
      <c r="BD366" s="18"/>
      <c r="BE366" s="18"/>
      <c r="BF366" s="18"/>
      <c r="BG366" s="18"/>
      <c r="BH366" s="18"/>
      <c r="BI366" s="18"/>
      <c r="BJ366" s="18"/>
      <c r="BK366" s="18"/>
      <c r="BL366" s="18"/>
      <c r="BM366" s="18"/>
      <c r="BN366" s="18"/>
      <c r="BO366" s="18"/>
      <c r="BP366" s="18"/>
      <c r="BQ366" s="19"/>
      <c r="BR366" s="18"/>
      <c r="BS366" s="18"/>
      <c r="BT366" s="18"/>
      <c r="BU366" s="18"/>
      <c r="BV366" s="18"/>
      <c r="BW366" s="18"/>
      <c r="BX366" s="18"/>
      <c r="BY366" s="18"/>
      <c r="BZ366" s="18"/>
      <c r="CA366" s="18"/>
      <c r="CB366" s="18"/>
      <c r="CC366" s="18"/>
      <c r="CD366" s="18"/>
      <c r="CE366" s="18"/>
      <c r="CF366" s="18"/>
      <c r="CG366" s="18"/>
      <c r="CH366" s="18"/>
      <c r="CI366" s="18"/>
      <c r="CJ366" s="17"/>
      <c r="CK366" s="18"/>
      <c r="CL366" s="18"/>
      <c r="CM366" s="371" t="str">
        <f>IF(入力表!P67&lt;&gt;2,TEXT(入力表!F177,"# 人"),"人")</f>
        <v xml:space="preserve"> 人</v>
      </c>
      <c r="CN366" s="390"/>
      <c r="CO366" s="390"/>
      <c r="CP366" s="390"/>
      <c r="CQ366" s="390"/>
      <c r="CR366" s="390"/>
      <c r="CS366" s="390"/>
      <c r="CT366" s="390"/>
      <c r="CU366" s="390"/>
      <c r="CV366" s="390"/>
      <c r="CW366" s="390"/>
      <c r="CX366" s="390"/>
      <c r="CY366" s="390"/>
      <c r="CZ366" s="390"/>
      <c r="DA366" s="19"/>
    </row>
    <row r="367" spans="2:105" ht="6.75" customHeight="1">
      <c r="B367" s="17"/>
      <c r="C367" s="370"/>
      <c r="D367" s="370"/>
      <c r="E367" s="370"/>
      <c r="F367" s="370"/>
      <c r="G367" s="19"/>
      <c r="H367" s="18"/>
      <c r="I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20"/>
      <c r="BA367" s="21"/>
      <c r="BB367" s="21"/>
      <c r="BC367" s="21"/>
      <c r="BD367" s="21"/>
      <c r="BE367" s="21"/>
      <c r="BF367" s="21"/>
      <c r="BG367" s="21"/>
      <c r="BH367" s="21"/>
      <c r="BI367" s="21"/>
      <c r="BJ367" s="21"/>
      <c r="BK367" s="21"/>
      <c r="BL367" s="21"/>
      <c r="BM367" s="21"/>
      <c r="BN367" s="21"/>
      <c r="BO367" s="21"/>
      <c r="BP367" s="21"/>
      <c r="BQ367" s="22"/>
      <c r="BR367" s="18"/>
      <c r="BS367" s="18"/>
      <c r="BT367" s="18"/>
      <c r="BU367" s="18"/>
      <c r="BV367" s="18"/>
      <c r="BW367" s="18"/>
      <c r="BX367" s="18"/>
      <c r="BY367" s="18"/>
      <c r="BZ367" s="18"/>
      <c r="CA367" s="18"/>
      <c r="CB367" s="18"/>
      <c r="CC367" s="18"/>
      <c r="CD367" s="18"/>
      <c r="CE367" s="18"/>
      <c r="CF367" s="18"/>
      <c r="CG367" s="18"/>
      <c r="CH367" s="18"/>
      <c r="CI367" s="18"/>
      <c r="CJ367" s="20"/>
      <c r="CK367" s="21"/>
      <c r="CL367" s="21"/>
      <c r="CM367" s="21"/>
      <c r="CN367" s="21"/>
      <c r="CO367" s="21"/>
      <c r="CP367" s="21"/>
      <c r="CQ367" s="21"/>
      <c r="CR367" s="21"/>
      <c r="CS367" s="21"/>
      <c r="CT367" s="21"/>
      <c r="CU367" s="21"/>
      <c r="CV367" s="21"/>
      <c r="CW367" s="21"/>
      <c r="CX367" s="21"/>
      <c r="CY367" s="21"/>
      <c r="CZ367" s="21"/>
      <c r="DA367" s="22"/>
    </row>
    <row r="368" spans="2:105" ht="6.75" customHeight="1">
      <c r="B368" s="17"/>
      <c r="C368" s="370"/>
      <c r="D368" s="370"/>
      <c r="E368" s="370"/>
      <c r="F368" s="370"/>
      <c r="G368" s="19"/>
      <c r="H368" s="18"/>
      <c r="I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4"/>
      <c r="BA368" s="15"/>
      <c r="BB368" s="15"/>
      <c r="BC368" s="15"/>
      <c r="BD368" s="15"/>
      <c r="BE368" s="15"/>
      <c r="BF368" s="15"/>
      <c r="BG368" s="15"/>
      <c r="BH368" s="15"/>
      <c r="BI368" s="15"/>
      <c r="BJ368" s="15"/>
      <c r="BK368" s="15"/>
      <c r="BL368" s="15"/>
      <c r="BM368" s="15"/>
      <c r="BN368" s="15"/>
      <c r="BO368" s="15"/>
      <c r="BP368" s="15"/>
      <c r="BQ368" s="16"/>
      <c r="BR368" s="18"/>
      <c r="BS368" s="18"/>
      <c r="BT368" s="18"/>
      <c r="BU368" s="18"/>
      <c r="BV368" s="18"/>
      <c r="BW368" s="18"/>
      <c r="BX368" s="18"/>
      <c r="BY368" s="18"/>
      <c r="BZ368" s="18"/>
      <c r="CA368" s="18"/>
      <c r="CB368" s="18"/>
      <c r="CC368" s="18"/>
      <c r="CD368" s="18"/>
      <c r="CE368" s="18"/>
      <c r="CF368" s="18"/>
      <c r="CG368" s="18"/>
      <c r="CH368" s="18"/>
      <c r="CI368" s="18"/>
      <c r="CJ368" s="14"/>
      <c r="CK368" s="15"/>
      <c r="CL368" s="15"/>
      <c r="CM368" s="15"/>
      <c r="CN368" s="15"/>
      <c r="CO368" s="15"/>
      <c r="CP368" s="15"/>
      <c r="CQ368" s="15"/>
      <c r="CR368" s="15"/>
      <c r="CS368" s="15"/>
      <c r="CT368" s="15"/>
      <c r="CU368" s="15"/>
      <c r="CV368" s="15"/>
      <c r="CW368" s="15"/>
      <c r="CX368" s="15"/>
      <c r="CY368" s="15"/>
      <c r="CZ368" s="15"/>
      <c r="DA368" s="16"/>
    </row>
    <row r="369" spans="2:105" ht="18.75" customHeight="1">
      <c r="B369" s="17"/>
      <c r="C369" s="370"/>
      <c r="D369" s="370"/>
      <c r="E369" s="370"/>
      <c r="F369" s="370"/>
      <c r="G369" s="19"/>
      <c r="H369" s="18"/>
      <c r="I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7"/>
      <c r="BA369" s="394" t="s">
        <v>72</v>
      </c>
      <c r="BB369" s="395"/>
      <c r="BC369" s="395"/>
      <c r="BD369" s="395"/>
      <c r="BE369" s="395"/>
      <c r="BF369" s="395"/>
      <c r="BG369" s="395"/>
      <c r="BH369" s="395"/>
      <c r="BI369" s="395"/>
      <c r="BJ369" s="395"/>
      <c r="BK369" s="395"/>
      <c r="BL369" s="395"/>
      <c r="BM369" s="395"/>
      <c r="BN369" s="395"/>
      <c r="BO369" s="395"/>
      <c r="BP369" s="395"/>
      <c r="BQ369" s="19"/>
      <c r="BR369" s="18"/>
      <c r="BS369" s="18"/>
      <c r="BT369" s="18"/>
      <c r="BU369" s="18"/>
      <c r="BV369" s="18"/>
      <c r="BW369" s="18"/>
      <c r="BX369" s="18"/>
      <c r="BY369" s="18"/>
      <c r="BZ369" s="18"/>
      <c r="CA369" s="18"/>
      <c r="CB369" s="18"/>
      <c r="CC369" s="18"/>
      <c r="CD369" s="18"/>
      <c r="CE369" s="18"/>
      <c r="CF369" s="18"/>
      <c r="CG369" s="18"/>
      <c r="CH369" s="18"/>
      <c r="CI369" s="18"/>
      <c r="CJ369" s="17"/>
      <c r="CK369" s="18" t="s">
        <v>65</v>
      </c>
      <c r="CL369" s="18"/>
      <c r="CM369" s="18"/>
      <c r="CN369" s="18"/>
      <c r="CO369" s="18"/>
      <c r="CP369" s="18"/>
      <c r="CQ369" s="18"/>
      <c r="CR369" s="18"/>
      <c r="CS369" s="18"/>
      <c r="CT369" s="18"/>
      <c r="CU369" s="18"/>
      <c r="CV369" s="18"/>
      <c r="CW369" s="18"/>
      <c r="CX369" s="18"/>
      <c r="CY369" s="18"/>
      <c r="CZ369" s="18"/>
      <c r="DA369" s="19"/>
    </row>
    <row r="370" spans="2:105" ht="18.75" customHeight="1">
      <c r="B370" s="17"/>
      <c r="C370" s="370"/>
      <c r="D370" s="370"/>
      <c r="E370" s="370"/>
      <c r="F370" s="370"/>
      <c r="G370" s="19"/>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7"/>
      <c r="BA370" s="18"/>
      <c r="BB370" s="18"/>
      <c r="BC370" s="18"/>
      <c r="BD370" s="18"/>
      <c r="BE370" s="18"/>
      <c r="BF370" s="18"/>
      <c r="BG370" s="18"/>
      <c r="BH370" s="18"/>
      <c r="BI370" s="18"/>
      <c r="BJ370" s="18"/>
      <c r="BK370" s="18"/>
      <c r="BL370" s="18"/>
      <c r="BM370" s="18"/>
      <c r="BN370" s="18"/>
      <c r="BO370" s="18"/>
      <c r="BP370" s="18"/>
      <c r="BQ370" s="19"/>
      <c r="BR370" s="18"/>
      <c r="BS370" s="18"/>
      <c r="BT370" s="18"/>
      <c r="BU370" s="18"/>
      <c r="BV370" s="18"/>
      <c r="BW370" s="18"/>
      <c r="BX370" s="18"/>
      <c r="BY370" s="18"/>
      <c r="BZ370" s="18"/>
      <c r="CA370" s="18"/>
      <c r="CB370" s="18"/>
      <c r="CC370" s="18"/>
      <c r="CD370" s="18"/>
      <c r="CE370" s="18"/>
      <c r="CF370" s="18"/>
      <c r="CG370" s="18"/>
      <c r="CH370" s="18"/>
      <c r="CI370" s="18"/>
      <c r="CJ370" s="17"/>
      <c r="CK370" s="18"/>
      <c r="CL370" s="18"/>
      <c r="CM370" s="371" t="str">
        <f>IF(入力表!P67&lt;&gt;2,TEXT(入力表!F178,"# 人"),"人")</f>
        <v xml:space="preserve"> 人</v>
      </c>
      <c r="CN370" s="390"/>
      <c r="CO370" s="390"/>
      <c r="CP370" s="390"/>
      <c r="CQ370" s="390"/>
      <c r="CR370" s="390"/>
      <c r="CS370" s="390"/>
      <c r="CT370" s="390"/>
      <c r="CU370" s="390"/>
      <c r="CV370" s="390"/>
      <c r="CW370" s="390"/>
      <c r="CX370" s="390"/>
      <c r="CY370" s="390"/>
      <c r="CZ370" s="390"/>
      <c r="DA370" s="19"/>
    </row>
    <row r="371" spans="2:105" ht="6.75" customHeight="1">
      <c r="B371" s="17"/>
      <c r="G371" s="19"/>
      <c r="H371" s="20"/>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2"/>
      <c r="AZ371" s="20"/>
      <c r="BA371" s="21"/>
      <c r="BB371" s="21"/>
      <c r="BC371" s="21"/>
      <c r="BD371" s="21"/>
      <c r="BE371" s="21"/>
      <c r="BF371" s="21"/>
      <c r="BG371" s="21"/>
      <c r="BH371" s="21"/>
      <c r="BI371" s="21"/>
      <c r="BJ371" s="21"/>
      <c r="BK371" s="21"/>
      <c r="BL371" s="21"/>
      <c r="BM371" s="21"/>
      <c r="BN371" s="21"/>
      <c r="BO371" s="21"/>
      <c r="BP371" s="21"/>
      <c r="BQ371" s="22"/>
      <c r="BR371" s="18"/>
      <c r="BS371" s="18"/>
      <c r="BT371" s="18"/>
      <c r="BU371" s="18"/>
      <c r="BV371" s="18"/>
      <c r="BW371" s="18"/>
      <c r="BX371" s="18"/>
      <c r="BY371" s="18"/>
      <c r="BZ371" s="18"/>
      <c r="CA371" s="18"/>
      <c r="CB371" s="18"/>
      <c r="CC371" s="18"/>
      <c r="CD371" s="18"/>
      <c r="CE371" s="18"/>
      <c r="CF371" s="18"/>
      <c r="CG371" s="18"/>
      <c r="CH371" s="18"/>
      <c r="CI371" s="18"/>
      <c r="CJ371" s="20"/>
      <c r="CK371" s="21"/>
      <c r="CL371" s="21"/>
      <c r="CM371" s="21"/>
      <c r="CN371" s="21"/>
      <c r="CO371" s="21"/>
      <c r="CP371" s="21"/>
      <c r="CQ371" s="21"/>
      <c r="CR371" s="21"/>
      <c r="CS371" s="21"/>
      <c r="CT371" s="21"/>
      <c r="CU371" s="21"/>
      <c r="CV371" s="21"/>
      <c r="CW371" s="21"/>
      <c r="CX371" s="21"/>
      <c r="CY371" s="21"/>
      <c r="CZ371" s="21"/>
      <c r="DA371" s="22"/>
    </row>
    <row r="372" spans="2:105" ht="6.75" customHeight="1">
      <c r="B372" s="17"/>
      <c r="G372" s="19"/>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4"/>
      <c r="BS372" s="15"/>
      <c r="BT372" s="15"/>
      <c r="BU372" s="15"/>
      <c r="BV372" s="15"/>
      <c r="BW372" s="15"/>
      <c r="BX372" s="15"/>
      <c r="BY372" s="15"/>
      <c r="BZ372" s="15"/>
      <c r="CA372" s="15"/>
      <c r="CB372" s="15"/>
      <c r="CC372" s="15"/>
      <c r="CD372" s="15"/>
      <c r="CE372" s="15"/>
      <c r="CF372" s="15"/>
      <c r="CG372" s="15"/>
      <c r="CH372" s="15"/>
      <c r="CI372" s="16"/>
      <c r="CJ372" s="18"/>
      <c r="CK372" s="18"/>
      <c r="CL372" s="18"/>
      <c r="CM372" s="18"/>
      <c r="CN372" s="18"/>
      <c r="CO372" s="18"/>
      <c r="CP372" s="18"/>
      <c r="CQ372" s="18"/>
      <c r="CR372" s="18"/>
      <c r="CS372" s="18"/>
      <c r="CT372" s="18"/>
      <c r="CU372" s="18"/>
      <c r="CV372" s="18"/>
      <c r="CW372" s="18"/>
      <c r="CX372" s="18"/>
      <c r="CY372" s="18"/>
      <c r="CZ372" s="18"/>
      <c r="DA372" s="19"/>
    </row>
    <row r="373" spans="2:105" ht="18.75" customHeight="1">
      <c r="B373" s="17"/>
      <c r="G373" s="19"/>
      <c r="H373" s="18"/>
      <c r="I373" s="2" t="s">
        <v>273</v>
      </c>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7"/>
      <c r="BS373" s="394" t="s">
        <v>73</v>
      </c>
      <c r="BT373" s="395"/>
      <c r="BU373" s="395"/>
      <c r="BV373" s="395"/>
      <c r="BW373" s="395"/>
      <c r="BX373" s="395"/>
      <c r="BY373" s="395"/>
      <c r="BZ373" s="395"/>
      <c r="CA373" s="395"/>
      <c r="CB373" s="395"/>
      <c r="CC373" s="395"/>
      <c r="CD373" s="395"/>
      <c r="CE373" s="395"/>
      <c r="CF373" s="395"/>
      <c r="CG373" s="395"/>
      <c r="CH373" s="395"/>
      <c r="CI373" s="19"/>
      <c r="CJ373" s="18"/>
      <c r="CK373" s="18" t="s">
        <v>66</v>
      </c>
      <c r="CL373" s="18"/>
      <c r="CM373" s="18"/>
      <c r="CN373" s="18"/>
      <c r="CO373" s="18"/>
      <c r="CP373" s="18"/>
      <c r="CQ373" s="18"/>
      <c r="CR373" s="18"/>
      <c r="CS373" s="18"/>
      <c r="CT373" s="18"/>
      <c r="CU373" s="18"/>
      <c r="CV373" s="18"/>
      <c r="CW373" s="18"/>
      <c r="CX373" s="18"/>
      <c r="CY373" s="18"/>
      <c r="CZ373" s="18"/>
      <c r="DA373" s="19"/>
    </row>
    <row r="374" spans="2:105" ht="18.75" customHeight="1">
      <c r="B374" s="17"/>
      <c r="C374" s="18"/>
      <c r="D374" s="18"/>
      <c r="E374" s="18"/>
      <c r="F374" s="18"/>
      <c r="G374" s="19"/>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7"/>
      <c r="BS374" s="18"/>
      <c r="BT374" s="18"/>
      <c r="BU374" s="18"/>
      <c r="BV374" s="18"/>
      <c r="BW374" s="18"/>
      <c r="BX374" s="18"/>
      <c r="BY374" s="18"/>
      <c r="BZ374" s="18"/>
      <c r="CA374" s="18"/>
      <c r="CB374" s="18"/>
      <c r="CC374" s="18"/>
      <c r="CD374" s="18"/>
      <c r="CE374" s="18"/>
      <c r="CF374" s="18"/>
      <c r="CG374" s="18"/>
      <c r="CH374" s="18"/>
      <c r="CI374" s="19"/>
      <c r="CJ374" s="18"/>
      <c r="CK374" s="18"/>
      <c r="CL374" s="18"/>
      <c r="CM374" s="371" t="str">
        <f>IF(入力表!P67&lt;&gt;2,TEXT(入力表!F179,"# 人"),"人")</f>
        <v xml:space="preserve"> 人</v>
      </c>
      <c r="CN374" s="372"/>
      <c r="CO374" s="372"/>
      <c r="CP374" s="372"/>
      <c r="CQ374" s="372"/>
      <c r="CR374" s="372"/>
      <c r="CS374" s="372"/>
      <c r="CT374" s="372"/>
      <c r="CU374" s="372"/>
      <c r="CV374" s="372"/>
      <c r="CW374" s="372"/>
      <c r="CX374" s="372"/>
      <c r="CY374" s="372"/>
      <c r="CZ374" s="372"/>
      <c r="DA374" s="19"/>
    </row>
    <row r="375" spans="2:105" ht="6.75" customHeight="1">
      <c r="B375" s="17"/>
      <c r="C375" s="18"/>
      <c r="D375" s="18"/>
      <c r="E375" s="18"/>
      <c r="F375" s="18"/>
      <c r="G375" s="19"/>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20"/>
      <c r="BS375" s="21"/>
      <c r="BT375" s="21"/>
      <c r="BU375" s="21"/>
      <c r="BV375" s="21"/>
      <c r="BW375" s="21"/>
      <c r="BX375" s="21"/>
      <c r="BY375" s="21"/>
      <c r="BZ375" s="21"/>
      <c r="CA375" s="21"/>
      <c r="CB375" s="21"/>
      <c r="CC375" s="21"/>
      <c r="CD375" s="21"/>
      <c r="CE375" s="21"/>
      <c r="CF375" s="21"/>
      <c r="CG375" s="21"/>
      <c r="CH375" s="21"/>
      <c r="CI375" s="22"/>
      <c r="CJ375" s="18"/>
      <c r="CK375" s="18"/>
      <c r="CL375" s="18"/>
      <c r="CM375" s="18"/>
      <c r="CN375" s="18"/>
      <c r="CO375" s="18"/>
      <c r="CP375" s="18"/>
      <c r="CQ375" s="18"/>
      <c r="CR375" s="18"/>
      <c r="CS375" s="18"/>
      <c r="CT375" s="18"/>
      <c r="CU375" s="18"/>
      <c r="CV375" s="18"/>
      <c r="CW375" s="18"/>
      <c r="CX375" s="18"/>
      <c r="CY375" s="18"/>
      <c r="CZ375" s="18"/>
      <c r="DA375" s="19"/>
    </row>
    <row r="376" spans="2:105" ht="6.75" customHeight="1">
      <c r="B376" s="17"/>
      <c r="C376" s="18"/>
      <c r="D376" s="18"/>
      <c r="E376" s="18"/>
      <c r="F376" s="18"/>
      <c r="G376" s="19"/>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4"/>
      <c r="BS376" s="15"/>
      <c r="BT376" s="15"/>
      <c r="BU376" s="15"/>
      <c r="BV376" s="15"/>
      <c r="BW376" s="15"/>
      <c r="BX376" s="15"/>
      <c r="BY376" s="15"/>
      <c r="BZ376" s="15"/>
      <c r="CA376" s="15"/>
      <c r="CB376" s="15"/>
      <c r="CC376" s="15"/>
      <c r="CD376" s="15"/>
      <c r="CE376" s="15"/>
      <c r="CF376" s="15"/>
      <c r="CG376" s="15"/>
      <c r="CH376" s="15"/>
      <c r="CI376" s="18"/>
      <c r="CJ376" s="14"/>
      <c r="CK376" s="15"/>
      <c r="CL376" s="15"/>
      <c r="CM376" s="15"/>
      <c r="CN376" s="15"/>
      <c r="CO376" s="15"/>
      <c r="CP376" s="15"/>
      <c r="CQ376" s="15"/>
      <c r="CR376" s="15"/>
      <c r="CS376" s="15"/>
      <c r="CT376" s="15"/>
      <c r="CU376" s="15"/>
      <c r="CV376" s="15"/>
      <c r="CW376" s="15"/>
      <c r="CX376" s="15"/>
      <c r="CY376" s="15"/>
      <c r="CZ376" s="15"/>
      <c r="DA376" s="16"/>
    </row>
    <row r="377" spans="2:105" ht="18.75" customHeight="1">
      <c r="B377" s="17"/>
      <c r="C377" s="18"/>
      <c r="D377" s="18"/>
      <c r="E377" s="18"/>
      <c r="F377" s="18"/>
      <c r="G377" s="19"/>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7"/>
      <c r="BS377" s="394" t="s">
        <v>74</v>
      </c>
      <c r="BT377" s="395"/>
      <c r="BU377" s="395"/>
      <c r="BV377" s="395"/>
      <c r="BW377" s="395"/>
      <c r="BX377" s="395"/>
      <c r="BY377" s="395"/>
      <c r="BZ377" s="395"/>
      <c r="CA377" s="395"/>
      <c r="CB377" s="395"/>
      <c r="CC377" s="395"/>
      <c r="CD377" s="395"/>
      <c r="CE377" s="395"/>
      <c r="CF377" s="395"/>
      <c r="CG377" s="395"/>
      <c r="CH377" s="395"/>
      <c r="CI377" s="18"/>
      <c r="CJ377" s="17"/>
      <c r="CK377" s="18" t="s">
        <v>67</v>
      </c>
      <c r="CL377" s="18"/>
      <c r="CM377" s="18"/>
      <c r="CN377" s="18"/>
      <c r="CO377" s="18"/>
      <c r="CP377" s="18"/>
      <c r="CQ377" s="18"/>
      <c r="CR377" s="18"/>
      <c r="CS377" s="18"/>
      <c r="CT377" s="18"/>
      <c r="CU377" s="18"/>
      <c r="CV377" s="18"/>
      <c r="CW377" s="18"/>
      <c r="CX377" s="18"/>
      <c r="CY377" s="18"/>
      <c r="CZ377" s="18"/>
      <c r="DA377" s="19"/>
    </row>
    <row r="378" spans="2:105" ht="18.75" customHeight="1">
      <c r="B378" s="17"/>
      <c r="C378" s="18"/>
      <c r="D378" s="18"/>
      <c r="E378" s="18"/>
      <c r="F378" s="18"/>
      <c r="G378" s="19"/>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7"/>
      <c r="BS378" s="18"/>
      <c r="BT378" s="18"/>
      <c r="BU378" s="18"/>
      <c r="BV378" s="18"/>
      <c r="BW378" s="18"/>
      <c r="BX378" s="18"/>
      <c r="BY378" s="18"/>
      <c r="BZ378" s="18"/>
      <c r="CA378" s="18"/>
      <c r="CB378" s="18"/>
      <c r="CC378" s="18"/>
      <c r="CD378" s="18"/>
      <c r="CE378" s="18"/>
      <c r="CF378" s="18"/>
      <c r="CG378" s="18"/>
      <c r="CH378" s="18"/>
      <c r="CI378" s="18"/>
      <c r="CJ378" s="17"/>
      <c r="CK378" s="18"/>
      <c r="CL378" s="18"/>
      <c r="CM378" s="371" t="str">
        <f>IF(入力表!P67&lt;&gt;2,TEXT(入力表!F180,"# 人"),"人")</f>
        <v xml:space="preserve"> 人</v>
      </c>
      <c r="CN378" s="390"/>
      <c r="CO378" s="390"/>
      <c r="CP378" s="390"/>
      <c r="CQ378" s="390"/>
      <c r="CR378" s="390"/>
      <c r="CS378" s="390"/>
      <c r="CT378" s="390"/>
      <c r="CU378" s="390"/>
      <c r="CV378" s="390"/>
      <c r="CW378" s="390"/>
      <c r="CX378" s="390"/>
      <c r="CY378" s="390"/>
      <c r="CZ378" s="390"/>
      <c r="DA378" s="19"/>
    </row>
    <row r="379" spans="2:105" ht="6.75" customHeight="1">
      <c r="B379" s="17"/>
      <c r="C379" s="18"/>
      <c r="D379" s="18"/>
      <c r="E379" s="18"/>
      <c r="F379" s="18"/>
      <c r="G379" s="22"/>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20"/>
      <c r="BS379" s="21"/>
      <c r="BT379" s="21"/>
      <c r="BU379" s="21"/>
      <c r="BV379" s="21"/>
      <c r="BW379" s="21"/>
      <c r="BX379" s="21"/>
      <c r="BY379" s="21"/>
      <c r="BZ379" s="21"/>
      <c r="CA379" s="21"/>
      <c r="CB379" s="21"/>
      <c r="CC379" s="21"/>
      <c r="CD379" s="21"/>
      <c r="CE379" s="21"/>
      <c r="CF379" s="21"/>
      <c r="CG379" s="21"/>
      <c r="CH379" s="21"/>
      <c r="CI379" s="18"/>
      <c r="CJ379" s="20"/>
      <c r="CK379" s="21"/>
      <c r="CL379" s="21"/>
      <c r="CM379" s="21"/>
      <c r="CN379" s="21"/>
      <c r="CO379" s="21"/>
      <c r="CP379" s="21"/>
      <c r="CQ379" s="21"/>
      <c r="CR379" s="21"/>
      <c r="CS379" s="21"/>
      <c r="CT379" s="21"/>
      <c r="CU379" s="21"/>
      <c r="CV379" s="21"/>
      <c r="CW379" s="21"/>
      <c r="CX379" s="21"/>
      <c r="CY379" s="21"/>
      <c r="CZ379" s="21"/>
      <c r="DA379" s="22"/>
    </row>
    <row r="380" spans="2:105" ht="2.1" customHeight="1">
      <c r="B380" s="24"/>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6"/>
    </row>
    <row r="381" spans="2:105" ht="6.75" customHeight="1">
      <c r="B381" s="17"/>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4"/>
      <c r="CK381" s="18"/>
      <c r="CL381" s="18"/>
      <c r="CM381" s="18"/>
      <c r="CN381" s="18"/>
      <c r="CO381" s="18"/>
      <c r="CP381" s="18"/>
      <c r="CQ381" s="18"/>
      <c r="CR381" s="18"/>
      <c r="CS381" s="18"/>
      <c r="CT381" s="18"/>
      <c r="CU381" s="18"/>
      <c r="CV381" s="18"/>
      <c r="CW381" s="18"/>
      <c r="CX381" s="18"/>
      <c r="CY381" s="18"/>
      <c r="CZ381" s="18"/>
      <c r="DA381" s="19"/>
    </row>
    <row r="382" spans="2:105" ht="18.75" customHeight="1">
      <c r="B382" s="17"/>
      <c r="C382" s="2" t="s">
        <v>61</v>
      </c>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7"/>
      <c r="CK382" s="18"/>
      <c r="CL382" s="18"/>
      <c r="CM382" s="18"/>
      <c r="CN382" s="18"/>
      <c r="CO382" s="18"/>
      <c r="CP382" s="18"/>
      <c r="CQ382" s="18"/>
      <c r="CR382" s="18"/>
      <c r="CS382" s="18"/>
      <c r="CT382" s="18"/>
      <c r="CU382" s="18"/>
      <c r="CV382" s="18"/>
      <c r="CW382" s="18"/>
      <c r="CX382" s="18"/>
      <c r="CY382" s="18"/>
      <c r="CZ382" s="18"/>
      <c r="DA382" s="19"/>
    </row>
    <row r="383" spans="2:105" ht="18.75" customHeight="1">
      <c r="B383" s="17"/>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7"/>
      <c r="CK383" s="18"/>
      <c r="CL383" s="18"/>
      <c r="CM383" s="371" t="str">
        <f>IF(入力表!P67&lt;&gt;2,入力表!F181&amp;" 人","人")</f>
        <v xml:space="preserve"> 人</v>
      </c>
      <c r="CN383" s="372"/>
      <c r="CO383" s="372"/>
      <c r="CP383" s="372"/>
      <c r="CQ383" s="372"/>
      <c r="CR383" s="372"/>
      <c r="CS383" s="372"/>
      <c r="CT383" s="372"/>
      <c r="CU383" s="372"/>
      <c r="CV383" s="372"/>
      <c r="CW383" s="372"/>
      <c r="CX383" s="372"/>
      <c r="CY383" s="372"/>
      <c r="CZ383" s="372"/>
      <c r="DA383" s="19"/>
    </row>
    <row r="384" spans="2:105" ht="6.75" customHeight="1">
      <c r="B384" s="20"/>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0"/>
      <c r="CK384" s="21"/>
      <c r="CL384" s="21"/>
      <c r="CM384" s="21"/>
      <c r="CN384" s="21"/>
      <c r="CO384" s="21"/>
      <c r="CP384" s="21"/>
      <c r="CQ384" s="21"/>
      <c r="CR384" s="21"/>
      <c r="CS384" s="21"/>
      <c r="CT384" s="21"/>
      <c r="CU384" s="21"/>
      <c r="CV384" s="21"/>
      <c r="CW384" s="21"/>
      <c r="CX384" s="21"/>
      <c r="CY384" s="21"/>
      <c r="CZ384" s="21"/>
      <c r="DA384" s="22"/>
    </row>
    <row r="386" spans="1:106" ht="18.75" customHeight="1">
      <c r="B386" s="2" t="s">
        <v>75</v>
      </c>
    </row>
    <row r="387" spans="1:106" ht="6.75" customHeight="1"/>
    <row r="388" spans="1:106" ht="18.75" customHeight="1">
      <c r="B388" s="2" t="s">
        <v>76</v>
      </c>
    </row>
    <row r="394" spans="1:106" ht="26.85" customHeight="1">
      <c r="A394" s="1" t="s">
        <v>290</v>
      </c>
      <c r="DB394" s="223" t="str">
        <f>ASC(MID(入力表!B6,1,FIND("号　",入力表!B6,1)))</f>
        <v>道路第132号</v>
      </c>
    </row>
    <row r="395" spans="1:106" ht="6.75" customHeight="1"/>
    <row r="401" spans="1:105" s="3" customFormat="1" ht="26.25" customHeight="1">
      <c r="A401" s="391" t="s">
        <v>78</v>
      </c>
      <c r="B401" s="391"/>
      <c r="C401" s="391"/>
      <c r="D401" s="391"/>
      <c r="E401" s="391"/>
      <c r="F401" s="391"/>
      <c r="G401" s="391"/>
      <c r="H401" s="391"/>
      <c r="I401" s="391"/>
      <c r="J401" s="391"/>
      <c r="K401" s="391"/>
      <c r="L401" s="391"/>
      <c r="M401" s="391"/>
      <c r="N401" s="391"/>
      <c r="O401" s="391"/>
      <c r="P401" s="391"/>
      <c r="Q401" s="391"/>
      <c r="R401" s="391"/>
      <c r="S401" s="391"/>
      <c r="T401" s="391"/>
      <c r="U401" s="391"/>
      <c r="V401" s="391"/>
      <c r="W401" s="391"/>
      <c r="X401" s="391"/>
      <c r="Y401" s="391"/>
      <c r="Z401" s="391"/>
      <c r="AA401" s="391"/>
      <c r="AB401" s="391"/>
      <c r="AC401" s="391"/>
      <c r="AD401" s="391"/>
      <c r="AE401" s="391"/>
      <c r="AF401" s="391"/>
      <c r="AG401" s="391"/>
      <c r="AH401" s="391"/>
      <c r="AI401" s="391"/>
      <c r="AJ401" s="391"/>
      <c r="AK401" s="391"/>
      <c r="AL401" s="391"/>
      <c r="AM401" s="391"/>
      <c r="AN401" s="391"/>
      <c r="AO401" s="391"/>
      <c r="AP401" s="391"/>
      <c r="AQ401" s="391"/>
      <c r="AR401" s="391"/>
      <c r="AS401" s="391"/>
      <c r="AT401" s="391"/>
      <c r="AU401" s="391"/>
      <c r="AV401" s="391"/>
      <c r="AW401" s="391"/>
      <c r="AX401" s="391"/>
      <c r="AY401" s="391"/>
      <c r="AZ401" s="391"/>
      <c r="BA401" s="391"/>
      <c r="BB401" s="391"/>
      <c r="BC401" s="391"/>
      <c r="BD401" s="391"/>
      <c r="BE401" s="391"/>
      <c r="BF401" s="391"/>
      <c r="BG401" s="391"/>
      <c r="BH401" s="391"/>
      <c r="BI401" s="391"/>
      <c r="BJ401" s="391"/>
      <c r="BK401" s="391"/>
      <c r="BL401" s="391"/>
      <c r="BM401" s="391"/>
      <c r="BN401" s="391"/>
      <c r="BO401" s="391"/>
      <c r="BP401" s="391"/>
      <c r="BQ401" s="391"/>
      <c r="BR401" s="391"/>
      <c r="BS401" s="391"/>
      <c r="BT401" s="391"/>
      <c r="BU401" s="391"/>
      <c r="BV401" s="391"/>
      <c r="BW401" s="391"/>
      <c r="BX401" s="391"/>
      <c r="BY401" s="391"/>
      <c r="BZ401" s="391"/>
      <c r="CA401" s="391"/>
      <c r="CB401" s="391"/>
      <c r="CC401" s="391"/>
      <c r="CD401" s="391"/>
      <c r="CE401" s="391"/>
      <c r="CF401" s="391"/>
      <c r="CG401" s="391"/>
      <c r="CH401" s="391"/>
      <c r="CI401" s="391"/>
      <c r="CJ401" s="391"/>
      <c r="CK401" s="391"/>
      <c r="CL401" s="391"/>
      <c r="CM401" s="391"/>
      <c r="CN401" s="391"/>
      <c r="CO401" s="391"/>
      <c r="CP401" s="391"/>
      <c r="CQ401" s="391"/>
      <c r="CR401" s="391"/>
      <c r="CS401" s="391"/>
      <c r="CT401" s="391"/>
      <c r="CU401" s="391"/>
      <c r="CV401" s="391"/>
      <c r="CW401" s="391"/>
      <c r="CX401" s="391"/>
      <c r="CY401" s="391"/>
      <c r="CZ401" s="391"/>
    </row>
    <row r="402" spans="1:105" s="3" customFormat="1" ht="18.75" customHeight="1"/>
    <row r="403" spans="1:105" s="3" customFormat="1" ht="18.75" customHeight="1"/>
    <row r="404" spans="1:105" s="3" customFormat="1" ht="18.75" customHeight="1"/>
    <row r="405" spans="1:105" s="3" customFormat="1" ht="18.75" customHeight="1"/>
    <row r="406" spans="1:105" s="3" customFormat="1" ht="18.75" customHeight="1">
      <c r="BZ406" s="2" t="str">
        <f>IF(入力表!P70=1,入力表!P89,"令和　　年　　月　　日")</f>
        <v>令和　　年　　月　　日</v>
      </c>
      <c r="CA406" s="2"/>
    </row>
    <row r="407" spans="1:105" s="3" customFormat="1" ht="6.75" customHeight="1">
      <c r="BZ407" s="2"/>
      <c r="CA407" s="2"/>
    </row>
    <row r="408" spans="1:105" s="3" customFormat="1" ht="18.75" customHeight="1">
      <c r="A408" s="2" t="str">
        <f>"　（あて先）"&amp;入力表!B3</f>
        <v>　（あて先）一宮市長</v>
      </c>
    </row>
    <row r="409" spans="1:105" s="3" customFormat="1" ht="18.75" customHeight="1"/>
    <row r="410" spans="1:105" s="3" customFormat="1" ht="18.75" customHeight="1"/>
    <row r="411" spans="1:105" s="3" customFormat="1" ht="18.75" customHeight="1">
      <c r="AN411" s="364" t="s">
        <v>1</v>
      </c>
      <c r="AO411" s="364"/>
      <c r="AP411" s="364"/>
      <c r="AQ411" s="364"/>
      <c r="AR411" s="365"/>
      <c r="AS411" s="365"/>
      <c r="AT411" s="365"/>
      <c r="AU411" s="365"/>
      <c r="AV411" s="365"/>
      <c r="AW411" s="365"/>
      <c r="AX411" s="365"/>
      <c r="AY411" s="365"/>
      <c r="AZ411" s="365"/>
      <c r="BA411" s="365"/>
      <c r="BB411" s="365"/>
      <c r="BC411" s="365"/>
      <c r="BD411" s="365"/>
      <c r="BE411" s="365"/>
      <c r="BF411" s="365"/>
      <c r="BG411" s="103"/>
      <c r="BH411" s="103"/>
      <c r="BI411" s="363" t="str">
        <f>IF(入力表!P70=1,入力表!B12,"")</f>
        <v/>
      </c>
      <c r="BJ411" s="363"/>
      <c r="BK411" s="363"/>
      <c r="BL411" s="363"/>
      <c r="BM411" s="363"/>
      <c r="BN411" s="363"/>
      <c r="BO411" s="363"/>
      <c r="BP411" s="363"/>
      <c r="BQ411" s="363"/>
      <c r="BR411" s="363"/>
      <c r="BS411" s="363"/>
      <c r="BT411" s="363"/>
      <c r="BU411" s="363"/>
      <c r="BV411" s="363"/>
      <c r="BW411" s="363"/>
      <c r="BX411" s="363"/>
      <c r="BY411" s="363"/>
      <c r="BZ411" s="363"/>
      <c r="CA411" s="363"/>
      <c r="CB411" s="363"/>
      <c r="CC411" s="363"/>
      <c r="CD411" s="363"/>
      <c r="CE411" s="363"/>
      <c r="CF411" s="363"/>
      <c r="CG411" s="363"/>
      <c r="CH411" s="363"/>
      <c r="CI411" s="363"/>
      <c r="CJ411" s="363"/>
      <c r="CK411" s="363"/>
      <c r="CL411" s="363"/>
      <c r="CM411" s="363"/>
      <c r="CN411" s="363"/>
      <c r="CO411" s="363"/>
      <c r="CP411" s="363"/>
      <c r="CQ411" s="363"/>
      <c r="CR411" s="363"/>
      <c r="CS411" s="363"/>
      <c r="CT411" s="363"/>
      <c r="CU411" s="363"/>
      <c r="CV411" s="363"/>
      <c r="CW411" s="363"/>
      <c r="CX411" s="363"/>
      <c r="CY411" s="363"/>
      <c r="CZ411" s="363"/>
      <c r="DA411" s="363"/>
    </row>
    <row r="412" spans="1:105" s="3" customFormat="1" ht="6.75" customHeight="1">
      <c r="AN412" s="2"/>
      <c r="AO412" s="2"/>
      <c r="AP412" s="2"/>
      <c r="AQ412" s="2"/>
    </row>
    <row r="413" spans="1:105" s="3" customFormat="1" ht="18.75" customHeight="1">
      <c r="AN413" s="392" t="s">
        <v>2</v>
      </c>
      <c r="AO413" s="392"/>
      <c r="AP413" s="392"/>
      <c r="AQ413" s="392"/>
      <c r="AR413" s="393"/>
      <c r="AS413" s="393"/>
      <c r="AT413" s="393"/>
      <c r="AU413" s="393"/>
      <c r="AV413" s="393"/>
      <c r="AW413" s="393"/>
      <c r="AX413" s="393"/>
      <c r="AY413" s="393"/>
      <c r="AZ413" s="393"/>
      <c r="BA413" s="393"/>
      <c r="BB413" s="393"/>
      <c r="BC413" s="393"/>
      <c r="BD413" s="393"/>
      <c r="BE413" s="393"/>
      <c r="BF413" s="393"/>
      <c r="BG413" s="104"/>
      <c r="BH413" s="104"/>
      <c r="BI413" s="363" t="str">
        <f>IF(入力表!P70=1,入力表!B11,"")</f>
        <v/>
      </c>
      <c r="BJ413" s="363"/>
      <c r="BK413" s="363"/>
      <c r="BL413" s="363"/>
      <c r="BM413" s="363"/>
      <c r="BN413" s="363"/>
      <c r="BO413" s="363"/>
      <c r="BP413" s="363"/>
      <c r="BQ413" s="363"/>
      <c r="BR413" s="363"/>
      <c r="BS413" s="363"/>
      <c r="BT413" s="363"/>
      <c r="BU413" s="363"/>
      <c r="BV413" s="363"/>
      <c r="BW413" s="363"/>
      <c r="BX413" s="363"/>
      <c r="BY413" s="363"/>
      <c r="BZ413" s="363"/>
      <c r="CA413" s="363"/>
      <c r="CB413" s="363"/>
      <c r="CC413" s="363"/>
      <c r="CD413" s="363"/>
      <c r="CE413" s="363"/>
      <c r="CF413" s="363"/>
      <c r="CG413" s="363"/>
      <c r="CH413" s="363"/>
      <c r="CI413" s="363"/>
      <c r="CJ413" s="363"/>
      <c r="CK413" s="363"/>
      <c r="CL413" s="363"/>
      <c r="CM413" s="363"/>
      <c r="CN413" s="363"/>
      <c r="CO413" s="363"/>
      <c r="CP413" s="363"/>
      <c r="CQ413" s="363"/>
      <c r="CR413" s="363"/>
      <c r="CS413" s="363"/>
      <c r="CT413" s="363"/>
      <c r="CU413" s="363"/>
      <c r="CV413" s="363"/>
      <c r="CW413" s="363"/>
      <c r="CX413" s="363"/>
      <c r="CY413" s="363"/>
      <c r="CZ413" s="363"/>
      <c r="DA413" s="363"/>
    </row>
    <row r="414" spans="1:105" s="3" customFormat="1" ht="6.75" customHeight="1">
      <c r="AN414" s="2"/>
      <c r="AO414" s="2"/>
      <c r="AP414" s="2"/>
      <c r="AQ414" s="2"/>
    </row>
    <row r="415" spans="1:105" s="3" customFormat="1" ht="18.75" customHeight="1">
      <c r="AN415" s="364" t="s">
        <v>3</v>
      </c>
      <c r="AO415" s="364"/>
      <c r="AP415" s="364"/>
      <c r="AQ415" s="364"/>
      <c r="AR415" s="365"/>
      <c r="AS415" s="365"/>
      <c r="AT415" s="365"/>
      <c r="AU415" s="365"/>
      <c r="AV415" s="365"/>
      <c r="AW415" s="365"/>
      <c r="AX415" s="365"/>
      <c r="AY415" s="365"/>
      <c r="AZ415" s="365"/>
      <c r="BA415" s="365"/>
      <c r="BB415" s="365"/>
      <c r="BC415" s="365"/>
      <c r="BD415" s="365"/>
      <c r="BE415" s="365"/>
      <c r="BF415" s="365"/>
      <c r="BG415" s="103"/>
      <c r="BH415" s="103"/>
      <c r="BI415" s="363" t="str">
        <f>IF(入力表!P70=1,入力表!B13,"")</f>
        <v/>
      </c>
      <c r="BJ415" s="363"/>
      <c r="BK415" s="363"/>
      <c r="BL415" s="363"/>
      <c r="BM415" s="363"/>
      <c r="BN415" s="363"/>
      <c r="BO415" s="363"/>
      <c r="BP415" s="363"/>
      <c r="BQ415" s="363"/>
      <c r="BR415" s="363"/>
      <c r="BS415" s="363"/>
      <c r="BT415" s="363"/>
      <c r="BU415" s="363"/>
      <c r="BV415" s="363"/>
      <c r="BW415" s="363"/>
      <c r="BX415" s="363"/>
      <c r="BY415" s="363"/>
      <c r="BZ415" s="363"/>
      <c r="CA415" s="363"/>
      <c r="CB415" s="363"/>
      <c r="CC415" s="363"/>
      <c r="CD415" s="363"/>
      <c r="CE415" s="363"/>
      <c r="CF415" s="363"/>
      <c r="CG415" s="363"/>
      <c r="CH415" s="363"/>
      <c r="CI415" s="363"/>
      <c r="CJ415" s="363"/>
      <c r="CK415" s="363"/>
      <c r="CL415" s="363"/>
      <c r="CM415" s="363"/>
      <c r="CN415" s="363"/>
      <c r="CO415" s="363"/>
      <c r="CP415" s="363"/>
      <c r="CQ415" s="363"/>
      <c r="CR415" s="363"/>
      <c r="CS415" s="363"/>
      <c r="CT415" s="363"/>
      <c r="CU415" s="363"/>
      <c r="CV415" s="363"/>
      <c r="CW415" s="363"/>
      <c r="CX415" s="363"/>
      <c r="CY415" s="363"/>
      <c r="CZ415" s="363"/>
      <c r="DA415" s="363"/>
    </row>
    <row r="425" spans="1:1" ht="18.75" customHeight="1">
      <c r="A425" s="246" t="s">
        <v>117</v>
      </c>
    </row>
    <row r="426" spans="1:1" ht="6.75" customHeight="1">
      <c r="A426" s="246"/>
    </row>
    <row r="427" spans="1:1" ht="6.75" customHeight="1">
      <c r="A427" s="246"/>
    </row>
    <row r="428" spans="1:1" ht="18.75" customHeight="1">
      <c r="A428" s="246" t="s">
        <v>79</v>
      </c>
    </row>
    <row r="429" spans="1:1" ht="6.75" customHeight="1">
      <c r="A429" s="246"/>
    </row>
    <row r="430" spans="1:1" ht="6.75" customHeight="1">
      <c r="A430" s="246"/>
    </row>
    <row r="431" spans="1:1" ht="18.75" customHeight="1">
      <c r="A431" s="246" t="s">
        <v>80</v>
      </c>
    </row>
  </sheetData>
  <sheetProtection sheet="1" objects="1" scenarios="1" selectLockedCells="1" selectUnlockedCells="1"/>
  <mergeCells count="216">
    <mergeCell ref="D58:E58"/>
    <mergeCell ref="I50:L66"/>
    <mergeCell ref="C119:F143"/>
    <mergeCell ref="I171:X171"/>
    <mergeCell ref="AA171:CZ171"/>
    <mergeCell ref="C147:F171"/>
    <mergeCell ref="AN15:BF15"/>
    <mergeCell ref="AY26:BA26"/>
    <mergeCell ref="D31:E31"/>
    <mergeCell ref="I31:AD31"/>
    <mergeCell ref="AG31:CZ31"/>
    <mergeCell ref="O49:AH49"/>
    <mergeCell ref="AK49:CZ49"/>
    <mergeCell ref="O52:AH52"/>
    <mergeCell ref="AK52:CZ52"/>
    <mergeCell ref="O55:AH55"/>
    <mergeCell ref="AK55:CZ55"/>
    <mergeCell ref="O58:AH58"/>
    <mergeCell ref="AK58:CZ58"/>
    <mergeCell ref="O61:AH61"/>
    <mergeCell ref="AK61:CZ61"/>
    <mergeCell ref="C112:X114"/>
    <mergeCell ref="G104:S104"/>
    <mergeCell ref="D44:E45"/>
    <mergeCell ref="D34:E34"/>
    <mergeCell ref="I34:AD34"/>
    <mergeCell ref="AG34:CZ34"/>
    <mergeCell ref="BB39:BR41"/>
    <mergeCell ref="D40:E40"/>
    <mergeCell ref="I40:AH40"/>
    <mergeCell ref="AN40:AV40"/>
    <mergeCell ref="BU40:CJ40"/>
    <mergeCell ref="CM40:CZ40"/>
    <mergeCell ref="BZ6:DA6"/>
    <mergeCell ref="AN11:BF11"/>
    <mergeCell ref="BI11:DA11"/>
    <mergeCell ref="AN13:BF13"/>
    <mergeCell ref="BI13:DA13"/>
    <mergeCell ref="I43:AH44"/>
    <mergeCell ref="BI15:CW15"/>
    <mergeCell ref="CX15:DA15"/>
    <mergeCell ref="BT41:CK41"/>
    <mergeCell ref="AL44:CX45"/>
    <mergeCell ref="I45:AH46"/>
    <mergeCell ref="AA104:BE104"/>
    <mergeCell ref="BK104:BX107"/>
    <mergeCell ref="CD104:CZ107"/>
    <mergeCell ref="AA107:BE107"/>
    <mergeCell ref="O64:AH64"/>
    <mergeCell ref="BJ64:CK64"/>
    <mergeCell ref="CM64:CZ64"/>
    <mergeCell ref="O67:AH67"/>
    <mergeCell ref="AK67:CZ67"/>
    <mergeCell ref="F107:T107"/>
    <mergeCell ref="B79:DA79"/>
    <mergeCell ref="B81:DA81"/>
    <mergeCell ref="B83:DA83"/>
    <mergeCell ref="B85:DA85"/>
    <mergeCell ref="B87:DA87"/>
    <mergeCell ref="B89:DA89"/>
    <mergeCell ref="B91:DA91"/>
    <mergeCell ref="B93:DA93"/>
    <mergeCell ref="B95:DA95"/>
    <mergeCell ref="B97:DA97"/>
    <mergeCell ref="D73:E73"/>
    <mergeCell ref="I73:AD73"/>
    <mergeCell ref="AG73:CZ73"/>
    <mergeCell ref="D76:E76"/>
    <mergeCell ref="I131:X131"/>
    <mergeCell ref="AA131:CZ131"/>
    <mergeCell ref="I134:X134"/>
    <mergeCell ref="AA134:CZ134"/>
    <mergeCell ref="I137:X137"/>
    <mergeCell ref="AA137:CZ137"/>
    <mergeCell ref="AA159:CZ159"/>
    <mergeCell ref="I119:X119"/>
    <mergeCell ref="AA119:CZ119"/>
    <mergeCell ref="I122:X122"/>
    <mergeCell ref="AA122:CZ122"/>
    <mergeCell ref="I125:X125"/>
    <mergeCell ref="AA125:CZ125"/>
    <mergeCell ref="I128:X128"/>
    <mergeCell ref="AA128:CZ128"/>
    <mergeCell ref="I140:X140"/>
    <mergeCell ref="AA140:CZ140"/>
    <mergeCell ref="I143:X143"/>
    <mergeCell ref="AA143:CZ143"/>
    <mergeCell ref="I147:X147"/>
    <mergeCell ref="AA147:CZ147"/>
    <mergeCell ref="I150:X150"/>
    <mergeCell ref="I162:X162"/>
    <mergeCell ref="AA162:CZ162"/>
    <mergeCell ref="I165:X165"/>
    <mergeCell ref="AA165:CZ165"/>
    <mergeCell ref="I168:X168"/>
    <mergeCell ref="AA168:CZ168"/>
    <mergeCell ref="AA150:CZ150"/>
    <mergeCell ref="I153:X153"/>
    <mergeCell ref="AA153:CZ153"/>
    <mergeCell ref="I156:X156"/>
    <mergeCell ref="AA156:CZ156"/>
    <mergeCell ref="I159:X159"/>
    <mergeCell ref="I220:X220"/>
    <mergeCell ref="AA220:CZ220"/>
    <mergeCell ref="I195:X195"/>
    <mergeCell ref="AA195:CZ195"/>
    <mergeCell ref="AA235:CZ235"/>
    <mergeCell ref="I238:X238"/>
    <mergeCell ref="AA238:CZ238"/>
    <mergeCell ref="I245:X245"/>
    <mergeCell ref="AA245:CZ245"/>
    <mergeCell ref="I216:X216"/>
    <mergeCell ref="AA216:CZ216"/>
    <mergeCell ref="AA210:CZ210"/>
    <mergeCell ref="I213:X213"/>
    <mergeCell ref="AA213:CZ213"/>
    <mergeCell ref="I201:X201"/>
    <mergeCell ref="AA201:CZ201"/>
    <mergeCell ref="I204:X204"/>
    <mergeCell ref="AA204:CZ204"/>
    <mergeCell ref="I207:X207"/>
    <mergeCell ref="AA207:CZ207"/>
    <mergeCell ref="I210:X210"/>
    <mergeCell ref="I198:X198"/>
    <mergeCell ref="AA198:CZ198"/>
    <mergeCell ref="I248:X248"/>
    <mergeCell ref="AA248:CZ248"/>
    <mergeCell ref="I251:X251"/>
    <mergeCell ref="AA251:CZ251"/>
    <mergeCell ref="I223:X223"/>
    <mergeCell ref="AA223:CZ223"/>
    <mergeCell ref="I226:X226"/>
    <mergeCell ref="AA226:CZ226"/>
    <mergeCell ref="I229:X229"/>
    <mergeCell ref="AA229:CZ229"/>
    <mergeCell ref="I232:X232"/>
    <mergeCell ref="AA232:CZ232"/>
    <mergeCell ref="I235:X235"/>
    <mergeCell ref="I241:X241"/>
    <mergeCell ref="AA241:CZ241"/>
    <mergeCell ref="I257:X257"/>
    <mergeCell ref="AA257:CZ257"/>
    <mergeCell ref="I260:X260"/>
    <mergeCell ref="AA260:CZ260"/>
    <mergeCell ref="AA279:CZ279"/>
    <mergeCell ref="I282:X282"/>
    <mergeCell ref="AA282:CZ282"/>
    <mergeCell ref="I263:X263"/>
    <mergeCell ref="AA263:CZ263"/>
    <mergeCell ref="I270:X270"/>
    <mergeCell ref="AA270:CZ270"/>
    <mergeCell ref="I266:X266"/>
    <mergeCell ref="AA266:CZ266"/>
    <mergeCell ref="AN415:BF415"/>
    <mergeCell ref="BI415:DA415"/>
    <mergeCell ref="CM370:CZ370"/>
    <mergeCell ref="BS373:CH373"/>
    <mergeCell ref="CM374:CZ374"/>
    <mergeCell ref="BS377:CH377"/>
    <mergeCell ref="CM378:CZ378"/>
    <mergeCell ref="CM383:CZ383"/>
    <mergeCell ref="BA357:BP357"/>
    <mergeCell ref="BS357:CH357"/>
    <mergeCell ref="CM358:CZ358"/>
    <mergeCell ref="BA361:BP361"/>
    <mergeCell ref="CM362:CZ362"/>
    <mergeCell ref="BA365:BP365"/>
    <mergeCell ref="BS365:CH365"/>
    <mergeCell ref="CM366:CZ366"/>
    <mergeCell ref="BA369:BP369"/>
    <mergeCell ref="AN413:BF413"/>
    <mergeCell ref="BI413:DA413"/>
    <mergeCell ref="A401:CZ401"/>
    <mergeCell ref="AN411:BF411"/>
    <mergeCell ref="BI411:DA411"/>
    <mergeCell ref="I76:AD76"/>
    <mergeCell ref="AG76:CZ76"/>
    <mergeCell ref="A184:DA184"/>
    <mergeCell ref="C198:F213"/>
    <mergeCell ref="C248:F263"/>
    <mergeCell ref="C273:F288"/>
    <mergeCell ref="C223:F238"/>
    <mergeCell ref="A320:CZ320"/>
    <mergeCell ref="A322:CZ322"/>
    <mergeCell ref="A305:CZ305"/>
    <mergeCell ref="AN313:BF313"/>
    <mergeCell ref="BI313:DA313"/>
    <mergeCell ref="AN315:BF315"/>
    <mergeCell ref="I291:X291"/>
    <mergeCell ref="AA291:CZ291"/>
    <mergeCell ref="I273:X273"/>
    <mergeCell ref="AA273:CZ273"/>
    <mergeCell ref="I276:X276"/>
    <mergeCell ref="AA276:CZ276"/>
    <mergeCell ref="I279:X279"/>
    <mergeCell ref="I285:X285"/>
    <mergeCell ref="AA285:CZ285"/>
    <mergeCell ref="I254:X254"/>
    <mergeCell ref="AA254:CZ254"/>
    <mergeCell ref="BI315:DA315"/>
    <mergeCell ref="AN317:BF317"/>
    <mergeCell ref="BI317:DA317"/>
    <mergeCell ref="I288:X288"/>
    <mergeCell ref="AA288:CZ288"/>
    <mergeCell ref="C358:F370"/>
    <mergeCell ref="CM340:CZ340"/>
    <mergeCell ref="CM345:CZ345"/>
    <mergeCell ref="BA351:BP351"/>
    <mergeCell ref="BS351:CH351"/>
    <mergeCell ref="CK351:CZ351"/>
    <mergeCell ref="BA353:BP353"/>
    <mergeCell ref="BS353:CH353"/>
    <mergeCell ref="A324:CZ324"/>
    <mergeCell ref="AY330:BA330"/>
    <mergeCell ref="CM336:CZ336"/>
    <mergeCell ref="A326:J326"/>
  </mergeCells>
  <phoneticPr fontId="1"/>
  <pageMargins left="0.70866141732283472" right="0.51181102362204722" top="0.59055118110236227" bottom="0.59055118110236227" header="0.31496062992125984" footer="0.31496062992125984"/>
  <pageSetup paperSize="9" scale="65" orientation="portrait" r:id="rId1"/>
  <headerFooter>
    <oddFooter>&amp;C&amp;"ＭＳ 明朝,標準"&amp;14-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A63"/>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120</v>
      </c>
    </row>
    <row r="2" spans="1:105" s="3" customFormat="1" ht="6.75" customHeight="1">
      <c r="A2" s="1"/>
    </row>
    <row r="3" spans="1:105" s="3" customFormat="1" ht="26.25" customHeight="1">
      <c r="A3" s="391" t="s">
        <v>119</v>
      </c>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c r="CW3" s="317"/>
      <c r="CX3" s="317"/>
      <c r="CY3" s="317"/>
      <c r="CZ3" s="317"/>
      <c r="DA3" s="317"/>
    </row>
    <row r="4" spans="1:105" s="3" customFormat="1" ht="6.75" customHeight="1">
      <c r="A4" s="2"/>
    </row>
    <row r="5" spans="1:105" s="3" customFormat="1" ht="18.75" customHeight="1"/>
    <row r="6" spans="1:105" s="3" customFormat="1" ht="18.75" customHeight="1"/>
    <row r="7" spans="1:105" s="3" customFormat="1" ht="18.75" customHeight="1"/>
    <row r="8" spans="1:105" s="3" customFormat="1" ht="18.75" customHeight="1"/>
    <row r="9" spans="1:105" s="3" customFormat="1" ht="18.75" customHeight="1">
      <c r="BZ9" s="437" t="str">
        <f>IF(入力表!B10="","令和　　年　　月　　日",入力表!P10)</f>
        <v>令和　　年　　月　　日</v>
      </c>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row>
    <row r="10" spans="1:105" s="3" customFormat="1" ht="6.75" customHeight="1">
      <c r="BZ10" s="2"/>
      <c r="CA10" s="2"/>
    </row>
    <row r="11" spans="1:105" s="3" customFormat="1" ht="18.75" customHeight="1">
      <c r="A11" s="2" t="str">
        <f>"　（あて先）"&amp;入力表!B3</f>
        <v>　（あて先）一宮市長</v>
      </c>
    </row>
    <row r="12" spans="1:105" s="3" customFormat="1" ht="18.75" customHeight="1"/>
    <row r="13" spans="1:105" s="3" customFormat="1" ht="18.75" customHeight="1"/>
    <row r="14" spans="1:105" s="3" customFormat="1" ht="18.75" customHeight="1">
      <c r="AN14" s="364" t="s">
        <v>1</v>
      </c>
      <c r="AO14" s="364"/>
      <c r="AP14" s="364"/>
      <c r="AQ14" s="364"/>
      <c r="AR14" s="365"/>
      <c r="AS14" s="365"/>
      <c r="AT14" s="365"/>
      <c r="AU14" s="365"/>
      <c r="AV14" s="365"/>
      <c r="AW14" s="365"/>
      <c r="AX14" s="365"/>
      <c r="AY14" s="365"/>
      <c r="AZ14" s="365"/>
      <c r="BA14" s="365"/>
      <c r="BB14" s="365"/>
      <c r="BC14" s="365"/>
      <c r="BD14" s="365"/>
      <c r="BE14" s="365"/>
      <c r="BF14" s="365"/>
      <c r="BG14" s="95"/>
      <c r="BH14" s="95"/>
      <c r="BI14" s="363" t="str">
        <f>IF(入力表!B12="","",入力表!B12)</f>
        <v/>
      </c>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row>
    <row r="15" spans="1:105" s="3" customFormat="1" ht="6.75" customHeight="1">
      <c r="AN15" s="2"/>
      <c r="AO15" s="2"/>
      <c r="AP15" s="2"/>
      <c r="AQ15" s="2"/>
    </row>
    <row r="16" spans="1:105" s="3" customFormat="1" ht="18.75" customHeight="1">
      <c r="AN16" s="392" t="s">
        <v>2</v>
      </c>
      <c r="AO16" s="392"/>
      <c r="AP16" s="392"/>
      <c r="AQ16" s="392"/>
      <c r="AR16" s="393"/>
      <c r="AS16" s="393"/>
      <c r="AT16" s="393"/>
      <c r="AU16" s="393"/>
      <c r="AV16" s="393"/>
      <c r="AW16" s="393"/>
      <c r="AX16" s="393"/>
      <c r="AY16" s="393"/>
      <c r="AZ16" s="393"/>
      <c r="BA16" s="393"/>
      <c r="BB16" s="393"/>
      <c r="BC16" s="393"/>
      <c r="BD16" s="393"/>
      <c r="BE16" s="393"/>
      <c r="BF16" s="393"/>
      <c r="BG16" s="94"/>
      <c r="BH16" s="94"/>
      <c r="BI16" s="363" t="str">
        <f>IF(入力表!B11="","",入力表!B11)</f>
        <v/>
      </c>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c r="CP16" s="363"/>
      <c r="CQ16" s="363"/>
      <c r="CR16" s="363"/>
      <c r="CS16" s="363"/>
      <c r="CT16" s="363"/>
      <c r="CU16" s="363"/>
      <c r="CV16" s="363"/>
      <c r="CW16" s="363"/>
      <c r="CX16" s="363"/>
      <c r="CY16" s="363"/>
      <c r="CZ16" s="363"/>
      <c r="DA16" s="363"/>
    </row>
    <row r="17" spans="1:105" s="3" customFormat="1" ht="6.75" customHeight="1">
      <c r="AN17" s="2"/>
      <c r="AO17" s="2"/>
      <c r="AP17" s="2"/>
      <c r="AQ17" s="2"/>
    </row>
    <row r="18" spans="1:105" s="3" customFormat="1" ht="18.75" customHeight="1">
      <c r="AN18" s="364" t="s">
        <v>3</v>
      </c>
      <c r="AO18" s="364"/>
      <c r="AP18" s="364"/>
      <c r="AQ18" s="364"/>
      <c r="AR18" s="365"/>
      <c r="AS18" s="365"/>
      <c r="AT18" s="365"/>
      <c r="AU18" s="365"/>
      <c r="AV18" s="365"/>
      <c r="AW18" s="365"/>
      <c r="AX18" s="365"/>
      <c r="AY18" s="365"/>
      <c r="AZ18" s="365"/>
      <c r="BA18" s="365"/>
      <c r="BB18" s="365"/>
      <c r="BC18" s="365"/>
      <c r="BD18" s="365"/>
      <c r="BE18" s="365"/>
      <c r="BF18" s="365"/>
      <c r="BG18" s="95"/>
      <c r="BH18" s="95"/>
      <c r="BI18" s="363" t="str">
        <f>IF(入力表!B13="","",入力表!B13)</f>
        <v/>
      </c>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c r="CP18" s="363"/>
      <c r="CQ18" s="363"/>
      <c r="CR18" s="363"/>
      <c r="CS18" s="363"/>
      <c r="CT18" s="363"/>
      <c r="CU18" s="363"/>
      <c r="CV18" s="363"/>
      <c r="CW18" s="363"/>
      <c r="CX18" s="363"/>
      <c r="CY18" s="363"/>
      <c r="CZ18" s="363"/>
      <c r="DA18" s="363"/>
    </row>
    <row r="19" spans="1:105" s="3" customFormat="1" ht="18.75" customHeight="1">
      <c r="AN19" s="96"/>
      <c r="AO19" s="96"/>
      <c r="AP19" s="96"/>
      <c r="AQ19" s="96"/>
      <c r="AR19" s="97"/>
      <c r="AS19" s="97"/>
      <c r="AT19" s="97"/>
      <c r="AU19" s="97"/>
      <c r="AV19" s="97"/>
      <c r="AW19" s="97"/>
      <c r="AX19" s="97"/>
      <c r="AY19" s="97"/>
      <c r="AZ19" s="97"/>
      <c r="BA19" s="97"/>
      <c r="BB19" s="97"/>
      <c r="BC19" s="97"/>
      <c r="BD19" s="97"/>
      <c r="BE19" s="97"/>
      <c r="BF19" s="97"/>
      <c r="BG19" s="97"/>
      <c r="BH19" s="97"/>
      <c r="BI19" s="98"/>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row>
    <row r="20" spans="1:105" s="3" customFormat="1" ht="18.75" customHeight="1">
      <c r="AN20" s="96"/>
      <c r="AO20" s="96"/>
      <c r="AP20" s="96"/>
      <c r="AQ20" s="96"/>
      <c r="AR20" s="97"/>
      <c r="AS20" s="97"/>
      <c r="AT20" s="97"/>
      <c r="AU20" s="97"/>
      <c r="AV20" s="97"/>
      <c r="AW20" s="97"/>
      <c r="AX20" s="97"/>
      <c r="AY20" s="97"/>
      <c r="AZ20" s="97"/>
      <c r="BA20" s="97"/>
      <c r="BB20" s="97"/>
      <c r="BC20" s="97"/>
      <c r="BD20" s="97"/>
      <c r="BE20" s="97"/>
      <c r="BF20" s="97"/>
      <c r="BG20" s="97"/>
      <c r="BH20" s="97"/>
      <c r="BI20" s="98"/>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row>
    <row r="21" spans="1:105" s="3" customFormat="1" ht="18.75" customHeight="1">
      <c r="AN21" s="96"/>
      <c r="AO21" s="96"/>
      <c r="AP21" s="96"/>
      <c r="AQ21" s="96"/>
      <c r="AR21" s="97"/>
      <c r="AS21" s="97"/>
      <c r="AT21" s="97"/>
      <c r="AU21" s="97"/>
      <c r="AV21" s="97"/>
      <c r="AW21" s="97"/>
      <c r="AX21" s="97"/>
      <c r="AY21" s="97"/>
      <c r="AZ21" s="97"/>
      <c r="BA21" s="97"/>
      <c r="BB21" s="97"/>
      <c r="BC21" s="97"/>
      <c r="BD21" s="97"/>
      <c r="BE21" s="97"/>
      <c r="BF21" s="97"/>
      <c r="BG21" s="97"/>
      <c r="BH21" s="97"/>
      <c r="BI21" s="98"/>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row>
    <row r="22" spans="1:105" s="3" customFormat="1" ht="18.75" customHeight="1">
      <c r="AN22" s="96"/>
      <c r="AO22" s="96"/>
      <c r="AP22" s="96"/>
      <c r="AQ22" s="96"/>
      <c r="AR22" s="97"/>
      <c r="AS22" s="97"/>
      <c r="AT22" s="97"/>
      <c r="AU22" s="97"/>
      <c r="AV22" s="97"/>
      <c r="AW22" s="97"/>
      <c r="AX22" s="97"/>
      <c r="AY22" s="97"/>
      <c r="AZ22" s="97"/>
      <c r="BA22" s="97"/>
      <c r="BB22" s="97"/>
      <c r="BC22" s="97"/>
      <c r="BD22" s="97"/>
      <c r="BE22" s="97"/>
      <c r="BF22" s="97"/>
      <c r="BG22" s="97"/>
      <c r="BH22" s="97"/>
      <c r="BI22" s="98"/>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c r="CL22" s="99"/>
      <c r="CM22" s="99"/>
      <c r="CN22" s="99"/>
      <c r="CO22" s="99"/>
      <c r="CP22" s="99"/>
      <c r="CQ22" s="99"/>
      <c r="CR22" s="99"/>
      <c r="CS22" s="99"/>
      <c r="CT22" s="99"/>
      <c r="CU22" s="99"/>
      <c r="CV22" s="99"/>
      <c r="CW22" s="99"/>
      <c r="CX22" s="99"/>
      <c r="CY22" s="99"/>
      <c r="CZ22" s="99"/>
      <c r="DA22" s="99"/>
    </row>
    <row r="23" spans="1:105" s="3" customFormat="1" ht="18.75" customHeight="1">
      <c r="AN23" s="96"/>
      <c r="AO23" s="96"/>
      <c r="AP23" s="96"/>
      <c r="AQ23" s="96"/>
      <c r="AR23" s="97"/>
      <c r="AS23" s="97"/>
      <c r="AT23" s="97"/>
      <c r="AU23" s="97"/>
      <c r="AV23" s="97"/>
      <c r="AW23" s="97"/>
      <c r="AX23" s="97"/>
      <c r="AY23" s="97"/>
      <c r="AZ23" s="97"/>
      <c r="BA23" s="97"/>
      <c r="BB23" s="97"/>
      <c r="BC23" s="97"/>
      <c r="BD23" s="97"/>
      <c r="BE23" s="97"/>
      <c r="BF23" s="97"/>
      <c r="BG23" s="97"/>
      <c r="BH23" s="97"/>
      <c r="BI23" s="98"/>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row>
    <row r="24" spans="1:105" s="3" customFormat="1" ht="18.75" customHeight="1">
      <c r="AN24" s="96"/>
      <c r="AO24" s="96"/>
      <c r="AP24" s="96"/>
      <c r="AQ24" s="96"/>
      <c r="AR24" s="97"/>
      <c r="AS24" s="97"/>
      <c r="AT24" s="97"/>
      <c r="AU24" s="97"/>
      <c r="AV24" s="97"/>
      <c r="AW24" s="97"/>
      <c r="AX24" s="97"/>
      <c r="AY24" s="97"/>
      <c r="AZ24" s="97"/>
      <c r="BA24" s="97"/>
      <c r="BB24" s="97"/>
      <c r="BC24" s="97"/>
      <c r="BD24" s="97"/>
      <c r="BE24" s="97"/>
      <c r="BF24" s="97"/>
      <c r="BG24" s="97"/>
      <c r="BH24" s="97"/>
      <c r="BI24" s="98"/>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c r="CX24" s="99"/>
      <c r="CY24" s="99"/>
      <c r="CZ24" s="99"/>
      <c r="DA24" s="99"/>
    </row>
    <row r="25" spans="1:105" s="3" customFormat="1" ht="18.75" customHeight="1">
      <c r="AN25" s="96"/>
      <c r="AO25" s="96"/>
      <c r="AP25" s="96"/>
      <c r="AQ25" s="96"/>
      <c r="AR25" s="97"/>
      <c r="AS25" s="97"/>
      <c r="AT25" s="97"/>
      <c r="AU25" s="97"/>
      <c r="AV25" s="97"/>
      <c r="AW25" s="97"/>
      <c r="AX25" s="97"/>
      <c r="AY25" s="97"/>
      <c r="AZ25" s="97"/>
      <c r="BA25" s="97"/>
      <c r="BB25" s="97"/>
      <c r="BC25" s="97"/>
      <c r="BD25" s="97"/>
      <c r="BE25" s="97"/>
      <c r="BF25" s="97"/>
      <c r="BG25" s="97"/>
      <c r="BH25" s="97"/>
      <c r="BI25" s="98"/>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c r="CX25" s="99"/>
      <c r="CY25" s="99"/>
      <c r="CZ25" s="99"/>
      <c r="DA25" s="99"/>
    </row>
    <row r="26" spans="1:105" s="3" customFormat="1" ht="18.75" customHeight="1"/>
    <row r="27" spans="1:105" s="3" customFormat="1" ht="18.75" customHeight="1"/>
    <row r="28" spans="1:105" s="3" customFormat="1" ht="18.75" customHeight="1">
      <c r="A28" s="2" t="s">
        <v>121</v>
      </c>
    </row>
    <row r="29" spans="1:105" ht="6.75" customHeight="1"/>
    <row r="30" spans="1:105" ht="18.75" customHeight="1">
      <c r="A30" s="2" t="s">
        <v>6</v>
      </c>
    </row>
    <row r="31" spans="1:105" ht="6.75" customHeight="1"/>
    <row r="32" spans="1:105" ht="18.75" customHeight="1">
      <c r="A32" s="2" t="s">
        <v>7</v>
      </c>
    </row>
    <row r="34" spans="8:99" ht="18.75" customHeight="1">
      <c r="AY34" s="377" t="s">
        <v>8</v>
      </c>
      <c r="AZ34" s="317"/>
      <c r="BA34" s="317"/>
    </row>
    <row r="37" spans="8:99" ht="6.75" customHeight="1"/>
    <row r="38" spans="8:99" ht="18.75" customHeight="1">
      <c r="H38" s="4"/>
      <c r="I38" s="5"/>
      <c r="J38" s="5"/>
      <c r="K38" s="5"/>
      <c r="L38" s="5"/>
      <c r="M38" s="5"/>
      <c r="N38" s="5"/>
      <c r="O38" s="5"/>
      <c r="P38" s="5"/>
      <c r="Q38" s="5"/>
      <c r="R38" s="5"/>
      <c r="S38" s="5"/>
      <c r="T38" s="5"/>
      <c r="U38" s="5"/>
      <c r="V38" s="5"/>
      <c r="W38" s="5"/>
      <c r="X38" s="5"/>
      <c r="Y38" s="5"/>
      <c r="Z38" s="5"/>
      <c r="AA38" s="5"/>
      <c r="AB38" s="5"/>
      <c r="AC38" s="6"/>
      <c r="AD38" s="4"/>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6"/>
    </row>
    <row r="39" spans="8:99" ht="18.75" customHeight="1">
      <c r="H39" s="7"/>
      <c r="I39" s="382" t="s">
        <v>122</v>
      </c>
      <c r="J39" s="406"/>
      <c r="K39" s="406"/>
      <c r="L39" s="406"/>
      <c r="M39" s="406"/>
      <c r="N39" s="406"/>
      <c r="O39" s="406"/>
      <c r="P39" s="406"/>
      <c r="Q39" s="406"/>
      <c r="R39" s="406"/>
      <c r="S39" s="406"/>
      <c r="T39" s="406"/>
      <c r="U39" s="406"/>
      <c r="V39" s="406"/>
      <c r="W39" s="406"/>
      <c r="X39" s="406"/>
      <c r="Y39" s="406"/>
      <c r="Z39" s="406"/>
      <c r="AA39" s="406"/>
      <c r="AB39" s="406"/>
      <c r="AC39" s="9"/>
      <c r="AD39" s="7"/>
      <c r="AE39" s="383" t="str">
        <f>IF(入力表!B6="","",DBCS(入力表!P6))</f>
        <v>道路第１３２号</v>
      </c>
      <c r="AF39" s="384"/>
      <c r="AG39" s="384"/>
      <c r="AH39" s="384"/>
      <c r="AI39" s="384"/>
      <c r="AJ39" s="384"/>
      <c r="AK39" s="384"/>
      <c r="AL39" s="384"/>
      <c r="AM39" s="384"/>
      <c r="AN39" s="384"/>
      <c r="AO39" s="384"/>
      <c r="AP39" s="384"/>
      <c r="AQ39" s="384"/>
      <c r="AR39" s="384"/>
      <c r="AS39" s="384"/>
      <c r="AT39" s="384"/>
      <c r="AU39" s="384"/>
      <c r="AV39" s="384"/>
      <c r="AW39" s="384"/>
      <c r="AX39" s="384"/>
      <c r="AY39" s="384"/>
      <c r="AZ39" s="384"/>
      <c r="BA39" s="384"/>
      <c r="BB39" s="384"/>
      <c r="BC39" s="384"/>
      <c r="BD39" s="384"/>
      <c r="BE39" s="384"/>
      <c r="BF39" s="384"/>
      <c r="BG39" s="384"/>
      <c r="BH39" s="384"/>
      <c r="BI39" s="384"/>
      <c r="BJ39" s="384"/>
      <c r="BK39" s="384"/>
      <c r="BL39" s="384"/>
      <c r="BM39" s="384"/>
      <c r="BN39" s="384"/>
      <c r="BO39" s="384"/>
      <c r="BP39" s="384"/>
      <c r="BQ39" s="384"/>
      <c r="BR39" s="384"/>
      <c r="BS39" s="384"/>
      <c r="BT39" s="384"/>
      <c r="BU39" s="384"/>
      <c r="BV39" s="384"/>
      <c r="BW39" s="384"/>
      <c r="BX39" s="384"/>
      <c r="BY39" s="384"/>
      <c r="BZ39" s="384"/>
      <c r="CA39" s="384"/>
      <c r="CB39" s="384"/>
      <c r="CC39" s="384"/>
      <c r="CD39" s="384"/>
      <c r="CE39" s="384"/>
      <c r="CF39" s="384"/>
      <c r="CG39" s="384"/>
      <c r="CH39" s="384"/>
      <c r="CI39" s="384"/>
      <c r="CJ39" s="384"/>
      <c r="CK39" s="384"/>
      <c r="CL39" s="384"/>
      <c r="CM39" s="384"/>
      <c r="CN39" s="384"/>
      <c r="CO39" s="384"/>
      <c r="CP39" s="384"/>
      <c r="CQ39" s="384"/>
      <c r="CR39" s="384"/>
      <c r="CS39" s="384"/>
      <c r="CT39" s="384"/>
      <c r="CU39" s="9"/>
    </row>
    <row r="40" spans="8:99" ht="18.75" customHeight="1">
      <c r="H40" s="10"/>
      <c r="I40" s="11"/>
      <c r="J40" s="11"/>
      <c r="K40" s="11"/>
      <c r="L40" s="11"/>
      <c r="M40" s="11"/>
      <c r="N40" s="11"/>
      <c r="O40" s="11"/>
      <c r="P40" s="11"/>
      <c r="Q40" s="11"/>
      <c r="R40" s="11"/>
      <c r="S40" s="11"/>
      <c r="T40" s="11"/>
      <c r="U40" s="11"/>
      <c r="V40" s="11"/>
      <c r="W40" s="11"/>
      <c r="X40" s="11"/>
      <c r="Y40" s="11"/>
      <c r="Z40" s="11"/>
      <c r="AA40" s="11"/>
      <c r="AB40" s="11"/>
      <c r="AC40" s="12"/>
      <c r="AD40" s="10"/>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2"/>
    </row>
    <row r="41" spans="8:99" ht="18.75" customHeight="1">
      <c r="H41" s="4"/>
      <c r="I41" s="5"/>
      <c r="J41" s="5"/>
      <c r="K41" s="5"/>
      <c r="L41" s="5"/>
      <c r="M41" s="5"/>
      <c r="N41" s="5"/>
      <c r="O41" s="5"/>
      <c r="P41" s="5"/>
      <c r="Q41" s="5"/>
      <c r="R41" s="5"/>
      <c r="S41" s="5"/>
      <c r="T41" s="5"/>
      <c r="U41" s="5"/>
      <c r="V41" s="5"/>
      <c r="W41" s="5"/>
      <c r="X41" s="5"/>
      <c r="Y41" s="5"/>
      <c r="Z41" s="5"/>
      <c r="AA41" s="5"/>
      <c r="AB41" s="5"/>
      <c r="AC41" s="6"/>
      <c r="AD41" s="4"/>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6"/>
    </row>
    <row r="42" spans="8:99" ht="18.75" customHeight="1">
      <c r="H42" s="7"/>
      <c r="I42" s="382" t="s">
        <v>17</v>
      </c>
      <c r="J42" s="406"/>
      <c r="K42" s="406"/>
      <c r="L42" s="406"/>
      <c r="M42" s="406"/>
      <c r="N42" s="406"/>
      <c r="O42" s="406"/>
      <c r="P42" s="406"/>
      <c r="Q42" s="406"/>
      <c r="R42" s="406"/>
      <c r="S42" s="406"/>
      <c r="T42" s="406"/>
      <c r="U42" s="406"/>
      <c r="V42" s="406"/>
      <c r="W42" s="406"/>
      <c r="X42" s="406"/>
      <c r="Y42" s="406"/>
      <c r="Z42" s="406"/>
      <c r="AA42" s="406"/>
      <c r="AB42" s="406"/>
      <c r="AC42" s="9"/>
      <c r="AD42" s="7"/>
      <c r="AE42" s="383" t="str">
        <f>IF(入力表!B6="","",DBCS(入力表!Q6))</f>
        <v>市道０１０８号線幹線舗装改良工事（週休２日）</v>
      </c>
      <c r="AF42" s="384"/>
      <c r="AG42" s="384"/>
      <c r="AH42" s="384"/>
      <c r="AI42" s="384"/>
      <c r="AJ42" s="384"/>
      <c r="AK42" s="384"/>
      <c r="AL42" s="384"/>
      <c r="AM42" s="384"/>
      <c r="AN42" s="384"/>
      <c r="AO42" s="384"/>
      <c r="AP42" s="384"/>
      <c r="AQ42" s="384"/>
      <c r="AR42" s="384"/>
      <c r="AS42" s="384"/>
      <c r="AT42" s="384"/>
      <c r="AU42" s="384"/>
      <c r="AV42" s="384"/>
      <c r="AW42" s="384"/>
      <c r="AX42" s="384"/>
      <c r="AY42" s="384"/>
      <c r="AZ42" s="384"/>
      <c r="BA42" s="384"/>
      <c r="BB42" s="384"/>
      <c r="BC42" s="384"/>
      <c r="BD42" s="384"/>
      <c r="BE42" s="384"/>
      <c r="BF42" s="384"/>
      <c r="BG42" s="384"/>
      <c r="BH42" s="384"/>
      <c r="BI42" s="384"/>
      <c r="BJ42" s="384"/>
      <c r="BK42" s="384"/>
      <c r="BL42" s="384"/>
      <c r="BM42" s="384"/>
      <c r="BN42" s="384"/>
      <c r="BO42" s="384"/>
      <c r="BP42" s="384"/>
      <c r="BQ42" s="384"/>
      <c r="BR42" s="384"/>
      <c r="BS42" s="384"/>
      <c r="BT42" s="384"/>
      <c r="BU42" s="384"/>
      <c r="BV42" s="384"/>
      <c r="BW42" s="384"/>
      <c r="BX42" s="384"/>
      <c r="BY42" s="384"/>
      <c r="BZ42" s="384"/>
      <c r="CA42" s="384"/>
      <c r="CB42" s="384"/>
      <c r="CC42" s="384"/>
      <c r="CD42" s="384"/>
      <c r="CE42" s="384"/>
      <c r="CF42" s="384"/>
      <c r="CG42" s="384"/>
      <c r="CH42" s="384"/>
      <c r="CI42" s="384"/>
      <c r="CJ42" s="384"/>
      <c r="CK42" s="384"/>
      <c r="CL42" s="384"/>
      <c r="CM42" s="384"/>
      <c r="CN42" s="384"/>
      <c r="CO42" s="384"/>
      <c r="CP42" s="384"/>
      <c r="CQ42" s="384"/>
      <c r="CR42" s="384"/>
      <c r="CS42" s="384"/>
      <c r="CT42" s="384"/>
      <c r="CU42" s="9"/>
    </row>
    <row r="43" spans="8:99" ht="18.75" customHeight="1">
      <c r="H43" s="10"/>
      <c r="I43" s="11"/>
      <c r="J43" s="11"/>
      <c r="K43" s="11"/>
      <c r="L43" s="11"/>
      <c r="M43" s="11"/>
      <c r="N43" s="11"/>
      <c r="O43" s="11"/>
      <c r="P43" s="11"/>
      <c r="Q43" s="11"/>
      <c r="R43" s="11"/>
      <c r="S43" s="11"/>
      <c r="T43" s="11"/>
      <c r="U43" s="11"/>
      <c r="V43" s="11"/>
      <c r="W43" s="11"/>
      <c r="X43" s="11"/>
      <c r="Y43" s="11"/>
      <c r="Z43" s="11"/>
      <c r="AA43" s="11"/>
      <c r="AB43" s="11"/>
      <c r="AC43" s="12"/>
      <c r="AD43" s="10"/>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2"/>
    </row>
    <row r="44" spans="8:99" ht="18.75" customHeight="1">
      <c r="H44" s="4"/>
      <c r="I44" s="5"/>
      <c r="J44" s="5"/>
      <c r="K44" s="5"/>
      <c r="L44" s="5"/>
      <c r="M44" s="5"/>
      <c r="N44" s="5"/>
      <c r="O44" s="5"/>
      <c r="P44" s="5"/>
      <c r="Q44" s="5"/>
      <c r="R44" s="5"/>
      <c r="S44" s="5"/>
      <c r="T44" s="5"/>
      <c r="U44" s="5"/>
      <c r="V44" s="5"/>
      <c r="W44" s="5"/>
      <c r="X44" s="5"/>
      <c r="Y44" s="5"/>
      <c r="Z44" s="5"/>
      <c r="AA44" s="5"/>
      <c r="AB44" s="5"/>
      <c r="AC44" s="6"/>
      <c r="AD44" s="4"/>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6"/>
    </row>
    <row r="45" spans="8:99" ht="18.75" customHeight="1">
      <c r="H45" s="7"/>
      <c r="I45" s="382" t="s">
        <v>138</v>
      </c>
      <c r="J45" s="406"/>
      <c r="K45" s="406"/>
      <c r="L45" s="406"/>
      <c r="M45" s="406"/>
      <c r="N45" s="406"/>
      <c r="O45" s="406"/>
      <c r="P45" s="406"/>
      <c r="Q45" s="406"/>
      <c r="R45" s="406"/>
      <c r="S45" s="406"/>
      <c r="T45" s="406"/>
      <c r="U45" s="406"/>
      <c r="V45" s="406"/>
      <c r="W45" s="406"/>
      <c r="X45" s="406"/>
      <c r="Y45" s="406"/>
      <c r="Z45" s="406"/>
      <c r="AA45" s="406"/>
      <c r="AB45" s="406"/>
      <c r="AC45" s="9"/>
      <c r="AD45" s="7"/>
      <c r="AE45" s="383" t="str">
        <f>IF(入力表!B8="","令和　　年　　月　　日",入力表!P8)</f>
        <v>令和８年１１月６日</v>
      </c>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c r="CA45" s="384"/>
      <c r="CB45" s="384"/>
      <c r="CC45" s="384"/>
      <c r="CD45" s="384"/>
      <c r="CE45" s="384"/>
      <c r="CF45" s="384"/>
      <c r="CG45" s="384"/>
      <c r="CH45" s="384"/>
      <c r="CI45" s="384"/>
      <c r="CJ45" s="384"/>
      <c r="CK45" s="384"/>
      <c r="CL45" s="384"/>
      <c r="CM45" s="384"/>
      <c r="CN45" s="384"/>
      <c r="CO45" s="384"/>
      <c r="CP45" s="384"/>
      <c r="CQ45" s="384"/>
      <c r="CR45" s="384"/>
      <c r="CS45" s="384"/>
      <c r="CT45" s="384"/>
      <c r="CU45" s="9"/>
    </row>
    <row r="46" spans="8:99" ht="18.75" customHeight="1">
      <c r="H46" s="10"/>
      <c r="I46" s="11"/>
      <c r="J46" s="11"/>
      <c r="K46" s="11"/>
      <c r="L46" s="11"/>
      <c r="M46" s="11"/>
      <c r="N46" s="11"/>
      <c r="O46" s="11"/>
      <c r="P46" s="11"/>
      <c r="Q46" s="11"/>
      <c r="R46" s="11"/>
      <c r="S46" s="11"/>
      <c r="T46" s="11"/>
      <c r="U46" s="11"/>
      <c r="V46" s="11"/>
      <c r="W46" s="11"/>
      <c r="X46" s="11"/>
      <c r="Y46" s="11"/>
      <c r="Z46" s="11"/>
      <c r="AA46" s="11"/>
      <c r="AB46" s="11"/>
      <c r="AC46" s="12"/>
      <c r="AD46" s="10"/>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2"/>
    </row>
    <row r="47" spans="8:99" ht="18.75" customHeight="1">
      <c r="H47" s="4"/>
      <c r="I47" s="5"/>
      <c r="J47" s="5"/>
      <c r="K47" s="5"/>
      <c r="L47" s="5"/>
      <c r="M47" s="5"/>
      <c r="N47" s="5"/>
      <c r="O47" s="5"/>
      <c r="P47" s="5"/>
      <c r="Q47" s="5"/>
      <c r="R47" s="5"/>
      <c r="S47" s="5"/>
      <c r="T47" s="5"/>
      <c r="U47" s="5"/>
      <c r="V47" s="5"/>
      <c r="W47" s="5"/>
      <c r="X47" s="5"/>
      <c r="Y47" s="5"/>
      <c r="Z47" s="5"/>
      <c r="AA47" s="5"/>
      <c r="AB47" s="5"/>
      <c r="AC47" s="6"/>
      <c r="AD47" s="4"/>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6"/>
    </row>
    <row r="48" spans="8:99" ht="18.75" customHeight="1">
      <c r="H48" s="7"/>
      <c r="I48" s="382" t="s">
        <v>123</v>
      </c>
      <c r="J48" s="406"/>
      <c r="K48" s="406"/>
      <c r="L48" s="406"/>
      <c r="M48" s="406"/>
      <c r="N48" s="406"/>
      <c r="O48" s="406"/>
      <c r="P48" s="406"/>
      <c r="Q48" s="406"/>
      <c r="R48" s="406"/>
      <c r="S48" s="406"/>
      <c r="T48" s="406"/>
      <c r="U48" s="406"/>
      <c r="V48" s="406"/>
      <c r="W48" s="406"/>
      <c r="X48" s="406"/>
      <c r="Y48" s="406"/>
      <c r="Z48" s="406"/>
      <c r="AA48" s="406"/>
      <c r="AB48" s="406"/>
      <c r="AC48" s="9"/>
      <c r="AD48" s="7"/>
      <c r="AE48" s="383" t="str">
        <f>IF(入力表!B14="","",入力表!B14)</f>
        <v/>
      </c>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384"/>
      <c r="BD48" s="384"/>
      <c r="BE48" s="384"/>
      <c r="BF48" s="384"/>
      <c r="BG48" s="384"/>
      <c r="BH48" s="384"/>
      <c r="BI48" s="384"/>
      <c r="BJ48" s="384"/>
      <c r="BK48" s="384"/>
      <c r="BL48" s="384"/>
      <c r="BM48" s="384"/>
      <c r="BN48" s="384"/>
      <c r="BO48" s="384"/>
      <c r="BP48" s="384"/>
      <c r="BQ48" s="384"/>
      <c r="BR48" s="384"/>
      <c r="BS48" s="384"/>
      <c r="BT48" s="384"/>
      <c r="BU48" s="384"/>
      <c r="BV48" s="384"/>
      <c r="BW48" s="384"/>
      <c r="BX48" s="384"/>
      <c r="BY48" s="384"/>
      <c r="BZ48" s="384"/>
      <c r="CA48" s="384"/>
      <c r="CB48" s="384"/>
      <c r="CC48" s="384"/>
      <c r="CD48" s="384"/>
      <c r="CE48" s="384"/>
      <c r="CF48" s="384"/>
      <c r="CG48" s="384"/>
      <c r="CH48" s="384"/>
      <c r="CI48" s="384"/>
      <c r="CJ48" s="384"/>
      <c r="CK48" s="384"/>
      <c r="CL48" s="384"/>
      <c r="CM48" s="384"/>
      <c r="CN48" s="384"/>
      <c r="CO48" s="384"/>
      <c r="CP48" s="384"/>
      <c r="CQ48" s="384"/>
      <c r="CR48" s="384"/>
      <c r="CS48" s="384"/>
      <c r="CT48" s="384"/>
      <c r="CU48" s="9"/>
    </row>
    <row r="49" spans="8:99" ht="18.75" customHeight="1">
      <c r="H49" s="10"/>
      <c r="I49" s="11"/>
      <c r="J49" s="11"/>
      <c r="K49" s="11"/>
      <c r="L49" s="11"/>
      <c r="M49" s="11"/>
      <c r="N49" s="11"/>
      <c r="O49" s="11"/>
      <c r="P49" s="11"/>
      <c r="Q49" s="11"/>
      <c r="R49" s="11"/>
      <c r="S49" s="11"/>
      <c r="T49" s="11"/>
      <c r="U49" s="11"/>
      <c r="V49" s="11"/>
      <c r="W49" s="11"/>
      <c r="X49" s="11"/>
      <c r="Y49" s="11"/>
      <c r="Z49" s="11"/>
      <c r="AA49" s="11"/>
      <c r="AB49" s="11"/>
      <c r="AC49" s="12"/>
      <c r="AD49" s="10"/>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2"/>
    </row>
    <row r="50" spans="8:99" ht="18.75" customHeight="1">
      <c r="H50" s="4"/>
      <c r="I50" s="5"/>
      <c r="J50" s="5"/>
      <c r="K50" s="5"/>
      <c r="L50" s="5"/>
      <c r="M50" s="5"/>
      <c r="N50" s="5"/>
      <c r="O50" s="5"/>
      <c r="P50" s="5"/>
      <c r="Q50" s="5"/>
      <c r="R50" s="5"/>
      <c r="S50" s="5"/>
      <c r="T50" s="5"/>
      <c r="U50" s="5"/>
      <c r="V50" s="5"/>
      <c r="W50" s="5"/>
      <c r="X50" s="5"/>
      <c r="Y50" s="5"/>
      <c r="Z50" s="5"/>
      <c r="AA50" s="5"/>
      <c r="AB50" s="5"/>
      <c r="AC50" s="6"/>
      <c r="AD50" s="4"/>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6"/>
    </row>
    <row r="51" spans="8:99" ht="18.75" customHeight="1">
      <c r="H51" s="7"/>
      <c r="I51" s="382" t="s">
        <v>124</v>
      </c>
      <c r="J51" s="406"/>
      <c r="K51" s="406"/>
      <c r="L51" s="406"/>
      <c r="M51" s="406"/>
      <c r="N51" s="406"/>
      <c r="O51" s="406"/>
      <c r="P51" s="406"/>
      <c r="Q51" s="406"/>
      <c r="R51" s="406"/>
      <c r="S51" s="406"/>
      <c r="T51" s="406"/>
      <c r="U51" s="406"/>
      <c r="V51" s="406"/>
      <c r="W51" s="406"/>
      <c r="X51" s="406"/>
      <c r="Y51" s="406"/>
      <c r="Z51" s="406"/>
      <c r="AA51" s="406"/>
      <c r="AB51" s="406"/>
      <c r="AC51" s="9"/>
      <c r="AD51" s="7"/>
      <c r="AE51" s="383" t="str">
        <f>IF(入力表!B15="","",入力表!B15)</f>
        <v/>
      </c>
      <c r="AF51" s="384"/>
      <c r="AG51" s="384"/>
      <c r="AH51" s="384"/>
      <c r="AI51" s="384"/>
      <c r="AJ51" s="384"/>
      <c r="AK51" s="384"/>
      <c r="AL51" s="384"/>
      <c r="AM51" s="384"/>
      <c r="AN51" s="384"/>
      <c r="AO51" s="384"/>
      <c r="AP51" s="384"/>
      <c r="AQ51" s="384"/>
      <c r="AR51" s="384"/>
      <c r="AS51" s="384"/>
      <c r="AT51" s="384"/>
      <c r="AU51" s="384"/>
      <c r="AV51" s="384"/>
      <c r="AW51" s="384"/>
      <c r="AX51" s="384"/>
      <c r="AY51" s="384"/>
      <c r="AZ51" s="384"/>
      <c r="BA51" s="384"/>
      <c r="BB51" s="384"/>
      <c r="BC51" s="384"/>
      <c r="BD51" s="384"/>
      <c r="BE51" s="384"/>
      <c r="BF51" s="384"/>
      <c r="BG51" s="384"/>
      <c r="BH51" s="384"/>
      <c r="BI51" s="384"/>
      <c r="BJ51" s="384"/>
      <c r="BK51" s="384"/>
      <c r="BL51" s="384"/>
      <c r="BM51" s="384"/>
      <c r="BN51" s="384"/>
      <c r="BO51" s="384"/>
      <c r="BP51" s="384"/>
      <c r="BQ51" s="384"/>
      <c r="BR51" s="384"/>
      <c r="BS51" s="384"/>
      <c r="BT51" s="384"/>
      <c r="BU51" s="384"/>
      <c r="BV51" s="384"/>
      <c r="BW51" s="384"/>
      <c r="BX51" s="384"/>
      <c r="BY51" s="384"/>
      <c r="BZ51" s="384"/>
      <c r="CA51" s="384"/>
      <c r="CB51" s="384"/>
      <c r="CC51" s="384"/>
      <c r="CD51" s="384"/>
      <c r="CE51" s="384"/>
      <c r="CF51" s="384"/>
      <c r="CG51" s="384"/>
      <c r="CH51" s="384"/>
      <c r="CI51" s="384"/>
      <c r="CJ51" s="384"/>
      <c r="CK51" s="384"/>
      <c r="CL51" s="384"/>
      <c r="CM51" s="384"/>
      <c r="CN51" s="384"/>
      <c r="CO51" s="384"/>
      <c r="CP51" s="384"/>
      <c r="CQ51" s="384"/>
      <c r="CR51" s="384"/>
      <c r="CS51" s="384"/>
      <c r="CT51" s="384"/>
      <c r="CU51" s="9"/>
    </row>
    <row r="52" spans="8:99" ht="18.75" customHeight="1">
      <c r="H52" s="10"/>
      <c r="I52" s="11"/>
      <c r="J52" s="11"/>
      <c r="K52" s="11"/>
      <c r="L52" s="11"/>
      <c r="M52" s="11"/>
      <c r="N52" s="11"/>
      <c r="O52" s="11"/>
      <c r="P52" s="11"/>
      <c r="Q52" s="11"/>
      <c r="R52" s="11"/>
      <c r="S52" s="11"/>
      <c r="T52" s="11"/>
      <c r="U52" s="11"/>
      <c r="V52" s="11"/>
      <c r="W52" s="11"/>
      <c r="X52" s="11"/>
      <c r="Y52" s="11"/>
      <c r="Z52" s="11"/>
      <c r="AA52" s="11"/>
      <c r="AB52" s="11"/>
      <c r="AC52" s="12"/>
      <c r="AD52" s="10"/>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2"/>
    </row>
    <row r="53" spans="8:99" ht="18.75" customHeight="1">
      <c r="H53" s="4"/>
      <c r="I53" s="5"/>
      <c r="J53" s="5"/>
      <c r="K53" s="5"/>
      <c r="L53" s="5"/>
      <c r="M53" s="5"/>
      <c r="N53" s="5"/>
      <c r="O53" s="5"/>
      <c r="P53" s="5"/>
      <c r="Q53" s="5"/>
      <c r="R53" s="5"/>
      <c r="S53" s="5"/>
      <c r="T53" s="5"/>
      <c r="U53" s="5"/>
      <c r="V53" s="5"/>
      <c r="W53" s="5"/>
      <c r="X53" s="5"/>
      <c r="Y53" s="5"/>
      <c r="Z53" s="5"/>
      <c r="AA53" s="5"/>
      <c r="AB53" s="5"/>
      <c r="AC53" s="6"/>
      <c r="AD53" s="4"/>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6"/>
    </row>
    <row r="54" spans="8:99" ht="18.75" customHeight="1">
      <c r="H54" s="7"/>
      <c r="I54" s="382" t="s">
        <v>125</v>
      </c>
      <c r="J54" s="406"/>
      <c r="K54" s="406"/>
      <c r="L54" s="406"/>
      <c r="M54" s="406"/>
      <c r="N54" s="406"/>
      <c r="O54" s="406"/>
      <c r="P54" s="406"/>
      <c r="Q54" s="406"/>
      <c r="R54" s="406"/>
      <c r="S54" s="406"/>
      <c r="T54" s="406"/>
      <c r="U54" s="406"/>
      <c r="V54" s="406"/>
      <c r="W54" s="406"/>
      <c r="X54" s="406"/>
      <c r="Y54" s="406"/>
      <c r="Z54" s="406"/>
      <c r="AA54" s="406"/>
      <c r="AB54" s="406"/>
      <c r="AC54" s="9"/>
      <c r="AD54" s="7"/>
      <c r="AE54" s="383" t="str">
        <f>入力表!P16</f>
        <v/>
      </c>
      <c r="AF54" s="384"/>
      <c r="AG54" s="384"/>
      <c r="AH54" s="384"/>
      <c r="AI54" s="384"/>
      <c r="AJ54" s="384"/>
      <c r="AK54" s="384"/>
      <c r="AL54" s="384"/>
      <c r="AM54" s="384"/>
      <c r="AN54" s="384"/>
      <c r="AO54" s="384"/>
      <c r="AP54" s="384"/>
      <c r="AQ54" s="384"/>
      <c r="AR54" s="384"/>
      <c r="AS54" s="384"/>
      <c r="AT54" s="384"/>
      <c r="AU54" s="384"/>
      <c r="AV54" s="384"/>
      <c r="AW54" s="384"/>
      <c r="AX54" s="384"/>
      <c r="AY54" s="384"/>
      <c r="AZ54" s="384"/>
      <c r="BA54" s="384"/>
      <c r="BB54" s="384"/>
      <c r="BC54" s="384"/>
      <c r="BD54" s="384"/>
      <c r="BE54" s="384"/>
      <c r="BF54" s="384"/>
      <c r="BG54" s="384"/>
      <c r="BH54" s="384"/>
      <c r="BI54" s="384"/>
      <c r="BJ54" s="384"/>
      <c r="BK54" s="384"/>
      <c r="BL54" s="384"/>
      <c r="BM54" s="384"/>
      <c r="BN54" s="384"/>
      <c r="BO54" s="384"/>
      <c r="BP54" s="384"/>
      <c r="BQ54" s="384"/>
      <c r="BR54" s="384"/>
      <c r="BS54" s="384"/>
      <c r="BT54" s="384"/>
      <c r="BU54" s="384"/>
      <c r="BV54" s="384"/>
      <c r="BW54" s="384"/>
      <c r="BX54" s="384"/>
      <c r="BY54" s="384"/>
      <c r="BZ54" s="384"/>
      <c r="CA54" s="384"/>
      <c r="CB54" s="384"/>
      <c r="CC54" s="384"/>
      <c r="CD54" s="384"/>
      <c r="CE54" s="384"/>
      <c r="CF54" s="384"/>
      <c r="CG54" s="384"/>
      <c r="CH54" s="384"/>
      <c r="CI54" s="384"/>
      <c r="CJ54" s="384"/>
      <c r="CK54" s="384"/>
      <c r="CL54" s="384"/>
      <c r="CM54" s="384"/>
      <c r="CN54" s="384"/>
      <c r="CO54" s="384"/>
      <c r="CP54" s="384"/>
      <c r="CQ54" s="384"/>
      <c r="CR54" s="384"/>
      <c r="CS54" s="384"/>
      <c r="CT54" s="384"/>
      <c r="CU54" s="9"/>
    </row>
    <row r="55" spans="8:99" ht="18.75" customHeight="1">
      <c r="H55" s="10"/>
      <c r="I55" s="11"/>
      <c r="J55" s="11"/>
      <c r="K55" s="11"/>
      <c r="L55" s="11"/>
      <c r="M55" s="11"/>
      <c r="N55" s="11"/>
      <c r="O55" s="11"/>
      <c r="P55" s="11"/>
      <c r="Q55" s="11"/>
      <c r="R55" s="11"/>
      <c r="S55" s="11"/>
      <c r="T55" s="11"/>
      <c r="U55" s="11"/>
      <c r="V55" s="11"/>
      <c r="W55" s="11"/>
      <c r="X55" s="11"/>
      <c r="Y55" s="11"/>
      <c r="Z55" s="11"/>
      <c r="AA55" s="11"/>
      <c r="AB55" s="11"/>
      <c r="AC55" s="12"/>
      <c r="AD55" s="10"/>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2"/>
    </row>
    <row r="56" spans="8:99" ht="18.75" customHeight="1">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row>
    <row r="57" spans="8:99" ht="18.75" customHeight="1">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row>
    <row r="58" spans="8:99" ht="18.75" customHeight="1">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row>
    <row r="59" spans="8:99" ht="18.75" customHeight="1">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row>
    <row r="60" spans="8:99" ht="18.75" customHeight="1">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row>
    <row r="61" spans="8:99" ht="18.75" customHeight="1">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row>
    <row r="62" spans="8:99" ht="18.75" customHeight="1">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row>
    <row r="63" spans="8:99" ht="18.75" customHeight="1">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row>
  </sheetData>
  <sheetProtection sheet="1" objects="1" scenarios="1" selectLockedCells="1" selectUnlockedCells="1"/>
  <mergeCells count="21">
    <mergeCell ref="I54:AB54"/>
    <mergeCell ref="AE54:CT54"/>
    <mergeCell ref="AY34:BA34"/>
    <mergeCell ref="I39:AB39"/>
    <mergeCell ref="AE39:CT39"/>
    <mergeCell ref="I42:AB42"/>
    <mergeCell ref="AE42:CT42"/>
    <mergeCell ref="I45:AB45"/>
    <mergeCell ref="AE45:CT45"/>
    <mergeCell ref="A3:DA3"/>
    <mergeCell ref="BZ9:DA9"/>
    <mergeCell ref="I48:AB48"/>
    <mergeCell ref="AE48:CT48"/>
    <mergeCell ref="I51:AB51"/>
    <mergeCell ref="AE51:CT51"/>
    <mergeCell ref="AN14:BF14"/>
    <mergeCell ref="BI14:DA14"/>
    <mergeCell ref="AN16:BF16"/>
    <mergeCell ref="BI16:DA16"/>
    <mergeCell ref="AN18:BF18"/>
    <mergeCell ref="BI18:DA18"/>
  </mergeCells>
  <phoneticPr fontId="1"/>
  <pageMargins left="0.70866141732283472" right="0.51181102362204722" top="0.55118110236220474" bottom="0.59055118110236227" header="0.31496062992125984" footer="0.31496062992125984"/>
  <pageSetup paperSize="9" scale="65" orientation="portrait" r:id="rId1"/>
  <headerFooter>
    <oddFooter>&amp;C&amp;"ＭＳ 明朝,標準"&amp;14-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I23"/>
  <sheetViews>
    <sheetView workbookViewId="0">
      <selection sqref="A1:XFD1048576"/>
    </sheetView>
  </sheetViews>
  <sheetFormatPr defaultRowHeight="20.25" customHeight="1"/>
  <cols>
    <col min="1" max="1" width="14.6640625" customWidth="1"/>
    <col min="2" max="3" width="6.6640625" customWidth="1"/>
    <col min="4" max="4" width="5.6640625" customWidth="1"/>
    <col min="5" max="5" width="6.6640625" customWidth="1"/>
    <col min="6" max="6" width="5.6640625" customWidth="1"/>
    <col min="7" max="7" width="10.6640625" customWidth="1"/>
    <col min="8" max="8" width="5.6640625" customWidth="1"/>
    <col min="9" max="9" width="10.6640625" customWidth="1"/>
    <col min="10" max="10" width="5.6640625" customWidth="1"/>
    <col min="11" max="11" width="6.6640625" customWidth="1"/>
    <col min="12" max="12" width="5.6640625" customWidth="1"/>
    <col min="13" max="13" width="6.6640625" customWidth="1"/>
    <col min="14" max="14" width="5.6640625" customWidth="1"/>
    <col min="15" max="15" width="6.6640625" customWidth="1"/>
    <col min="16" max="16" width="5.6640625" customWidth="1"/>
    <col min="17" max="17" width="6.6640625" customWidth="1"/>
    <col min="18" max="18" width="11.6640625" customWidth="1"/>
    <col min="19" max="19" width="5.6640625" customWidth="1"/>
    <col min="20" max="20" width="6.6640625" customWidth="1"/>
    <col min="21" max="21" width="5.6640625" customWidth="1"/>
    <col min="22" max="22" width="6.6640625" customWidth="1"/>
    <col min="23" max="23" width="5.6640625" customWidth="1"/>
    <col min="24" max="24" width="6.6640625" style="272" customWidth="1"/>
    <col min="25" max="25" width="5.6640625" style="272" customWidth="1"/>
    <col min="26" max="26" width="6.6640625" customWidth="1"/>
    <col min="27" max="27" width="5.6640625" customWidth="1"/>
    <col min="28" max="28" width="6.6640625" customWidth="1"/>
    <col min="29" max="29" width="11.6640625" customWidth="1"/>
    <col min="30" max="30" width="5.6640625" customWidth="1"/>
    <col min="31" max="31" width="6.6640625" customWidth="1"/>
    <col min="32" max="32" width="5.6640625" customWidth="1"/>
    <col min="33" max="33" width="6.6640625" customWidth="1"/>
    <col min="34" max="34" width="5.6640625" customWidth="1"/>
    <col min="35" max="35" width="6.6640625" customWidth="1"/>
  </cols>
  <sheetData>
    <row r="1" spans="1:35" ht="18.75" customHeight="1">
      <c r="A1" s="31" t="s">
        <v>155</v>
      </c>
      <c r="B1" s="32"/>
    </row>
    <row r="2" spans="1:35" ht="9.75" customHeight="1">
      <c r="A2" s="33"/>
      <c r="B2" s="33"/>
    </row>
    <row r="3" spans="1:35" ht="18.75" customHeight="1">
      <c r="A3" s="32" t="str">
        <f>"事業課："&amp;入力表!B4</f>
        <v>事業課：建設部道路課</v>
      </c>
      <c r="B3" s="34"/>
    </row>
    <row r="4" spans="1:35" ht="18.75" customHeight="1">
      <c r="A4" s="34" t="str">
        <f>"工事名："&amp;入力表!B6</f>
        <v>工事名：道路第１３２号　市道０１０８号線幹線舗装改良工事（週休２日）</v>
      </c>
      <c r="B4" s="34"/>
    </row>
    <row r="5" spans="1:35" ht="18.75" customHeight="1">
      <c r="A5" s="34" t="str">
        <f>"工事場所："&amp;入力表!B7</f>
        <v>工事場所：一宮市西萩原地内ほか</v>
      </c>
      <c r="B5" s="34"/>
    </row>
    <row r="6" spans="1:35" ht="18.75" customHeight="1">
      <c r="A6" s="34" t="str">
        <f>"入札日："&amp;入力表!B8</f>
        <v>入札日：令和8年11月6日(金)　午前8時40分</v>
      </c>
      <c r="B6" s="34"/>
    </row>
    <row r="7" spans="1:35" ht="18.75" customHeight="1">
      <c r="A7" s="475" t="s">
        <v>81</v>
      </c>
      <c r="B7" s="475"/>
    </row>
    <row r="8" spans="1:35" ht="9.75" customHeight="1" thickBot="1">
      <c r="A8" s="66"/>
      <c r="B8" s="66"/>
    </row>
    <row r="9" spans="1:35" ht="20.25" customHeight="1">
      <c r="A9" s="476" t="s">
        <v>118</v>
      </c>
      <c r="B9" s="35" t="s">
        <v>82</v>
      </c>
      <c r="C9" s="470" t="s">
        <v>83</v>
      </c>
      <c r="D9" s="474"/>
      <c r="E9" s="474"/>
      <c r="F9" s="478"/>
      <c r="G9" s="479" t="s">
        <v>84</v>
      </c>
      <c r="H9" s="480"/>
      <c r="I9" s="480"/>
      <c r="J9" s="480"/>
      <c r="K9" s="480"/>
      <c r="L9" s="480"/>
      <c r="M9" s="480"/>
      <c r="N9" s="481"/>
      <c r="O9" s="470" t="s">
        <v>85</v>
      </c>
      <c r="P9" s="474"/>
      <c r="Q9" s="474"/>
      <c r="R9" s="474"/>
      <c r="S9" s="474"/>
      <c r="T9" s="474"/>
      <c r="U9" s="474"/>
      <c r="V9" s="474"/>
      <c r="W9" s="474"/>
      <c r="X9" s="471"/>
      <c r="Y9" s="472"/>
      <c r="Z9" s="470" t="s">
        <v>86</v>
      </c>
      <c r="AA9" s="471"/>
      <c r="AB9" s="471"/>
      <c r="AC9" s="471"/>
      <c r="AD9" s="471"/>
      <c r="AE9" s="471"/>
      <c r="AF9" s="471"/>
      <c r="AG9" s="471"/>
      <c r="AH9" s="472"/>
      <c r="AI9" s="462" t="s">
        <v>87</v>
      </c>
    </row>
    <row r="10" spans="1:35" ht="81.75" customHeight="1">
      <c r="A10" s="441"/>
      <c r="B10" s="482" t="str">
        <f>"（工種）"&amp;CHAR(10)&amp;入力表!B5&amp;"工事"</f>
        <v>（工種）
舗装工事</v>
      </c>
      <c r="C10" s="484" t="s">
        <v>88</v>
      </c>
      <c r="D10" s="466"/>
      <c r="E10" s="467" t="s">
        <v>89</v>
      </c>
      <c r="F10" s="473"/>
      <c r="G10" s="484" t="s">
        <v>90</v>
      </c>
      <c r="H10" s="466"/>
      <c r="I10" s="465" t="s">
        <v>89</v>
      </c>
      <c r="J10" s="466"/>
      <c r="K10" s="467" t="s">
        <v>91</v>
      </c>
      <c r="L10" s="466"/>
      <c r="M10" s="467" t="s">
        <v>92</v>
      </c>
      <c r="N10" s="468"/>
      <c r="O10" s="467" t="s">
        <v>93</v>
      </c>
      <c r="P10" s="469"/>
      <c r="Q10" s="467" t="s">
        <v>94</v>
      </c>
      <c r="R10" s="467"/>
      <c r="S10" s="466"/>
      <c r="T10" s="465" t="s">
        <v>95</v>
      </c>
      <c r="U10" s="467"/>
      <c r="V10" s="465" t="s">
        <v>115</v>
      </c>
      <c r="W10" s="467"/>
      <c r="X10" s="465" t="s">
        <v>390</v>
      </c>
      <c r="Y10" s="473"/>
      <c r="Z10" s="465" t="s">
        <v>96</v>
      </c>
      <c r="AA10" s="466"/>
      <c r="AB10" s="465" t="s">
        <v>97</v>
      </c>
      <c r="AC10" s="467"/>
      <c r="AD10" s="466"/>
      <c r="AE10" s="465" t="s">
        <v>114</v>
      </c>
      <c r="AF10" s="466"/>
      <c r="AG10" s="465" t="s">
        <v>113</v>
      </c>
      <c r="AH10" s="473"/>
      <c r="AI10" s="463"/>
    </row>
    <row r="11" spans="1:35" ht="39.75" customHeight="1" thickBot="1">
      <c r="A11" s="477"/>
      <c r="B11" s="483"/>
      <c r="C11" s="36" t="s">
        <v>98</v>
      </c>
      <c r="D11" s="37" t="s">
        <v>99</v>
      </c>
      <c r="E11" s="38" t="s">
        <v>98</v>
      </c>
      <c r="F11" s="39" t="s">
        <v>99</v>
      </c>
      <c r="G11" s="40" t="s">
        <v>98</v>
      </c>
      <c r="H11" s="37" t="s">
        <v>99</v>
      </c>
      <c r="I11" s="38" t="s">
        <v>98</v>
      </c>
      <c r="J11" s="37" t="s">
        <v>99</v>
      </c>
      <c r="K11" s="38" t="s">
        <v>98</v>
      </c>
      <c r="L11" s="37" t="s">
        <v>99</v>
      </c>
      <c r="M11" s="38" t="s">
        <v>98</v>
      </c>
      <c r="N11" s="39" t="s">
        <v>99</v>
      </c>
      <c r="O11" s="38" t="s">
        <v>98</v>
      </c>
      <c r="P11" s="37" t="s">
        <v>99</v>
      </c>
      <c r="Q11" s="38" t="s">
        <v>98</v>
      </c>
      <c r="R11" s="262" t="s">
        <v>366</v>
      </c>
      <c r="S11" s="37" t="s">
        <v>99</v>
      </c>
      <c r="T11" s="38" t="s">
        <v>98</v>
      </c>
      <c r="U11" s="41" t="s">
        <v>99</v>
      </c>
      <c r="V11" s="42" t="s">
        <v>98</v>
      </c>
      <c r="W11" s="41" t="s">
        <v>99</v>
      </c>
      <c r="X11" s="42" t="s">
        <v>98</v>
      </c>
      <c r="Y11" s="39" t="s">
        <v>99</v>
      </c>
      <c r="Z11" s="38" t="s">
        <v>98</v>
      </c>
      <c r="AA11" s="37" t="s">
        <v>99</v>
      </c>
      <c r="AB11" s="38" t="s">
        <v>98</v>
      </c>
      <c r="AC11" s="40" t="s">
        <v>100</v>
      </c>
      <c r="AD11" s="37" t="s">
        <v>99</v>
      </c>
      <c r="AE11" s="42" t="s">
        <v>98</v>
      </c>
      <c r="AF11" s="37" t="s">
        <v>99</v>
      </c>
      <c r="AG11" s="38" t="s">
        <v>98</v>
      </c>
      <c r="AH11" s="37" t="s">
        <v>99</v>
      </c>
      <c r="AI11" s="464"/>
    </row>
    <row r="12" spans="1:35" ht="54" customHeight="1" thickTop="1" thickBot="1">
      <c r="A12" s="77" t="str">
        <f>入力表!P11</f>
        <v/>
      </c>
      <c r="B12" s="78" t="str">
        <f>IF(入力表!C20="","",入力表!C20)</f>
        <v/>
      </c>
      <c r="C12" s="79" t="str">
        <f>IF(入力表!P27=1,"本市",IF(入力表!P27=2,"本市以外","上記以外"))</f>
        <v>上記以外</v>
      </c>
      <c r="D12" s="80">
        <f>IF(C12="本市",2,IF(C12="本市以外",1,0))</f>
        <v>0</v>
      </c>
      <c r="E12" s="256" t="str">
        <f>IF(入力表!P33=1,"本市
80点以上",IF(入力表!P33=2,"本市
70-79点",IF(入力表!P33=3,"本市以外
80点以上",IF(入力表!P33=4,"本市以外
70-79点","上記以外"))))</f>
        <v>上記以外</v>
      </c>
      <c r="F12" s="82">
        <f>IF(E12="本市
80点以上",3,IF(E12="本市
70-79点",2,IF(E12="本市以外
80点以上",2,IF(E12="本市以外
70-79点",1,0))))</f>
        <v>0</v>
      </c>
      <c r="G12" s="79" t="str">
        <f>IF(入力表!P40=1,"本市4件以上",IF(入力表!P40=2,"本市2件以上",IF(入力表!P40=3,"本市1件",IF(入力表!P40=4,"本市以外2件以上","上記以外"))))</f>
        <v>上記以外</v>
      </c>
      <c r="H12" s="80">
        <f>IF(G12="本市4件以上",3,IF(G12="本市2件以上",2,IF(G12="本市1件",1,IF(G12="本市以外2件以上",1,0))))</f>
        <v>0</v>
      </c>
      <c r="I12" s="257" t="str">
        <f>IF(入力表!P46=1," 80点以上が3件
 以上",IF(入力表!P46=2," 80点以上が2件",IF(入力表!P46=3," 80点以上が1件
 、又は75-79点
 が2件以上",IF(入力表!P46=4," 75-79点が1件
 、又は70-74点
 が3件以上",IF(入力表!P46=5," 70-74点が1件
 以上","　　上記以外")))))</f>
        <v>　　上記以外</v>
      </c>
      <c r="J12" s="80">
        <f>IF(I12=" 80点以上が3件
 以上",5,IF(I12=" 80点以上が2件",4,IF(I12=" 80点以上が1件
 、又は75-79点
 が2件以上",3,IF(I12=" 75-79点が1件
 、又は70-74点
 が3件以上",2,IF(I12=" 70-74点が1件
 以上",1,0)))))</f>
        <v>0</v>
      </c>
      <c r="K12" s="81" t="str">
        <f>IF(入力表!P53=1,"2年以上有",IF(入力表!P53=2,"2件以上有",IF(入力表!P53=3,"1件有","上記以外")))</f>
        <v>上記以外</v>
      </c>
      <c r="L12" s="80">
        <f>IF(K12="2年以上有",3,IF(K12="2件以上有",2,IF(K12="1件有",1,0)))</f>
        <v>0</v>
      </c>
      <c r="M12" s="83" t="str">
        <f>IF(入力表!P58=1,"有","無")</f>
        <v>無</v>
      </c>
      <c r="N12" s="82">
        <f>IF(M12="有",1,0)</f>
        <v>0</v>
      </c>
      <c r="O12" s="84" t="str">
        <f>IF(入力表!P61=1,"有","無")</f>
        <v>無</v>
      </c>
      <c r="P12" s="80">
        <f>IF(O12="有",1,0)</f>
        <v>0</v>
      </c>
      <c r="Q12" s="85" t="str">
        <f>IF(入力表!P64=1,"有","上記以外")</f>
        <v>上記以外</v>
      </c>
      <c r="R12" s="263" t="str">
        <f>IF(Q12="有",入力表!J64,"")</f>
        <v/>
      </c>
      <c r="S12" s="80">
        <f>IF(Q12="有",1,0)</f>
        <v>0</v>
      </c>
      <c r="T12" s="85" t="str">
        <f>IF(入力表!P67=1,"有","上記以外")</f>
        <v>上記以外</v>
      </c>
      <c r="U12" s="86">
        <f>IF(T12="有",1,0)</f>
        <v>0</v>
      </c>
      <c r="V12" s="85" t="str">
        <f>IF(入力表!P70=1,"有","上記以外")</f>
        <v>上記以外</v>
      </c>
      <c r="W12" s="86">
        <f>IF(V12="有",1,0)</f>
        <v>0</v>
      </c>
      <c r="X12" s="85" t="str">
        <f>IF(入力表!P73=1,"有","上記以外")</f>
        <v>上記以外</v>
      </c>
      <c r="Y12" s="82">
        <f>IF(X12="有",1,0)</f>
        <v>0</v>
      </c>
      <c r="Z12" s="83" t="str">
        <f>IF(入力表!P76=1,"有","上記以外")</f>
        <v>上記以外</v>
      </c>
      <c r="AA12" s="80">
        <f>IF(Z12="有",1,0)</f>
        <v>0</v>
      </c>
      <c r="AB12" s="284" t="str">
        <f>IF(AND(入力表!P79=1,入力表!J79="アダプト"&amp;CHAR(10)&amp;"プログラム"),"アダプト",IF(入力表!P79=1,"有","ボランティア"&amp;CHAR(10)&amp;"活動なし"))</f>
        <v>ボランティア
活動なし</v>
      </c>
      <c r="AC12" s="87" t="str">
        <f>IF(入力表!P79=1,入力表!J79,"")</f>
        <v/>
      </c>
      <c r="AD12" s="86">
        <f>IF(AB12="アダプト",2,IF(AB12="有",1,0))</f>
        <v>0</v>
      </c>
      <c r="AE12" s="85" t="str">
        <f>IF(入力表!P82=1,"有","上記以外")</f>
        <v>上記以外</v>
      </c>
      <c r="AF12" s="80">
        <f>IF(AE12="有",1,0)</f>
        <v>0</v>
      </c>
      <c r="AG12" s="85" t="str">
        <f>IF(入力表!P85=1,"有","上記以外")</f>
        <v>上記以外</v>
      </c>
      <c r="AH12" s="88">
        <f>IF(AG12="有",1,0)</f>
        <v>0</v>
      </c>
      <c r="AI12" s="89">
        <f>D12+F12+H12+J12+L12+N12+P12+S12+U12+W12+Y12+AA12+AD12+AH12+AF12</f>
        <v>0</v>
      </c>
    </row>
    <row r="13" spans="1:35" ht="14.25" customHeight="1">
      <c r="A13" s="441" t="s">
        <v>105</v>
      </c>
      <c r="B13" s="67"/>
      <c r="C13" s="68" t="s">
        <v>426</v>
      </c>
      <c r="D13" s="69">
        <v>2</v>
      </c>
      <c r="E13" s="70" t="s">
        <v>427</v>
      </c>
      <c r="F13" s="71">
        <v>3</v>
      </c>
      <c r="G13" s="63" t="s">
        <v>428</v>
      </c>
      <c r="H13" s="69">
        <v>3</v>
      </c>
      <c r="I13" s="72" t="s">
        <v>360</v>
      </c>
      <c r="J13" s="56">
        <v>5</v>
      </c>
      <c r="K13" s="72" t="s">
        <v>373</v>
      </c>
      <c r="L13" s="56">
        <v>3</v>
      </c>
      <c r="M13" s="73" t="s">
        <v>102</v>
      </c>
      <c r="N13" s="51">
        <v>1</v>
      </c>
      <c r="O13" s="74" t="s">
        <v>102</v>
      </c>
      <c r="P13" s="56">
        <v>1</v>
      </c>
      <c r="Q13" s="73" t="s">
        <v>102</v>
      </c>
      <c r="R13" s="46"/>
      <c r="S13" s="260">
        <v>1</v>
      </c>
      <c r="T13" s="261" t="s">
        <v>102</v>
      </c>
      <c r="U13" s="75">
        <v>1</v>
      </c>
      <c r="V13" s="72" t="s">
        <v>102</v>
      </c>
      <c r="W13" s="75">
        <v>1</v>
      </c>
      <c r="X13" s="72" t="s">
        <v>102</v>
      </c>
      <c r="Y13" s="51">
        <v>1</v>
      </c>
      <c r="Z13" s="73" t="s">
        <v>102</v>
      </c>
      <c r="AA13" s="56">
        <v>1</v>
      </c>
      <c r="AB13" s="206" t="s">
        <v>302</v>
      </c>
      <c r="AC13" s="208"/>
      <c r="AD13" s="205">
        <v>2</v>
      </c>
      <c r="AE13" s="72" t="s">
        <v>102</v>
      </c>
      <c r="AF13" s="75">
        <v>1</v>
      </c>
      <c r="AG13" s="261" t="s">
        <v>102</v>
      </c>
      <c r="AH13" s="283">
        <v>1</v>
      </c>
      <c r="AI13" s="90"/>
    </row>
    <row r="14" spans="1:35" ht="14.25" customHeight="1">
      <c r="A14" s="441"/>
      <c r="B14" s="76"/>
      <c r="C14" s="43" t="s">
        <v>422</v>
      </c>
      <c r="D14" s="44">
        <v>1</v>
      </c>
      <c r="E14" s="49" t="s">
        <v>429</v>
      </c>
      <c r="F14" s="50">
        <v>2</v>
      </c>
      <c r="G14" s="54" t="s">
        <v>430</v>
      </c>
      <c r="H14" s="44">
        <v>2</v>
      </c>
      <c r="I14" s="55" t="s">
        <v>361</v>
      </c>
      <c r="J14" s="44">
        <v>4</v>
      </c>
      <c r="K14" s="55" t="s">
        <v>374</v>
      </c>
      <c r="L14" s="56">
        <v>2</v>
      </c>
      <c r="M14" s="57" t="s">
        <v>103</v>
      </c>
      <c r="N14" s="50">
        <v>0</v>
      </c>
      <c r="O14" s="58" t="s">
        <v>103</v>
      </c>
      <c r="P14" s="44">
        <v>0</v>
      </c>
      <c r="Q14" s="57" t="s">
        <v>101</v>
      </c>
      <c r="R14" s="46"/>
      <c r="S14" s="44">
        <v>0</v>
      </c>
      <c r="T14" s="55" t="s">
        <v>101</v>
      </c>
      <c r="U14" s="59">
        <v>0</v>
      </c>
      <c r="V14" s="55" t="s">
        <v>101</v>
      </c>
      <c r="W14" s="59">
        <v>0</v>
      </c>
      <c r="X14" s="55" t="s">
        <v>101</v>
      </c>
      <c r="Y14" s="50">
        <v>0</v>
      </c>
      <c r="Z14" s="57" t="s">
        <v>101</v>
      </c>
      <c r="AA14" s="44">
        <v>0</v>
      </c>
      <c r="AB14" s="64" t="s">
        <v>108</v>
      </c>
      <c r="AC14" s="209"/>
      <c r="AD14" s="65">
        <v>1</v>
      </c>
      <c r="AE14" s="55" t="s">
        <v>101</v>
      </c>
      <c r="AF14" s="59">
        <v>0</v>
      </c>
      <c r="AG14" s="55" t="s">
        <v>101</v>
      </c>
      <c r="AH14" s="50">
        <v>0</v>
      </c>
      <c r="AI14" s="91"/>
    </row>
    <row r="15" spans="1:35" ht="14.25" customHeight="1">
      <c r="A15" s="441"/>
      <c r="B15" s="76"/>
      <c r="C15" s="43" t="s">
        <v>101</v>
      </c>
      <c r="D15" s="44">
        <v>0</v>
      </c>
      <c r="E15" s="49" t="s">
        <v>423</v>
      </c>
      <c r="F15" s="50">
        <v>2</v>
      </c>
      <c r="G15" s="54" t="s">
        <v>431</v>
      </c>
      <c r="H15" s="56">
        <v>1</v>
      </c>
      <c r="I15" s="258" t="s">
        <v>362</v>
      </c>
      <c r="J15" s="450">
        <v>3</v>
      </c>
      <c r="K15" s="55" t="s">
        <v>375</v>
      </c>
      <c r="L15" s="44">
        <v>1</v>
      </c>
      <c r="M15" s="53"/>
      <c r="N15" s="52"/>
      <c r="O15" s="45"/>
      <c r="P15" s="47"/>
      <c r="Q15" s="46"/>
      <c r="R15" s="46"/>
      <c r="S15" s="47"/>
      <c r="T15" s="53"/>
      <c r="U15" s="46"/>
      <c r="V15" s="61"/>
      <c r="W15" s="60"/>
      <c r="X15" s="61"/>
      <c r="Y15" s="62"/>
      <c r="Z15" s="53"/>
      <c r="AA15" s="47"/>
      <c r="AB15" s="452" t="s">
        <v>389</v>
      </c>
      <c r="AC15" s="209"/>
      <c r="AD15" s="65">
        <v>0</v>
      </c>
      <c r="AE15" s="53"/>
      <c r="AF15" s="46"/>
      <c r="AG15" s="53"/>
      <c r="AH15" s="52"/>
      <c r="AI15" s="91"/>
    </row>
    <row r="16" spans="1:35" ht="14.25" customHeight="1">
      <c r="A16" s="441"/>
      <c r="B16" s="76"/>
      <c r="C16" s="45"/>
      <c r="D16" s="47"/>
      <c r="E16" s="49" t="s">
        <v>424</v>
      </c>
      <c r="F16" s="51">
        <v>1</v>
      </c>
      <c r="G16" s="54" t="s">
        <v>425</v>
      </c>
      <c r="H16" s="44">
        <v>1</v>
      </c>
      <c r="I16" s="259" t="s">
        <v>363</v>
      </c>
      <c r="J16" s="451"/>
      <c r="K16" s="54" t="s">
        <v>101</v>
      </c>
      <c r="L16" s="44">
        <v>0</v>
      </c>
      <c r="M16" s="53"/>
      <c r="N16" s="52"/>
      <c r="O16" s="45"/>
      <c r="P16" s="47"/>
      <c r="Q16" s="46"/>
      <c r="R16" s="46"/>
      <c r="S16" s="47"/>
      <c r="T16" s="53"/>
      <c r="U16" s="60"/>
      <c r="V16" s="61"/>
      <c r="W16" s="60"/>
      <c r="X16" s="61"/>
      <c r="Y16" s="62"/>
      <c r="Z16" s="53"/>
      <c r="AA16" s="47"/>
      <c r="AB16" s="453"/>
      <c r="AC16" s="46"/>
      <c r="AD16" s="47"/>
      <c r="AE16" s="53"/>
      <c r="AF16" s="46"/>
      <c r="AG16" s="53"/>
      <c r="AH16" s="52"/>
      <c r="AI16" s="91"/>
    </row>
    <row r="17" spans="1:35" ht="14.25" customHeight="1">
      <c r="A17" s="441"/>
      <c r="B17" s="76"/>
      <c r="C17" s="45"/>
      <c r="D17" s="47"/>
      <c r="E17" s="49" t="s">
        <v>101</v>
      </c>
      <c r="F17" s="50">
        <v>0</v>
      </c>
      <c r="G17" s="54" t="s">
        <v>101</v>
      </c>
      <c r="H17" s="44">
        <v>0</v>
      </c>
      <c r="I17" s="258" t="s">
        <v>364</v>
      </c>
      <c r="J17" s="450">
        <v>2</v>
      </c>
      <c r="K17" s="53"/>
      <c r="L17" s="47"/>
      <c r="M17" s="53"/>
      <c r="N17" s="52"/>
      <c r="O17" s="45"/>
      <c r="P17" s="47"/>
      <c r="Q17" s="46"/>
      <c r="R17" s="46"/>
      <c r="S17" s="47"/>
      <c r="T17" s="53"/>
      <c r="U17" s="60"/>
      <c r="V17" s="61"/>
      <c r="W17" s="60"/>
      <c r="X17" s="61"/>
      <c r="Y17" s="62"/>
      <c r="Z17" s="53"/>
      <c r="AA17" s="47"/>
      <c r="AB17" s="53"/>
      <c r="AC17" s="46"/>
      <c r="AD17" s="47"/>
      <c r="AE17" s="53"/>
      <c r="AF17" s="46"/>
      <c r="AG17" s="53"/>
      <c r="AH17" s="52"/>
      <c r="AI17" s="91"/>
    </row>
    <row r="18" spans="1:35" ht="14.25" customHeight="1">
      <c r="A18" s="441"/>
      <c r="B18" s="76"/>
      <c r="C18" s="45"/>
      <c r="D18" s="46"/>
      <c r="E18" s="53"/>
      <c r="F18" s="52"/>
      <c r="G18" s="46"/>
      <c r="H18" s="46"/>
      <c r="I18" s="259" t="s">
        <v>393</v>
      </c>
      <c r="J18" s="451"/>
      <c r="K18" s="53"/>
      <c r="L18" s="47"/>
      <c r="M18" s="46"/>
      <c r="N18" s="52"/>
      <c r="O18" s="45"/>
      <c r="P18" s="47"/>
      <c r="Q18" s="46"/>
      <c r="R18" s="46"/>
      <c r="S18" s="47"/>
      <c r="T18" s="53"/>
      <c r="U18" s="60"/>
      <c r="V18" s="61"/>
      <c r="W18" s="60"/>
      <c r="X18" s="61"/>
      <c r="Y18" s="62"/>
      <c r="Z18" s="53"/>
      <c r="AA18" s="47"/>
      <c r="AB18" s="53"/>
      <c r="AC18" s="46"/>
      <c r="AD18" s="47"/>
      <c r="AE18" s="53"/>
      <c r="AF18" s="46"/>
      <c r="AG18" s="53"/>
      <c r="AH18" s="52"/>
      <c r="AI18" s="92"/>
    </row>
    <row r="19" spans="1:35" ht="14.25" customHeight="1">
      <c r="A19" s="441"/>
      <c r="B19" s="76"/>
      <c r="C19" s="45"/>
      <c r="D19" s="46"/>
      <c r="E19" s="53"/>
      <c r="F19" s="52"/>
      <c r="G19" s="46"/>
      <c r="H19" s="46"/>
      <c r="I19" s="72" t="s">
        <v>394</v>
      </c>
      <c r="J19" s="44">
        <v>1</v>
      </c>
      <c r="K19" s="53"/>
      <c r="L19" s="47"/>
      <c r="M19" s="46"/>
      <c r="N19" s="52"/>
      <c r="O19" s="45"/>
      <c r="P19" s="47"/>
      <c r="Q19" s="46"/>
      <c r="R19" s="46"/>
      <c r="S19" s="47"/>
      <c r="T19" s="53"/>
      <c r="U19" s="60"/>
      <c r="V19" s="61"/>
      <c r="W19" s="60"/>
      <c r="X19" s="61"/>
      <c r="Y19" s="62"/>
      <c r="Z19" s="53"/>
      <c r="AA19" s="47"/>
      <c r="AB19" s="53"/>
      <c r="AC19" s="46"/>
      <c r="AD19" s="47"/>
      <c r="AE19" s="53"/>
      <c r="AF19" s="46"/>
      <c r="AG19" s="53"/>
      <c r="AH19" s="52"/>
      <c r="AI19" s="92"/>
    </row>
    <row r="20" spans="1:35" ht="14.25" customHeight="1">
      <c r="A20" s="441"/>
      <c r="B20" s="76"/>
      <c r="C20" s="45"/>
      <c r="D20" s="46"/>
      <c r="E20" s="53"/>
      <c r="F20" s="52"/>
      <c r="G20" s="46"/>
      <c r="H20" s="46"/>
      <c r="I20" s="55" t="s">
        <v>365</v>
      </c>
      <c r="J20" s="59">
        <v>0</v>
      </c>
      <c r="K20" s="53"/>
      <c r="L20" s="47"/>
      <c r="M20" s="46"/>
      <c r="N20" s="52"/>
      <c r="O20" s="45"/>
      <c r="P20" s="46"/>
      <c r="Q20" s="53"/>
      <c r="R20" s="46"/>
      <c r="S20" s="47"/>
      <c r="T20" s="53"/>
      <c r="U20" s="46"/>
      <c r="V20" s="53"/>
      <c r="W20" s="46"/>
      <c r="X20" s="53"/>
      <c r="Y20" s="52"/>
      <c r="Z20" s="53"/>
      <c r="AA20" s="47"/>
      <c r="AB20" s="53"/>
      <c r="AC20" s="46"/>
      <c r="AD20" s="47"/>
      <c r="AE20" s="53"/>
      <c r="AF20" s="46"/>
      <c r="AG20" s="53"/>
      <c r="AH20" s="52"/>
      <c r="AI20" s="92"/>
    </row>
    <row r="21" spans="1:35" ht="30" customHeight="1" thickBot="1">
      <c r="A21" s="442"/>
      <c r="B21" s="48"/>
      <c r="C21" s="443" t="s">
        <v>332</v>
      </c>
      <c r="D21" s="444"/>
      <c r="E21" s="444"/>
      <c r="F21" s="445"/>
      <c r="G21" s="443" t="s">
        <v>332</v>
      </c>
      <c r="H21" s="444"/>
      <c r="I21" s="444"/>
      <c r="J21" s="446"/>
      <c r="K21" s="447" t="s">
        <v>323</v>
      </c>
      <c r="L21" s="448"/>
      <c r="M21" s="446"/>
      <c r="N21" s="449"/>
      <c r="O21" s="457"/>
      <c r="P21" s="458"/>
      <c r="Q21" s="438"/>
      <c r="R21" s="459"/>
      <c r="S21" s="458"/>
      <c r="T21" s="460"/>
      <c r="U21" s="461"/>
      <c r="V21" s="438"/>
      <c r="W21" s="439"/>
      <c r="X21" s="454" t="s">
        <v>405</v>
      </c>
      <c r="Y21" s="440"/>
      <c r="Z21" s="454"/>
      <c r="AA21" s="455"/>
      <c r="AB21" s="454" t="s">
        <v>111</v>
      </c>
      <c r="AC21" s="456"/>
      <c r="AD21" s="455"/>
      <c r="AE21" s="438"/>
      <c r="AF21" s="439"/>
      <c r="AG21" s="438"/>
      <c r="AH21" s="440"/>
      <c r="AI21" s="93"/>
    </row>
    <row r="22" spans="1:35" ht="15" customHeight="1">
      <c r="A22" s="33" t="s">
        <v>106</v>
      </c>
    </row>
    <row r="23" spans="1:35" ht="15" customHeight="1">
      <c r="A23" s="33" t="s">
        <v>107</v>
      </c>
    </row>
  </sheetData>
  <sheetProtection sheet="1" objects="1" scenarios="1" selectLockedCells="1" selectUnlockedCells="1"/>
  <mergeCells count="40">
    <mergeCell ref="A7:B7"/>
    <mergeCell ref="A9:A11"/>
    <mergeCell ref="C9:F9"/>
    <mergeCell ref="G9:N9"/>
    <mergeCell ref="B10:B11"/>
    <mergeCell ref="C10:D10"/>
    <mergeCell ref="E10:F10"/>
    <mergeCell ref="G10:H10"/>
    <mergeCell ref="T21:U21"/>
    <mergeCell ref="AI9:AI11"/>
    <mergeCell ref="I10:J10"/>
    <mergeCell ref="K10:L10"/>
    <mergeCell ref="M10:N10"/>
    <mergeCell ref="O10:P10"/>
    <mergeCell ref="Q10:S10"/>
    <mergeCell ref="Z9:AH9"/>
    <mergeCell ref="AG10:AH10"/>
    <mergeCell ref="V10:W10"/>
    <mergeCell ref="Z10:AA10"/>
    <mergeCell ref="AB10:AD10"/>
    <mergeCell ref="AE10:AF10"/>
    <mergeCell ref="T10:U10"/>
    <mergeCell ref="X10:Y10"/>
    <mergeCell ref="O9:Y9"/>
    <mergeCell ref="V21:W21"/>
    <mergeCell ref="AG21:AH21"/>
    <mergeCell ref="A13:A21"/>
    <mergeCell ref="C21:F21"/>
    <mergeCell ref="G21:J21"/>
    <mergeCell ref="K21:L21"/>
    <mergeCell ref="M21:N21"/>
    <mergeCell ref="J15:J16"/>
    <mergeCell ref="J17:J18"/>
    <mergeCell ref="AB15:AB16"/>
    <mergeCell ref="X21:Y21"/>
    <mergeCell ref="AE21:AF21"/>
    <mergeCell ref="Z21:AA21"/>
    <mergeCell ref="AB21:AD21"/>
    <mergeCell ref="O21:P21"/>
    <mergeCell ref="Q21:S21"/>
  </mergeCells>
  <phoneticPr fontId="20"/>
  <printOptions horizontalCentered="1"/>
  <pageMargins left="0.39370078740157483" right="0.19685039370078741" top="0.74803149606299213" bottom="0.74803149606299213" header="0.31496062992125984" footer="0.31496062992125984"/>
  <pageSetup paperSize="9" scale="55" orientation="landscape" r:id="rId1"/>
  <ignoredErrors>
    <ignoredError sqref="O12 V12 Z12 AG12 X12"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A172"/>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156</v>
      </c>
    </row>
    <row r="2" spans="1:105" s="3" customFormat="1" ht="6.75" customHeight="1"/>
    <row r="3" spans="1:105" s="3" customFormat="1" ht="26.25" customHeight="1">
      <c r="A3" s="3" t="s">
        <v>157</v>
      </c>
    </row>
    <row r="4" spans="1:105" s="3" customFormat="1" ht="13.5" customHeight="1"/>
    <row r="5" spans="1:105" s="3" customFormat="1" ht="6" customHeight="1"/>
    <row r="6" spans="1:105" ht="6.75" customHeight="1">
      <c r="B6" s="14"/>
      <c r="C6" s="15"/>
      <c r="D6" s="15"/>
      <c r="E6" s="15"/>
      <c r="F6" s="15"/>
      <c r="G6" s="15"/>
      <c r="H6" s="15"/>
      <c r="I6" s="15"/>
      <c r="J6" s="15"/>
      <c r="K6" s="15"/>
      <c r="L6" s="15"/>
      <c r="M6" s="16"/>
      <c r="N6" s="14"/>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6"/>
    </row>
    <row r="7" spans="1:105" ht="18.75" customHeight="1">
      <c r="B7" s="17"/>
      <c r="C7" s="373" t="s">
        <v>26</v>
      </c>
      <c r="D7" s="516"/>
      <c r="E7" s="516"/>
      <c r="F7" s="516"/>
      <c r="G7" s="516"/>
      <c r="H7" s="516"/>
      <c r="I7" s="516"/>
      <c r="J7" s="516"/>
      <c r="K7" s="516"/>
      <c r="L7" s="516"/>
      <c r="M7" s="19"/>
      <c r="N7" s="17"/>
      <c r="O7" s="517" t="str">
        <f>IF(入力表!C25="","",入力表!C25)</f>
        <v/>
      </c>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19"/>
    </row>
    <row r="8" spans="1:105" ht="6.75" customHeight="1">
      <c r="B8" s="20"/>
      <c r="C8" s="21"/>
      <c r="D8" s="21"/>
      <c r="E8" s="21"/>
      <c r="F8" s="21"/>
      <c r="G8" s="21"/>
      <c r="H8" s="21"/>
      <c r="I8" s="21"/>
      <c r="J8" s="21"/>
      <c r="K8" s="21"/>
      <c r="L8" s="21"/>
      <c r="M8" s="22"/>
      <c r="N8" s="20"/>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2"/>
    </row>
    <row r="9" spans="1:105" ht="6.75" customHeight="1">
      <c r="B9" s="14"/>
      <c r="C9" s="15"/>
      <c r="D9" s="15"/>
      <c r="E9" s="15"/>
      <c r="F9" s="15"/>
      <c r="G9" s="15"/>
      <c r="H9" s="15"/>
      <c r="I9" s="15"/>
      <c r="J9" s="15"/>
      <c r="K9" s="15"/>
      <c r="L9" s="15"/>
      <c r="M9" s="16"/>
      <c r="N9" s="14"/>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6"/>
      <c r="CG9" s="15"/>
      <c r="CH9" s="15"/>
      <c r="CI9" s="15"/>
      <c r="CJ9" s="15"/>
      <c r="CK9" s="15"/>
      <c r="CL9" s="15"/>
      <c r="CM9" s="15"/>
      <c r="CN9" s="15"/>
      <c r="CO9" s="15"/>
      <c r="CP9" s="15"/>
      <c r="CQ9" s="15"/>
      <c r="CR9" s="15"/>
      <c r="CS9" s="15"/>
      <c r="CT9" s="15"/>
      <c r="CU9" s="15"/>
      <c r="CV9" s="15"/>
      <c r="CW9" s="15"/>
      <c r="CX9" s="15"/>
      <c r="CY9" s="15"/>
      <c r="CZ9" s="15"/>
      <c r="DA9" s="16"/>
    </row>
    <row r="10" spans="1:105" ht="18.75" customHeight="1">
      <c r="B10" s="17"/>
      <c r="C10" s="373" t="s">
        <v>27</v>
      </c>
      <c r="D10" s="516"/>
      <c r="E10" s="516"/>
      <c r="F10" s="516"/>
      <c r="G10" s="516"/>
      <c r="H10" s="516"/>
      <c r="I10" s="516"/>
      <c r="J10" s="516"/>
      <c r="K10" s="516"/>
      <c r="L10" s="516"/>
      <c r="M10" s="19"/>
      <c r="N10" s="17"/>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373" t="s">
        <v>28</v>
      </c>
      <c r="AS10" s="516"/>
      <c r="AT10" s="516"/>
      <c r="AU10" s="516"/>
      <c r="AV10" s="516"/>
      <c r="AW10" s="516"/>
      <c r="AX10" s="516"/>
      <c r="AY10" s="516"/>
      <c r="AZ10" s="516"/>
      <c r="BA10" s="516"/>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9"/>
      <c r="CG10" s="18"/>
      <c r="CH10" s="517" t="s">
        <v>29</v>
      </c>
      <c r="CI10" s="518"/>
      <c r="CJ10" s="518"/>
      <c r="CK10" s="518"/>
      <c r="CL10" s="518"/>
      <c r="CM10" s="518"/>
      <c r="CN10" s="518"/>
      <c r="CO10" s="518"/>
      <c r="CP10" s="518"/>
      <c r="CQ10" s="518"/>
      <c r="CR10" s="317"/>
      <c r="CS10" s="317"/>
      <c r="CT10" s="317"/>
      <c r="CU10" s="317"/>
      <c r="CV10" s="317"/>
      <c r="CW10" s="317"/>
      <c r="CX10" s="317"/>
      <c r="CY10" s="317"/>
      <c r="CZ10" s="317"/>
      <c r="DA10" s="19"/>
    </row>
    <row r="11" spans="1:105" ht="6" customHeight="1">
      <c r="B11" s="20"/>
      <c r="C11" s="21"/>
      <c r="D11" s="21"/>
      <c r="E11" s="21"/>
      <c r="F11" s="21"/>
      <c r="G11" s="21"/>
      <c r="H11" s="21"/>
      <c r="I11" s="21"/>
      <c r="J11" s="21"/>
      <c r="K11" s="21"/>
      <c r="L11" s="21"/>
      <c r="M11" s="22"/>
      <c r="N11" s="20"/>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2"/>
      <c r="CG11" s="21"/>
      <c r="CH11" s="21"/>
      <c r="CI11" s="21"/>
      <c r="CJ11" s="21"/>
      <c r="CK11" s="21"/>
      <c r="CL11" s="21"/>
      <c r="CM11" s="21"/>
      <c r="CN11" s="21"/>
      <c r="CO11" s="21"/>
      <c r="CP11" s="21"/>
      <c r="CQ11" s="21"/>
      <c r="CR11" s="21"/>
      <c r="CS11" s="21"/>
      <c r="CT11" s="21"/>
      <c r="CU11" s="21"/>
      <c r="CV11" s="21"/>
      <c r="CW11" s="21"/>
      <c r="CX11" s="21"/>
      <c r="CY11" s="21"/>
      <c r="CZ11" s="21"/>
      <c r="DA11" s="22"/>
    </row>
    <row r="12" spans="1:105" s="273" customFormat="1" ht="6" customHeight="1">
      <c r="B12" s="14"/>
      <c r="C12" s="15"/>
      <c r="D12" s="15"/>
      <c r="E12" s="15"/>
      <c r="F12" s="15"/>
      <c r="G12" s="15"/>
      <c r="H12" s="15"/>
      <c r="I12" s="15"/>
      <c r="J12" s="15"/>
      <c r="K12" s="15"/>
      <c r="L12" s="15"/>
      <c r="M12" s="16"/>
      <c r="N12" s="14"/>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6"/>
      <c r="CG12" s="14"/>
      <c r="CH12" s="15"/>
      <c r="CI12" s="15"/>
      <c r="CJ12" s="15"/>
      <c r="CK12" s="15"/>
      <c r="CL12" s="15"/>
      <c r="CM12" s="15"/>
      <c r="CN12" s="15"/>
      <c r="CO12" s="15"/>
      <c r="CP12" s="15"/>
      <c r="CQ12" s="15"/>
      <c r="CR12" s="15"/>
      <c r="CS12" s="15"/>
      <c r="CT12" s="15"/>
      <c r="CU12" s="15"/>
      <c r="CV12" s="15"/>
      <c r="CW12" s="15"/>
      <c r="CX12" s="15"/>
      <c r="CY12" s="15"/>
      <c r="CZ12" s="15"/>
      <c r="DA12" s="16"/>
    </row>
    <row r="13" spans="1:105" s="273" customFormat="1" ht="18.75" customHeight="1">
      <c r="B13" s="274"/>
      <c r="C13" s="398" t="s">
        <v>343</v>
      </c>
      <c r="D13" s="369"/>
      <c r="E13" s="369"/>
      <c r="F13" s="369"/>
      <c r="G13" s="369"/>
      <c r="H13" s="369"/>
      <c r="I13" s="369"/>
      <c r="J13" s="369"/>
      <c r="K13" s="369"/>
      <c r="L13" s="369"/>
      <c r="M13" s="275"/>
      <c r="N13" s="274"/>
      <c r="O13" s="368" t="str">
        <f>IF(入力表!P27=1,"■一宮市（以下「本市」という。）の発注した過去３年間の同種工事で監理技","□一宮市（以下「本市」という。）の発注した過去３年間の同種工事で監理技")</f>
        <v>□一宮市（以下「本市」という。）の発注した過去３年間の同種工事で監理技</v>
      </c>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369"/>
      <c r="BG13" s="369"/>
      <c r="BH13" s="369"/>
      <c r="BI13" s="369"/>
      <c r="BJ13" s="369"/>
      <c r="BK13" s="369"/>
      <c r="BL13" s="369"/>
      <c r="BM13" s="369"/>
      <c r="BN13" s="369"/>
      <c r="BO13" s="369"/>
      <c r="BP13" s="369"/>
      <c r="BQ13" s="369"/>
      <c r="BR13" s="369"/>
      <c r="BS13" s="369"/>
      <c r="BT13" s="369"/>
      <c r="BU13" s="369"/>
      <c r="BV13" s="369"/>
      <c r="BW13" s="369"/>
      <c r="BX13" s="369"/>
      <c r="BY13" s="369"/>
      <c r="BZ13" s="369"/>
      <c r="CA13" s="369"/>
      <c r="CB13" s="369"/>
      <c r="CC13" s="369"/>
      <c r="CD13" s="369"/>
      <c r="CE13" s="369"/>
      <c r="CF13" s="276"/>
      <c r="CG13" s="277"/>
      <c r="CH13" s="521" t="s">
        <v>433</v>
      </c>
      <c r="CI13" s="369"/>
      <c r="CJ13" s="369"/>
      <c r="CK13" s="369"/>
      <c r="CL13" s="369"/>
      <c r="CM13" s="369"/>
      <c r="CN13" s="369"/>
      <c r="CO13" s="369"/>
      <c r="CP13" s="369"/>
      <c r="CQ13" s="369"/>
      <c r="CR13" s="369"/>
      <c r="CS13" s="369"/>
      <c r="CT13" s="369"/>
      <c r="CU13" s="369"/>
      <c r="CV13" s="369"/>
      <c r="CW13" s="369"/>
      <c r="CX13" s="369"/>
      <c r="CY13" s="369"/>
      <c r="CZ13" s="369"/>
      <c r="DA13" s="485"/>
    </row>
    <row r="14" spans="1:105" s="273" customFormat="1" ht="6" customHeight="1">
      <c r="B14" s="274"/>
      <c r="C14" s="369"/>
      <c r="D14" s="369"/>
      <c r="E14" s="369"/>
      <c r="F14" s="369"/>
      <c r="G14" s="369"/>
      <c r="H14" s="369"/>
      <c r="I14" s="369"/>
      <c r="J14" s="369"/>
      <c r="K14" s="369"/>
      <c r="L14" s="369"/>
      <c r="M14" s="275"/>
      <c r="N14" s="274"/>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275"/>
      <c r="CG14" s="274"/>
      <c r="CH14" s="369"/>
      <c r="CI14" s="369"/>
      <c r="CJ14" s="369"/>
      <c r="CK14" s="369"/>
      <c r="CL14" s="369"/>
      <c r="CM14" s="369"/>
      <c r="CN14" s="369"/>
      <c r="CO14" s="369"/>
      <c r="CP14" s="369"/>
      <c r="CQ14" s="369"/>
      <c r="CR14" s="369"/>
      <c r="CS14" s="369"/>
      <c r="CT14" s="369"/>
      <c r="CU14" s="369"/>
      <c r="CV14" s="369"/>
      <c r="CW14" s="369"/>
      <c r="CX14" s="369"/>
      <c r="CY14" s="369"/>
      <c r="CZ14" s="369"/>
      <c r="DA14" s="485"/>
    </row>
    <row r="15" spans="1:105" s="273" customFormat="1" ht="18.75" customHeight="1">
      <c r="B15" s="274"/>
      <c r="C15" s="369"/>
      <c r="D15" s="369"/>
      <c r="E15" s="369"/>
      <c r="F15" s="369"/>
      <c r="G15" s="369"/>
      <c r="H15" s="369"/>
      <c r="I15" s="369"/>
      <c r="J15" s="369"/>
      <c r="K15" s="369"/>
      <c r="L15" s="369"/>
      <c r="M15" s="275"/>
      <c r="N15" s="274"/>
      <c r="O15" s="368" t="s">
        <v>443</v>
      </c>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369"/>
      <c r="BG15" s="369"/>
      <c r="BH15" s="369"/>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275"/>
      <c r="CG15" s="274"/>
      <c r="CH15" s="369"/>
      <c r="CI15" s="369"/>
      <c r="CJ15" s="369"/>
      <c r="CK15" s="369"/>
      <c r="CL15" s="369"/>
      <c r="CM15" s="369"/>
      <c r="CN15" s="369"/>
      <c r="CO15" s="369"/>
      <c r="CP15" s="369"/>
      <c r="CQ15" s="369"/>
      <c r="CR15" s="369"/>
      <c r="CS15" s="369"/>
      <c r="CT15" s="369"/>
      <c r="CU15" s="369"/>
      <c r="CV15" s="369"/>
      <c r="CW15" s="369"/>
      <c r="CX15" s="369"/>
      <c r="CY15" s="369"/>
      <c r="CZ15" s="369"/>
      <c r="DA15" s="485"/>
    </row>
    <row r="16" spans="1:105" s="273" customFormat="1" ht="6" customHeight="1">
      <c r="B16" s="274"/>
      <c r="C16" s="369"/>
      <c r="D16" s="369"/>
      <c r="E16" s="369"/>
      <c r="F16" s="369"/>
      <c r="G16" s="369"/>
      <c r="H16" s="369"/>
      <c r="I16" s="369"/>
      <c r="J16" s="369"/>
      <c r="K16" s="369"/>
      <c r="L16" s="369"/>
      <c r="M16" s="275"/>
      <c r="N16" s="14"/>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6"/>
      <c r="CG16" s="274"/>
      <c r="CH16" s="369"/>
      <c r="CI16" s="369"/>
      <c r="CJ16" s="369"/>
      <c r="CK16" s="369"/>
      <c r="CL16" s="369"/>
      <c r="CM16" s="369"/>
      <c r="CN16" s="369"/>
      <c r="CO16" s="369"/>
      <c r="CP16" s="369"/>
      <c r="CQ16" s="369"/>
      <c r="CR16" s="369"/>
      <c r="CS16" s="369"/>
      <c r="CT16" s="369"/>
      <c r="CU16" s="369"/>
      <c r="CV16" s="369"/>
      <c r="CW16" s="369"/>
      <c r="CX16" s="369"/>
      <c r="CY16" s="369"/>
      <c r="CZ16" s="369"/>
      <c r="DA16" s="485"/>
    </row>
    <row r="17" spans="2:105" s="273" customFormat="1" ht="18.75" customHeight="1">
      <c r="B17" s="274"/>
      <c r="C17" s="369"/>
      <c r="D17" s="369"/>
      <c r="E17" s="369"/>
      <c r="F17" s="369"/>
      <c r="G17" s="369"/>
      <c r="H17" s="369"/>
      <c r="I17" s="369"/>
      <c r="J17" s="369"/>
      <c r="K17" s="369"/>
      <c r="L17" s="369"/>
      <c r="M17" s="275"/>
      <c r="N17" s="274"/>
      <c r="O17" s="523" t="str">
        <f>IF(入力表!P27=2,"■国、県若しくは他市町村又はそれらの機関（以下「本市以外の官公庁等」とい","□国、県若しくは他市町村又はそれらの機関（以下「本市以外の官公庁等」とい")</f>
        <v>□国、県若しくは他市町村又はそれらの機関（以下「本市以外の官公庁等」とい</v>
      </c>
      <c r="P17" s="524"/>
      <c r="Q17" s="524"/>
      <c r="R17" s="524"/>
      <c r="S17" s="524"/>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275"/>
      <c r="CG17" s="274"/>
      <c r="CH17" s="369"/>
      <c r="CI17" s="369"/>
      <c r="CJ17" s="369"/>
      <c r="CK17" s="369"/>
      <c r="CL17" s="369"/>
      <c r="CM17" s="369"/>
      <c r="CN17" s="369"/>
      <c r="CO17" s="369"/>
      <c r="CP17" s="369"/>
      <c r="CQ17" s="369"/>
      <c r="CR17" s="369"/>
      <c r="CS17" s="369"/>
      <c r="CT17" s="369"/>
      <c r="CU17" s="369"/>
      <c r="CV17" s="369"/>
      <c r="CW17" s="369"/>
      <c r="CX17" s="369"/>
      <c r="CY17" s="369"/>
      <c r="CZ17" s="369"/>
      <c r="DA17" s="485"/>
    </row>
    <row r="18" spans="2:105" s="273" customFormat="1" ht="6" customHeight="1">
      <c r="B18" s="274"/>
      <c r="C18" s="369"/>
      <c r="D18" s="369"/>
      <c r="E18" s="369"/>
      <c r="F18" s="369"/>
      <c r="G18" s="369"/>
      <c r="H18" s="369"/>
      <c r="I18" s="369"/>
      <c r="J18" s="369"/>
      <c r="K18" s="369"/>
      <c r="L18" s="369"/>
      <c r="M18" s="275"/>
      <c r="N18" s="274"/>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275"/>
      <c r="CG18" s="274"/>
      <c r="CH18" s="369"/>
      <c r="CI18" s="369"/>
      <c r="CJ18" s="369"/>
      <c r="CK18" s="369"/>
      <c r="CL18" s="369"/>
      <c r="CM18" s="369"/>
      <c r="CN18" s="369"/>
      <c r="CO18" s="369"/>
      <c r="CP18" s="369"/>
      <c r="CQ18" s="369"/>
      <c r="CR18" s="369"/>
      <c r="CS18" s="369"/>
      <c r="CT18" s="369"/>
      <c r="CU18" s="369"/>
      <c r="CV18" s="369"/>
      <c r="CW18" s="369"/>
      <c r="CX18" s="369"/>
      <c r="CY18" s="369"/>
      <c r="CZ18" s="369"/>
      <c r="DA18" s="485"/>
    </row>
    <row r="19" spans="2:105" s="273" customFormat="1" ht="18.75" customHeight="1">
      <c r="B19" s="274"/>
      <c r="C19" s="369"/>
      <c r="D19" s="369"/>
      <c r="E19" s="369"/>
      <c r="F19" s="369"/>
      <c r="G19" s="369"/>
      <c r="H19" s="369"/>
      <c r="I19" s="369"/>
      <c r="J19" s="369"/>
      <c r="K19" s="369"/>
      <c r="L19" s="369"/>
      <c r="M19" s="275"/>
      <c r="N19" s="274"/>
      <c r="O19" s="368" t="s">
        <v>434</v>
      </c>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275"/>
      <c r="CG19" s="274"/>
      <c r="CH19" s="369"/>
      <c r="CI19" s="369"/>
      <c r="CJ19" s="369"/>
      <c r="CK19" s="369"/>
      <c r="CL19" s="369"/>
      <c r="CM19" s="369"/>
      <c r="CN19" s="369"/>
      <c r="CO19" s="369"/>
      <c r="CP19" s="369"/>
      <c r="CQ19" s="369"/>
      <c r="CR19" s="369"/>
      <c r="CS19" s="369"/>
      <c r="CT19" s="369"/>
      <c r="CU19" s="369"/>
      <c r="CV19" s="369"/>
      <c r="CW19" s="369"/>
      <c r="CX19" s="369"/>
      <c r="CY19" s="369"/>
      <c r="CZ19" s="369"/>
      <c r="DA19" s="485"/>
    </row>
    <row r="20" spans="2:105" s="273" customFormat="1" ht="6" customHeight="1">
      <c r="B20" s="274"/>
      <c r="C20" s="369"/>
      <c r="D20" s="369"/>
      <c r="E20" s="369"/>
      <c r="F20" s="369"/>
      <c r="G20" s="369"/>
      <c r="H20" s="369"/>
      <c r="I20" s="369"/>
      <c r="J20" s="369"/>
      <c r="K20" s="369"/>
      <c r="L20" s="369"/>
      <c r="M20" s="275"/>
      <c r="N20" s="274"/>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275"/>
      <c r="CG20" s="274"/>
      <c r="CH20" s="369"/>
      <c r="CI20" s="369"/>
      <c r="CJ20" s="369"/>
      <c r="CK20" s="369"/>
      <c r="CL20" s="369"/>
      <c r="CM20" s="369"/>
      <c r="CN20" s="369"/>
      <c r="CO20" s="369"/>
      <c r="CP20" s="369"/>
      <c r="CQ20" s="369"/>
      <c r="CR20" s="369"/>
      <c r="CS20" s="369"/>
      <c r="CT20" s="369"/>
      <c r="CU20" s="369"/>
      <c r="CV20" s="369"/>
      <c r="CW20" s="369"/>
      <c r="CX20" s="369"/>
      <c r="CY20" s="369"/>
      <c r="CZ20" s="369"/>
      <c r="DA20" s="485"/>
    </row>
    <row r="21" spans="2:105" s="273" customFormat="1" ht="18.75" customHeight="1">
      <c r="B21" s="274"/>
      <c r="C21" s="369"/>
      <c r="D21" s="369"/>
      <c r="E21" s="369"/>
      <c r="F21" s="369"/>
      <c r="G21" s="369"/>
      <c r="H21" s="369"/>
      <c r="I21" s="369"/>
      <c r="J21" s="369"/>
      <c r="K21" s="369"/>
      <c r="L21" s="369"/>
      <c r="M21" s="275"/>
      <c r="N21" s="274"/>
      <c r="O21" s="368" t="s">
        <v>444</v>
      </c>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68"/>
      <c r="AM21" s="368"/>
      <c r="AN21" s="368"/>
      <c r="AO21" s="368"/>
      <c r="AP21" s="368"/>
      <c r="AQ21" s="368"/>
      <c r="AR21" s="368"/>
      <c r="AS21" s="368"/>
      <c r="AT21" s="368"/>
      <c r="AU21" s="368"/>
      <c r="AV21" s="368"/>
      <c r="AW21" s="368"/>
      <c r="AX21" s="368"/>
      <c r="AY21" s="368"/>
      <c r="AZ21" s="368"/>
      <c r="BA21" s="368"/>
      <c r="BB21" s="368"/>
      <c r="BC21" s="368"/>
      <c r="BD21" s="368"/>
      <c r="BE21" s="368"/>
      <c r="BF21" s="368"/>
      <c r="BG21" s="368"/>
      <c r="BH21" s="368"/>
      <c r="BI21" s="368"/>
      <c r="BJ21" s="368"/>
      <c r="BK21" s="368"/>
      <c r="BL21" s="368"/>
      <c r="BM21" s="368"/>
      <c r="BN21" s="368"/>
      <c r="BO21" s="368"/>
      <c r="BP21" s="368"/>
      <c r="BQ21" s="368"/>
      <c r="BR21" s="368"/>
      <c r="BS21" s="368"/>
      <c r="BT21" s="368"/>
      <c r="BU21" s="368"/>
      <c r="BV21" s="368"/>
      <c r="BW21" s="368"/>
      <c r="BX21" s="368"/>
      <c r="BY21" s="368"/>
      <c r="BZ21" s="368"/>
      <c r="CA21" s="368"/>
      <c r="CB21" s="368"/>
      <c r="CC21" s="368"/>
      <c r="CD21" s="368"/>
      <c r="CE21" s="368"/>
      <c r="CF21" s="275"/>
      <c r="CG21" s="274"/>
      <c r="CH21" s="369"/>
      <c r="CI21" s="369"/>
      <c r="CJ21" s="369"/>
      <c r="CK21" s="369"/>
      <c r="CL21" s="369"/>
      <c r="CM21" s="369"/>
      <c r="CN21" s="369"/>
      <c r="CO21" s="369"/>
      <c r="CP21" s="369"/>
      <c r="CQ21" s="369"/>
      <c r="CR21" s="369"/>
      <c r="CS21" s="369"/>
      <c r="CT21" s="369"/>
      <c r="CU21" s="369"/>
      <c r="CV21" s="369"/>
      <c r="CW21" s="369"/>
      <c r="CX21" s="369"/>
      <c r="CY21" s="369"/>
      <c r="CZ21" s="369"/>
      <c r="DA21" s="485"/>
    </row>
    <row r="22" spans="2:105" s="273" customFormat="1" ht="6" customHeight="1">
      <c r="B22" s="274"/>
      <c r="C22" s="369"/>
      <c r="D22" s="369"/>
      <c r="E22" s="369"/>
      <c r="F22" s="369"/>
      <c r="G22" s="369"/>
      <c r="H22" s="369"/>
      <c r="I22" s="369"/>
      <c r="J22" s="369"/>
      <c r="K22" s="369"/>
      <c r="L22" s="369"/>
      <c r="M22" s="275"/>
      <c r="N22" s="20"/>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2"/>
      <c r="CG22" s="20"/>
      <c r="CH22" s="21"/>
      <c r="CI22" s="21"/>
      <c r="CJ22" s="21"/>
      <c r="CK22" s="21"/>
      <c r="CL22" s="21"/>
      <c r="CM22" s="21"/>
      <c r="CN22" s="21"/>
      <c r="CO22" s="21"/>
      <c r="CP22" s="21"/>
      <c r="CQ22" s="21"/>
      <c r="CR22" s="21"/>
      <c r="CS22" s="21"/>
      <c r="CT22" s="21"/>
      <c r="CU22" s="21"/>
      <c r="CV22" s="21"/>
      <c r="CW22" s="21"/>
      <c r="CX22" s="21"/>
      <c r="CY22" s="21"/>
      <c r="CZ22" s="21"/>
      <c r="DA22" s="22"/>
    </row>
    <row r="23" spans="2:105" s="273" customFormat="1" ht="6.75" customHeight="1">
      <c r="B23" s="274"/>
      <c r="C23" s="369"/>
      <c r="D23" s="369"/>
      <c r="E23" s="369"/>
      <c r="F23" s="369"/>
      <c r="G23" s="369"/>
      <c r="H23" s="369"/>
      <c r="I23" s="369"/>
      <c r="J23" s="369"/>
      <c r="K23" s="369"/>
      <c r="L23" s="369"/>
      <c r="M23" s="275"/>
      <c r="N23" s="14"/>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6"/>
      <c r="CG23" s="14"/>
      <c r="CH23" s="15"/>
      <c r="CI23" s="15"/>
      <c r="CJ23" s="15"/>
      <c r="CK23" s="15"/>
      <c r="CL23" s="15"/>
      <c r="CM23" s="15"/>
      <c r="CN23" s="15"/>
      <c r="CO23" s="15"/>
      <c r="CP23" s="15"/>
      <c r="CQ23" s="15"/>
      <c r="CR23" s="15"/>
      <c r="CS23" s="15"/>
      <c r="CT23" s="15"/>
      <c r="CU23" s="15"/>
      <c r="CV23" s="15"/>
      <c r="CW23" s="15"/>
      <c r="CX23" s="15"/>
      <c r="CY23" s="15"/>
      <c r="CZ23" s="15"/>
      <c r="DA23" s="16"/>
    </row>
    <row r="24" spans="2:105" s="273" customFormat="1" ht="18.75" customHeight="1">
      <c r="B24" s="274"/>
      <c r="C24" s="369"/>
      <c r="D24" s="369"/>
      <c r="E24" s="369"/>
      <c r="F24" s="369"/>
      <c r="G24" s="369"/>
      <c r="H24" s="369"/>
      <c r="I24" s="369"/>
      <c r="J24" s="369"/>
      <c r="K24" s="369"/>
      <c r="L24" s="369"/>
      <c r="M24" s="275"/>
      <c r="N24" s="274"/>
      <c r="O24" s="368" t="str">
        <f>IF(入力表!P27=3,"■上記以外","□上記以外")</f>
        <v>□上記以外</v>
      </c>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275"/>
      <c r="CG24" s="274"/>
      <c r="CH24" s="520" t="s">
        <v>287</v>
      </c>
      <c r="CI24" s="317"/>
      <c r="CJ24" s="317"/>
      <c r="CK24" s="317"/>
      <c r="CL24" s="317"/>
      <c r="CM24" s="317"/>
      <c r="CN24" s="317"/>
      <c r="CO24" s="317"/>
      <c r="CP24" s="317"/>
      <c r="CQ24" s="317"/>
      <c r="CR24" s="317"/>
      <c r="CS24" s="317"/>
      <c r="CT24" s="317"/>
      <c r="CU24" s="317"/>
      <c r="CV24" s="317"/>
      <c r="CW24" s="317"/>
      <c r="CX24" s="317"/>
      <c r="CY24" s="317"/>
      <c r="CZ24" s="317"/>
      <c r="DA24" s="275"/>
    </row>
    <row r="25" spans="2:105" s="273" customFormat="1" ht="6" customHeight="1">
      <c r="B25" s="20"/>
      <c r="C25" s="21"/>
      <c r="D25" s="21"/>
      <c r="E25" s="21"/>
      <c r="F25" s="21"/>
      <c r="G25" s="21"/>
      <c r="H25" s="21"/>
      <c r="I25" s="21"/>
      <c r="J25" s="21"/>
      <c r="K25" s="21"/>
      <c r="L25" s="21"/>
      <c r="M25" s="22"/>
      <c r="N25" s="20"/>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2"/>
      <c r="CG25" s="20"/>
      <c r="CH25" s="21"/>
      <c r="CI25" s="21"/>
      <c r="CJ25" s="21"/>
      <c r="CK25" s="21"/>
      <c r="CL25" s="21"/>
      <c r="CM25" s="21"/>
      <c r="CN25" s="21"/>
      <c r="CO25" s="21"/>
      <c r="CP25" s="21"/>
      <c r="CQ25" s="21"/>
      <c r="CR25" s="21"/>
      <c r="CS25" s="21"/>
      <c r="CT25" s="21"/>
      <c r="CU25" s="21"/>
      <c r="CV25" s="21"/>
      <c r="CW25" s="21"/>
      <c r="CX25" s="21"/>
      <c r="CY25" s="21"/>
      <c r="CZ25" s="21"/>
      <c r="DA25" s="22"/>
    </row>
    <row r="26" spans="2:105" s="273" customFormat="1" ht="6.75" customHeight="1">
      <c r="B26" s="14"/>
      <c r="C26" s="15"/>
      <c r="D26" s="15"/>
      <c r="E26" s="15"/>
      <c r="F26" s="15"/>
      <c r="G26" s="15"/>
      <c r="H26" s="15"/>
      <c r="I26" s="15"/>
      <c r="J26" s="15"/>
      <c r="K26" s="15"/>
      <c r="L26" s="15"/>
      <c r="M26" s="16"/>
      <c r="N26" s="14"/>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6"/>
      <c r="CG26" s="14"/>
      <c r="CH26" s="15"/>
      <c r="CI26" s="15"/>
      <c r="CJ26" s="15"/>
      <c r="CK26" s="15"/>
      <c r="CL26" s="15"/>
      <c r="CM26" s="15"/>
      <c r="CN26" s="15"/>
      <c r="CO26" s="15"/>
      <c r="CP26" s="15"/>
      <c r="CQ26" s="15"/>
      <c r="CR26" s="15"/>
      <c r="CS26" s="15"/>
      <c r="CT26" s="15"/>
      <c r="CU26" s="15"/>
      <c r="CV26" s="15"/>
      <c r="CW26" s="15"/>
      <c r="CX26" s="15"/>
      <c r="CY26" s="15"/>
      <c r="CZ26" s="15"/>
      <c r="DA26" s="16"/>
    </row>
    <row r="27" spans="2:105" s="273" customFormat="1" ht="18.75" customHeight="1">
      <c r="B27" s="274"/>
      <c r="C27" s="398" t="s">
        <v>344</v>
      </c>
      <c r="D27" s="369"/>
      <c r="E27" s="369"/>
      <c r="F27" s="369"/>
      <c r="G27" s="369"/>
      <c r="H27" s="369"/>
      <c r="I27" s="369"/>
      <c r="J27" s="369"/>
      <c r="K27" s="369"/>
      <c r="L27" s="369"/>
      <c r="M27" s="275"/>
      <c r="N27" s="274"/>
      <c r="O27" s="514" t="str">
        <f>IF(入力表!P33=1,"■本市の発注した過去３年間の同種工事の工事成績評定が８０点以上","□本市の発注した過去３年間の同種工事の工事成績評定が８０点以上")</f>
        <v>□本市の発注した過去３年間の同種工事の工事成績評定が８０点以上</v>
      </c>
      <c r="P27" s="522"/>
      <c r="Q27" s="522"/>
      <c r="R27" s="522"/>
      <c r="S27" s="522"/>
      <c r="T27" s="522"/>
      <c r="U27" s="522"/>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2"/>
      <c r="BS27" s="522"/>
      <c r="BT27" s="522"/>
      <c r="BU27" s="522"/>
      <c r="BV27" s="522"/>
      <c r="BW27" s="522"/>
      <c r="BX27" s="522"/>
      <c r="BY27" s="522"/>
      <c r="BZ27" s="522"/>
      <c r="CA27" s="522"/>
      <c r="CB27" s="522"/>
      <c r="CC27" s="522"/>
      <c r="CD27" s="522"/>
      <c r="CE27" s="522"/>
      <c r="CF27" s="275"/>
      <c r="CG27" s="274"/>
      <c r="CH27" s="398" t="s">
        <v>333</v>
      </c>
      <c r="CI27" s="369"/>
      <c r="CJ27" s="369"/>
      <c r="CK27" s="369"/>
      <c r="CL27" s="369"/>
      <c r="CM27" s="369"/>
      <c r="CN27" s="369"/>
      <c r="CO27" s="369"/>
      <c r="CP27" s="369"/>
      <c r="CQ27" s="369"/>
      <c r="CR27" s="369"/>
      <c r="CS27" s="369"/>
      <c r="CT27" s="369"/>
      <c r="CU27" s="369"/>
      <c r="CV27" s="369"/>
      <c r="CW27" s="369"/>
      <c r="CX27" s="369"/>
      <c r="CY27" s="369"/>
      <c r="CZ27" s="369"/>
      <c r="DA27" s="485"/>
    </row>
    <row r="28" spans="2:105" s="273" customFormat="1" ht="6.75" customHeight="1">
      <c r="B28" s="274"/>
      <c r="C28" s="369"/>
      <c r="D28" s="369"/>
      <c r="E28" s="369"/>
      <c r="F28" s="369"/>
      <c r="G28" s="369"/>
      <c r="H28" s="369"/>
      <c r="I28" s="369"/>
      <c r="J28" s="369"/>
      <c r="K28" s="369"/>
      <c r="L28" s="369"/>
      <c r="M28" s="275"/>
      <c r="N28" s="20"/>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2"/>
      <c r="CG28" s="274"/>
      <c r="CH28" s="369"/>
      <c r="CI28" s="369"/>
      <c r="CJ28" s="369"/>
      <c r="CK28" s="369"/>
      <c r="CL28" s="369"/>
      <c r="CM28" s="369"/>
      <c r="CN28" s="369"/>
      <c r="CO28" s="369"/>
      <c r="CP28" s="369"/>
      <c r="CQ28" s="369"/>
      <c r="CR28" s="369"/>
      <c r="CS28" s="369"/>
      <c r="CT28" s="369"/>
      <c r="CU28" s="369"/>
      <c r="CV28" s="369"/>
      <c r="CW28" s="369"/>
      <c r="CX28" s="369"/>
      <c r="CY28" s="369"/>
      <c r="CZ28" s="369"/>
      <c r="DA28" s="485"/>
    </row>
    <row r="29" spans="2:105" s="273" customFormat="1" ht="6.75" customHeight="1">
      <c r="B29" s="274"/>
      <c r="C29" s="369"/>
      <c r="D29" s="369"/>
      <c r="E29" s="369"/>
      <c r="F29" s="369"/>
      <c r="G29" s="369"/>
      <c r="H29" s="369"/>
      <c r="I29" s="369"/>
      <c r="J29" s="369"/>
      <c r="K29" s="369"/>
      <c r="L29" s="369"/>
      <c r="M29" s="275"/>
      <c r="N29" s="14"/>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6"/>
      <c r="CG29" s="274"/>
      <c r="CH29" s="369"/>
      <c r="CI29" s="369"/>
      <c r="CJ29" s="369"/>
      <c r="CK29" s="369"/>
      <c r="CL29" s="369"/>
      <c r="CM29" s="369"/>
      <c r="CN29" s="369"/>
      <c r="CO29" s="369"/>
      <c r="CP29" s="369"/>
      <c r="CQ29" s="369"/>
      <c r="CR29" s="369"/>
      <c r="CS29" s="369"/>
      <c r="CT29" s="369"/>
      <c r="CU29" s="369"/>
      <c r="CV29" s="369"/>
      <c r="CW29" s="369"/>
      <c r="CX29" s="369"/>
      <c r="CY29" s="369"/>
      <c r="CZ29" s="369"/>
      <c r="DA29" s="485"/>
    </row>
    <row r="30" spans="2:105" s="273" customFormat="1" ht="18.75" customHeight="1">
      <c r="B30" s="274"/>
      <c r="C30" s="369"/>
      <c r="D30" s="369"/>
      <c r="E30" s="369"/>
      <c r="F30" s="369"/>
      <c r="G30" s="369"/>
      <c r="H30" s="369"/>
      <c r="I30" s="369"/>
      <c r="J30" s="369"/>
      <c r="K30" s="369"/>
      <c r="L30" s="369"/>
      <c r="M30" s="275"/>
      <c r="N30" s="274"/>
      <c r="O30" s="514" t="str">
        <f>IF(入力表!P33=2,"■本市の発注した過去３年間の同種工事の工事成績評定が７０点以上８０点未満","□本市の発注した過去３年間の同種工事の工事成績評定が７０点以上８０点未満")</f>
        <v>□本市の発注した過去３年間の同種工事の工事成績評定が７０点以上８０点未満</v>
      </c>
      <c r="P30" s="522"/>
      <c r="Q30" s="522"/>
      <c r="R30" s="522"/>
      <c r="S30" s="522"/>
      <c r="T30" s="522"/>
      <c r="U30" s="522"/>
      <c r="V30" s="522"/>
      <c r="W30" s="522"/>
      <c r="X30" s="522"/>
      <c r="Y30" s="522"/>
      <c r="Z30" s="522"/>
      <c r="AA30" s="522"/>
      <c r="AB30" s="522"/>
      <c r="AC30" s="522"/>
      <c r="AD30" s="522"/>
      <c r="AE30" s="522"/>
      <c r="AF30" s="522"/>
      <c r="AG30" s="522"/>
      <c r="AH30" s="522"/>
      <c r="AI30" s="522"/>
      <c r="AJ30" s="522"/>
      <c r="AK30" s="522"/>
      <c r="AL30" s="522"/>
      <c r="AM30" s="522"/>
      <c r="AN30" s="522"/>
      <c r="AO30" s="522"/>
      <c r="AP30" s="522"/>
      <c r="AQ30" s="522"/>
      <c r="AR30" s="522"/>
      <c r="AS30" s="522"/>
      <c r="AT30" s="522"/>
      <c r="AU30" s="522"/>
      <c r="AV30" s="522"/>
      <c r="AW30" s="522"/>
      <c r="AX30" s="522"/>
      <c r="AY30" s="522"/>
      <c r="AZ30" s="522"/>
      <c r="BA30" s="522"/>
      <c r="BB30" s="522"/>
      <c r="BC30" s="522"/>
      <c r="BD30" s="522"/>
      <c r="BE30" s="522"/>
      <c r="BF30" s="522"/>
      <c r="BG30" s="522"/>
      <c r="BH30" s="522"/>
      <c r="BI30" s="522"/>
      <c r="BJ30" s="522"/>
      <c r="BK30" s="522"/>
      <c r="BL30" s="522"/>
      <c r="BM30" s="522"/>
      <c r="BN30" s="522"/>
      <c r="BO30" s="522"/>
      <c r="BP30" s="522"/>
      <c r="BQ30" s="522"/>
      <c r="BR30" s="522"/>
      <c r="BS30" s="522"/>
      <c r="BT30" s="522"/>
      <c r="BU30" s="522"/>
      <c r="BV30" s="522"/>
      <c r="BW30" s="522"/>
      <c r="BX30" s="522"/>
      <c r="BY30" s="522"/>
      <c r="BZ30" s="522"/>
      <c r="CA30" s="522"/>
      <c r="CB30" s="522"/>
      <c r="CC30" s="522"/>
      <c r="CD30" s="522"/>
      <c r="CE30" s="522"/>
      <c r="CF30" s="275"/>
      <c r="CG30" s="274"/>
      <c r="CH30" s="369"/>
      <c r="CI30" s="369"/>
      <c r="CJ30" s="369"/>
      <c r="CK30" s="369"/>
      <c r="CL30" s="369"/>
      <c r="CM30" s="369"/>
      <c r="CN30" s="369"/>
      <c r="CO30" s="369"/>
      <c r="CP30" s="369"/>
      <c r="CQ30" s="369"/>
      <c r="CR30" s="369"/>
      <c r="CS30" s="369"/>
      <c r="CT30" s="369"/>
      <c r="CU30" s="369"/>
      <c r="CV30" s="369"/>
      <c r="CW30" s="369"/>
      <c r="CX30" s="369"/>
      <c r="CY30" s="369"/>
      <c r="CZ30" s="369"/>
      <c r="DA30" s="485"/>
    </row>
    <row r="31" spans="2:105" s="273" customFormat="1" ht="6.75" customHeight="1">
      <c r="B31" s="274"/>
      <c r="C31" s="369"/>
      <c r="D31" s="369"/>
      <c r="E31" s="369"/>
      <c r="F31" s="369"/>
      <c r="G31" s="369"/>
      <c r="H31" s="369"/>
      <c r="I31" s="369"/>
      <c r="J31" s="369"/>
      <c r="K31" s="369"/>
      <c r="L31" s="369"/>
      <c r="M31" s="275"/>
      <c r="N31" s="20"/>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2"/>
      <c r="CG31" s="274"/>
      <c r="CH31" s="369"/>
      <c r="CI31" s="369"/>
      <c r="CJ31" s="369"/>
      <c r="CK31" s="369"/>
      <c r="CL31" s="369"/>
      <c r="CM31" s="369"/>
      <c r="CN31" s="369"/>
      <c r="CO31" s="369"/>
      <c r="CP31" s="369"/>
      <c r="CQ31" s="369"/>
      <c r="CR31" s="369"/>
      <c r="CS31" s="369"/>
      <c r="CT31" s="369"/>
      <c r="CU31" s="369"/>
      <c r="CV31" s="369"/>
      <c r="CW31" s="369"/>
      <c r="CX31" s="369"/>
      <c r="CY31" s="369"/>
      <c r="CZ31" s="369"/>
      <c r="DA31" s="485"/>
    </row>
    <row r="32" spans="2:105" s="273" customFormat="1" ht="6.75" customHeight="1">
      <c r="B32" s="274"/>
      <c r="C32" s="369"/>
      <c r="D32" s="369"/>
      <c r="E32" s="369"/>
      <c r="F32" s="369"/>
      <c r="G32" s="369"/>
      <c r="H32" s="369"/>
      <c r="I32" s="369"/>
      <c r="J32" s="369"/>
      <c r="K32" s="369"/>
      <c r="L32" s="369"/>
      <c r="M32" s="275"/>
      <c r="N32" s="14"/>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6"/>
      <c r="CG32" s="274"/>
      <c r="CH32" s="369"/>
      <c r="CI32" s="369"/>
      <c r="CJ32" s="369"/>
      <c r="CK32" s="369"/>
      <c r="CL32" s="369"/>
      <c r="CM32" s="369"/>
      <c r="CN32" s="369"/>
      <c r="CO32" s="369"/>
      <c r="CP32" s="369"/>
      <c r="CQ32" s="369"/>
      <c r="CR32" s="369"/>
      <c r="CS32" s="369"/>
      <c r="CT32" s="369"/>
      <c r="CU32" s="369"/>
      <c r="CV32" s="369"/>
      <c r="CW32" s="369"/>
      <c r="CX32" s="369"/>
      <c r="CY32" s="369"/>
      <c r="CZ32" s="369"/>
      <c r="DA32" s="485"/>
    </row>
    <row r="33" spans="1:105" s="273" customFormat="1" ht="18.75" customHeight="1">
      <c r="B33" s="274"/>
      <c r="C33" s="369"/>
      <c r="D33" s="369"/>
      <c r="E33" s="369"/>
      <c r="F33" s="369"/>
      <c r="G33" s="369"/>
      <c r="H33" s="369"/>
      <c r="I33" s="369"/>
      <c r="J33" s="369"/>
      <c r="K33" s="369"/>
      <c r="L33" s="369"/>
      <c r="M33" s="275"/>
      <c r="N33" s="274"/>
      <c r="O33" s="486" t="str">
        <f>IF(入力表!P33=3,"■本市以外の官公庁等の発注した過去３年間の同種工事の工事成績評定が８０点以上","□本市以外の官公庁等の発注した過去３年間の同種工事の工事成績評定が８０点以上")</f>
        <v>□本市以外の官公庁等の発注した過去３年間の同種工事の工事成績評定が８０点以上</v>
      </c>
      <c r="P33" s="519"/>
      <c r="Q33" s="519"/>
      <c r="R33" s="519"/>
      <c r="S33" s="519"/>
      <c r="T33" s="519"/>
      <c r="U33" s="519"/>
      <c r="V33" s="519"/>
      <c r="W33" s="519"/>
      <c r="X33" s="519"/>
      <c r="Y33" s="519"/>
      <c r="Z33" s="519"/>
      <c r="AA33" s="519"/>
      <c r="AB33" s="519"/>
      <c r="AC33" s="519"/>
      <c r="AD33" s="519"/>
      <c r="AE33" s="519"/>
      <c r="AF33" s="519"/>
      <c r="AG33" s="519"/>
      <c r="AH33" s="519"/>
      <c r="AI33" s="519"/>
      <c r="AJ33" s="519"/>
      <c r="AK33" s="519"/>
      <c r="AL33" s="519"/>
      <c r="AM33" s="519"/>
      <c r="AN33" s="519"/>
      <c r="AO33" s="519"/>
      <c r="AP33" s="519"/>
      <c r="AQ33" s="519"/>
      <c r="AR33" s="519"/>
      <c r="AS33" s="519"/>
      <c r="AT33" s="519"/>
      <c r="AU33" s="519"/>
      <c r="AV33" s="519"/>
      <c r="AW33" s="519"/>
      <c r="AX33" s="519"/>
      <c r="AY33" s="519"/>
      <c r="AZ33" s="519"/>
      <c r="BA33" s="519"/>
      <c r="BB33" s="519"/>
      <c r="BC33" s="519"/>
      <c r="BD33" s="519"/>
      <c r="BE33" s="519"/>
      <c r="BF33" s="519"/>
      <c r="BG33" s="519"/>
      <c r="BH33" s="519"/>
      <c r="BI33" s="519"/>
      <c r="BJ33" s="519"/>
      <c r="BK33" s="519"/>
      <c r="BL33" s="519"/>
      <c r="BM33" s="519"/>
      <c r="BN33" s="519"/>
      <c r="BO33" s="519"/>
      <c r="BP33" s="519"/>
      <c r="BQ33" s="519"/>
      <c r="BR33" s="519"/>
      <c r="BS33" s="519"/>
      <c r="BT33" s="519"/>
      <c r="BU33" s="519"/>
      <c r="BV33" s="519"/>
      <c r="BW33" s="519"/>
      <c r="BX33" s="519"/>
      <c r="BY33" s="519"/>
      <c r="BZ33" s="519"/>
      <c r="CA33" s="519"/>
      <c r="CB33" s="519"/>
      <c r="CC33" s="519"/>
      <c r="CD33" s="519"/>
      <c r="CE33" s="519"/>
      <c r="CF33" s="275"/>
      <c r="CG33" s="274"/>
      <c r="CH33" s="369"/>
      <c r="CI33" s="369"/>
      <c r="CJ33" s="369"/>
      <c r="CK33" s="369"/>
      <c r="CL33" s="369"/>
      <c r="CM33" s="369"/>
      <c r="CN33" s="369"/>
      <c r="CO33" s="369"/>
      <c r="CP33" s="369"/>
      <c r="CQ33" s="369"/>
      <c r="CR33" s="369"/>
      <c r="CS33" s="369"/>
      <c r="CT33" s="369"/>
      <c r="CU33" s="369"/>
      <c r="CV33" s="369"/>
      <c r="CW33" s="369"/>
      <c r="CX33" s="369"/>
      <c r="CY33" s="369"/>
      <c r="CZ33" s="369"/>
      <c r="DA33" s="485"/>
    </row>
    <row r="34" spans="1:105" s="273" customFormat="1" ht="6.75" customHeight="1">
      <c r="B34" s="274"/>
      <c r="C34" s="369"/>
      <c r="D34" s="369"/>
      <c r="E34" s="369"/>
      <c r="F34" s="369"/>
      <c r="G34" s="369"/>
      <c r="H34" s="369"/>
      <c r="I34" s="369"/>
      <c r="J34" s="369"/>
      <c r="K34" s="369"/>
      <c r="L34" s="369"/>
      <c r="M34" s="275"/>
      <c r="N34" s="20"/>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2"/>
      <c r="CG34" s="274"/>
      <c r="CH34" s="369"/>
      <c r="CI34" s="369"/>
      <c r="CJ34" s="369"/>
      <c r="CK34" s="369"/>
      <c r="CL34" s="369"/>
      <c r="CM34" s="369"/>
      <c r="CN34" s="369"/>
      <c r="CO34" s="369"/>
      <c r="CP34" s="369"/>
      <c r="CQ34" s="369"/>
      <c r="CR34" s="369"/>
      <c r="CS34" s="369"/>
      <c r="CT34" s="369"/>
      <c r="CU34" s="369"/>
      <c r="CV34" s="369"/>
      <c r="CW34" s="369"/>
      <c r="CX34" s="369"/>
      <c r="CY34" s="369"/>
      <c r="CZ34" s="369"/>
      <c r="DA34" s="485"/>
    </row>
    <row r="35" spans="1:105" s="273" customFormat="1" ht="6.75" customHeight="1">
      <c r="B35" s="274"/>
      <c r="C35" s="369"/>
      <c r="D35" s="369"/>
      <c r="E35" s="369"/>
      <c r="F35" s="369"/>
      <c r="G35" s="369"/>
      <c r="H35" s="369"/>
      <c r="I35" s="369"/>
      <c r="J35" s="369"/>
      <c r="K35" s="369"/>
      <c r="L35" s="369"/>
      <c r="M35" s="275"/>
      <c r="N35" s="14"/>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6"/>
      <c r="CG35" s="274"/>
      <c r="CH35" s="369"/>
      <c r="CI35" s="369"/>
      <c r="CJ35" s="369"/>
      <c r="CK35" s="369"/>
      <c r="CL35" s="369"/>
      <c r="CM35" s="369"/>
      <c r="CN35" s="369"/>
      <c r="CO35" s="369"/>
      <c r="CP35" s="369"/>
      <c r="CQ35" s="369"/>
      <c r="CR35" s="369"/>
      <c r="CS35" s="369"/>
      <c r="CT35" s="369"/>
      <c r="CU35" s="369"/>
      <c r="CV35" s="369"/>
      <c r="CW35" s="369"/>
      <c r="CX35" s="369"/>
      <c r="CY35" s="369"/>
      <c r="CZ35" s="369"/>
      <c r="DA35" s="485"/>
    </row>
    <row r="36" spans="1:105" s="273" customFormat="1" ht="18.75" customHeight="1">
      <c r="B36" s="274"/>
      <c r="C36" s="369"/>
      <c r="D36" s="369"/>
      <c r="E36" s="369"/>
      <c r="F36" s="369"/>
      <c r="G36" s="369"/>
      <c r="H36" s="369"/>
      <c r="I36" s="369"/>
      <c r="J36" s="369"/>
      <c r="K36" s="369"/>
      <c r="L36" s="369"/>
      <c r="M36" s="275"/>
      <c r="N36" s="274"/>
      <c r="O36" s="486" t="str">
        <f>IF(入力表!P33=4,"■本市以外の官公庁等の発注した過去３年間の同種工事の工事成績評定が７０点以上","□本市以外の官公庁等の発注した過去３年間の同種工事の工事成績評定が７０点以上")</f>
        <v>□本市以外の官公庁等の発注した過去３年間の同種工事の工事成績評定が７０点以上</v>
      </c>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7"/>
      <c r="BR36" s="487"/>
      <c r="BS36" s="487"/>
      <c r="BT36" s="487"/>
      <c r="BU36" s="487"/>
      <c r="BV36" s="487"/>
      <c r="BW36" s="487"/>
      <c r="BX36" s="487"/>
      <c r="BY36" s="487"/>
      <c r="BZ36" s="487"/>
      <c r="CA36" s="487"/>
      <c r="CB36" s="487"/>
      <c r="CC36" s="487"/>
      <c r="CD36" s="487"/>
      <c r="CE36" s="487"/>
      <c r="CF36" s="275"/>
      <c r="CG36" s="274"/>
      <c r="CH36" s="369"/>
      <c r="CI36" s="369"/>
      <c r="CJ36" s="369"/>
      <c r="CK36" s="369"/>
      <c r="CL36" s="369"/>
      <c r="CM36" s="369"/>
      <c r="CN36" s="369"/>
      <c r="CO36" s="369"/>
      <c r="CP36" s="369"/>
      <c r="CQ36" s="369"/>
      <c r="CR36" s="369"/>
      <c r="CS36" s="369"/>
      <c r="CT36" s="369"/>
      <c r="CU36" s="369"/>
      <c r="CV36" s="369"/>
      <c r="CW36" s="369"/>
      <c r="CX36" s="369"/>
      <c r="CY36" s="369"/>
      <c r="CZ36" s="369"/>
      <c r="DA36" s="485"/>
    </row>
    <row r="37" spans="1:105" s="273" customFormat="1" ht="6" customHeight="1">
      <c r="B37" s="274"/>
      <c r="C37" s="369"/>
      <c r="D37" s="369"/>
      <c r="E37" s="369"/>
      <c r="F37" s="369"/>
      <c r="G37" s="369"/>
      <c r="H37" s="369"/>
      <c r="I37" s="369"/>
      <c r="J37" s="369"/>
      <c r="K37" s="369"/>
      <c r="L37" s="369"/>
      <c r="M37" s="275"/>
      <c r="N37" s="274"/>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275"/>
      <c r="CG37" s="274"/>
      <c r="CH37" s="317"/>
      <c r="CI37" s="317"/>
      <c r="CJ37" s="317"/>
      <c r="CK37" s="317"/>
      <c r="CL37" s="317"/>
      <c r="CM37" s="317"/>
      <c r="CN37" s="317"/>
      <c r="CO37" s="317"/>
      <c r="CP37" s="317"/>
      <c r="CQ37" s="317"/>
      <c r="CR37" s="317"/>
      <c r="CS37" s="317"/>
      <c r="CT37" s="317"/>
      <c r="CU37" s="317"/>
      <c r="CV37" s="317"/>
      <c r="CW37" s="317"/>
      <c r="CX37" s="317"/>
      <c r="CY37" s="317"/>
      <c r="CZ37" s="317"/>
      <c r="DA37" s="485"/>
    </row>
    <row r="38" spans="1:105" s="273" customFormat="1" ht="18.75" customHeight="1">
      <c r="B38" s="274"/>
      <c r="C38" s="369"/>
      <c r="D38" s="369"/>
      <c r="E38" s="369"/>
      <c r="F38" s="369"/>
      <c r="G38" s="369"/>
      <c r="H38" s="369"/>
      <c r="I38" s="369"/>
      <c r="J38" s="369"/>
      <c r="K38" s="369"/>
      <c r="L38" s="369"/>
      <c r="M38" s="275"/>
      <c r="N38" s="274"/>
      <c r="O38" s="486" t="s">
        <v>432</v>
      </c>
      <c r="P38" s="519"/>
      <c r="Q38" s="519"/>
      <c r="R38" s="519"/>
      <c r="S38" s="519"/>
      <c r="T38" s="519"/>
      <c r="U38" s="519"/>
      <c r="V38" s="519"/>
      <c r="W38" s="519"/>
      <c r="X38" s="519"/>
      <c r="Y38" s="519"/>
      <c r="Z38" s="519"/>
      <c r="AA38" s="519"/>
      <c r="AB38" s="519"/>
      <c r="AC38" s="519"/>
      <c r="AD38" s="519"/>
      <c r="AE38" s="519"/>
      <c r="AF38" s="519"/>
      <c r="AG38" s="519"/>
      <c r="AH38" s="519"/>
      <c r="AI38" s="519"/>
      <c r="AJ38" s="519"/>
      <c r="AK38" s="519"/>
      <c r="AL38" s="519"/>
      <c r="AM38" s="519"/>
      <c r="AN38" s="519"/>
      <c r="AO38" s="519"/>
      <c r="AP38" s="519"/>
      <c r="AQ38" s="519"/>
      <c r="AR38" s="519"/>
      <c r="AS38" s="519"/>
      <c r="AT38" s="519"/>
      <c r="AU38" s="519"/>
      <c r="AV38" s="519"/>
      <c r="AW38" s="519"/>
      <c r="AX38" s="519"/>
      <c r="AY38" s="519"/>
      <c r="AZ38" s="519"/>
      <c r="BA38" s="519"/>
      <c r="BB38" s="519"/>
      <c r="BC38" s="519"/>
      <c r="BD38" s="519"/>
      <c r="BE38" s="519"/>
      <c r="BF38" s="519"/>
      <c r="BG38" s="519"/>
      <c r="BH38" s="519"/>
      <c r="BI38" s="519"/>
      <c r="BJ38" s="519"/>
      <c r="BK38" s="519"/>
      <c r="BL38" s="519"/>
      <c r="BM38" s="519"/>
      <c r="BN38" s="519"/>
      <c r="BO38" s="519"/>
      <c r="BP38" s="519"/>
      <c r="BQ38" s="519"/>
      <c r="BR38" s="519"/>
      <c r="BS38" s="519"/>
      <c r="BT38" s="519"/>
      <c r="BU38" s="519"/>
      <c r="BV38" s="519"/>
      <c r="BW38" s="519"/>
      <c r="BX38" s="519"/>
      <c r="BY38" s="519"/>
      <c r="BZ38" s="519"/>
      <c r="CA38" s="519"/>
      <c r="CB38" s="519"/>
      <c r="CC38" s="519"/>
      <c r="CD38" s="519"/>
      <c r="CE38" s="519"/>
      <c r="CF38" s="275"/>
      <c r="CG38" s="274"/>
      <c r="CH38" s="317"/>
      <c r="CI38" s="317"/>
      <c r="CJ38" s="317"/>
      <c r="CK38" s="317"/>
      <c r="CL38" s="317"/>
      <c r="CM38" s="317"/>
      <c r="CN38" s="317"/>
      <c r="CO38" s="317"/>
      <c r="CP38" s="317"/>
      <c r="CQ38" s="317"/>
      <c r="CR38" s="317"/>
      <c r="CS38" s="317"/>
      <c r="CT38" s="317"/>
      <c r="CU38" s="317"/>
      <c r="CV38" s="317"/>
      <c r="CW38" s="317"/>
      <c r="CX38" s="317"/>
      <c r="CY38" s="317"/>
      <c r="CZ38" s="317"/>
      <c r="DA38" s="485"/>
    </row>
    <row r="39" spans="1:105" s="273" customFormat="1" ht="6.75" customHeight="1">
      <c r="B39" s="274"/>
      <c r="C39" s="369"/>
      <c r="D39" s="369"/>
      <c r="E39" s="369"/>
      <c r="F39" s="369"/>
      <c r="G39" s="369"/>
      <c r="H39" s="369"/>
      <c r="I39" s="369"/>
      <c r="J39" s="369"/>
      <c r="K39" s="369"/>
      <c r="L39" s="369"/>
      <c r="M39" s="275"/>
      <c r="N39" s="20"/>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2"/>
      <c r="CG39" s="20"/>
      <c r="CH39" s="21"/>
      <c r="CI39" s="21"/>
      <c r="CJ39" s="21"/>
      <c r="CK39" s="21"/>
      <c r="CL39" s="21"/>
      <c r="CM39" s="21"/>
      <c r="CN39" s="21"/>
      <c r="CO39" s="21"/>
      <c r="CP39" s="21"/>
      <c r="CQ39" s="21"/>
      <c r="CR39" s="21"/>
      <c r="CS39" s="21"/>
      <c r="CT39" s="21"/>
      <c r="CU39" s="21"/>
      <c r="CV39" s="21"/>
      <c r="CW39" s="21"/>
      <c r="CX39" s="21"/>
      <c r="CY39" s="21"/>
      <c r="CZ39" s="21"/>
      <c r="DA39" s="22"/>
    </row>
    <row r="40" spans="1:105" s="273" customFormat="1" ht="6.75" customHeight="1">
      <c r="B40" s="274"/>
      <c r="C40" s="369"/>
      <c r="D40" s="369"/>
      <c r="E40" s="369"/>
      <c r="F40" s="369"/>
      <c r="G40" s="369"/>
      <c r="H40" s="369"/>
      <c r="I40" s="369"/>
      <c r="J40" s="369"/>
      <c r="K40" s="369"/>
      <c r="L40" s="369"/>
      <c r="M40" s="275"/>
      <c r="N40" s="14"/>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6"/>
      <c r="CG40" s="14"/>
      <c r="CH40" s="15"/>
      <c r="CI40" s="15"/>
      <c r="CJ40" s="15"/>
      <c r="CK40" s="15"/>
      <c r="CL40" s="15"/>
      <c r="CM40" s="15"/>
      <c r="CN40" s="15"/>
      <c r="CO40" s="15"/>
      <c r="CP40" s="15"/>
      <c r="CQ40" s="15"/>
      <c r="CR40" s="15"/>
      <c r="CS40" s="15"/>
      <c r="CT40" s="15"/>
      <c r="CU40" s="15"/>
      <c r="CV40" s="15"/>
      <c r="CW40" s="15"/>
      <c r="CX40" s="15"/>
      <c r="CY40" s="15"/>
      <c r="CZ40" s="15"/>
      <c r="DA40" s="16"/>
    </row>
    <row r="41" spans="1:105" s="273" customFormat="1" ht="18.75" customHeight="1">
      <c r="B41" s="274"/>
      <c r="C41" s="369"/>
      <c r="D41" s="369"/>
      <c r="E41" s="369"/>
      <c r="F41" s="369"/>
      <c r="G41" s="369"/>
      <c r="H41" s="369"/>
      <c r="I41" s="369"/>
      <c r="J41" s="369"/>
      <c r="K41" s="369"/>
      <c r="L41" s="369"/>
      <c r="M41" s="275"/>
      <c r="N41" s="274"/>
      <c r="O41" s="514" t="str">
        <f>IF(入力表!P33=5,"■上記以外","□上記以外")</f>
        <v>□上記以外</v>
      </c>
      <c r="P41" s="522"/>
      <c r="Q41" s="522"/>
      <c r="R41" s="522"/>
      <c r="S41" s="522"/>
      <c r="T41" s="522"/>
      <c r="U41" s="522"/>
      <c r="V41" s="522"/>
      <c r="W41" s="522"/>
      <c r="X41" s="522"/>
      <c r="Y41" s="522"/>
      <c r="Z41" s="522"/>
      <c r="AA41" s="522"/>
      <c r="AB41" s="522"/>
      <c r="AC41" s="522"/>
      <c r="AD41" s="522"/>
      <c r="AE41" s="522"/>
      <c r="AF41" s="522"/>
      <c r="AG41" s="522"/>
      <c r="AH41" s="522"/>
      <c r="AI41" s="522"/>
      <c r="AJ41" s="522"/>
      <c r="AK41" s="522"/>
      <c r="AL41" s="522"/>
      <c r="AM41" s="522"/>
      <c r="AN41" s="522"/>
      <c r="AO41" s="522"/>
      <c r="AP41" s="522"/>
      <c r="AQ41" s="522"/>
      <c r="AR41" s="522"/>
      <c r="AS41" s="522"/>
      <c r="AT41" s="522"/>
      <c r="AU41" s="522"/>
      <c r="AV41" s="522"/>
      <c r="AW41" s="522"/>
      <c r="AX41" s="522"/>
      <c r="AY41" s="522"/>
      <c r="AZ41" s="522"/>
      <c r="BA41" s="522"/>
      <c r="BB41" s="522"/>
      <c r="BC41" s="522"/>
      <c r="BD41" s="522"/>
      <c r="BE41" s="522"/>
      <c r="BF41" s="522"/>
      <c r="BG41" s="522"/>
      <c r="BH41" s="522"/>
      <c r="BI41" s="522"/>
      <c r="BJ41" s="522"/>
      <c r="BK41" s="522"/>
      <c r="BL41" s="522"/>
      <c r="BM41" s="522"/>
      <c r="BN41" s="522"/>
      <c r="BO41" s="522"/>
      <c r="BP41" s="522"/>
      <c r="BQ41" s="522"/>
      <c r="BR41" s="522"/>
      <c r="BS41" s="522"/>
      <c r="BT41" s="522"/>
      <c r="BU41" s="522"/>
      <c r="BV41" s="522"/>
      <c r="BW41" s="522"/>
      <c r="BX41" s="522"/>
      <c r="BY41" s="522"/>
      <c r="BZ41" s="522"/>
      <c r="CA41" s="522"/>
      <c r="CB41" s="522"/>
      <c r="CC41" s="522"/>
      <c r="CD41" s="522"/>
      <c r="CE41" s="522"/>
      <c r="CF41" s="275"/>
      <c r="CG41" s="274"/>
      <c r="CH41" s="520" t="s">
        <v>287</v>
      </c>
      <c r="CI41" s="317"/>
      <c r="CJ41" s="317"/>
      <c r="CK41" s="317"/>
      <c r="CL41" s="317"/>
      <c r="CM41" s="317"/>
      <c r="CN41" s="317"/>
      <c r="CO41" s="317"/>
      <c r="CP41" s="317"/>
      <c r="CQ41" s="317"/>
      <c r="CR41" s="317"/>
      <c r="CS41" s="317"/>
      <c r="CT41" s="317"/>
      <c r="CU41" s="317"/>
      <c r="CV41" s="317"/>
      <c r="CW41" s="317"/>
      <c r="CX41" s="317"/>
      <c r="CY41" s="317"/>
      <c r="CZ41" s="317"/>
      <c r="DA41" s="275"/>
    </row>
    <row r="42" spans="1:105" s="273" customFormat="1" ht="6.75" customHeight="1">
      <c r="B42" s="20"/>
      <c r="C42" s="21"/>
      <c r="D42" s="21"/>
      <c r="E42" s="21"/>
      <c r="F42" s="21"/>
      <c r="G42" s="21"/>
      <c r="H42" s="21"/>
      <c r="I42" s="21"/>
      <c r="J42" s="21"/>
      <c r="K42" s="21"/>
      <c r="L42" s="21"/>
      <c r="M42" s="22"/>
      <c r="N42" s="20"/>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2"/>
      <c r="CG42" s="20"/>
      <c r="CH42" s="21"/>
      <c r="CI42" s="21"/>
      <c r="CJ42" s="21"/>
      <c r="CK42" s="21"/>
      <c r="CL42" s="21"/>
      <c r="CM42" s="21"/>
      <c r="CN42" s="21"/>
      <c r="CO42" s="21"/>
      <c r="CP42" s="21"/>
      <c r="CQ42" s="21"/>
      <c r="CR42" s="21"/>
      <c r="CS42" s="21"/>
      <c r="CT42" s="21"/>
      <c r="CU42" s="21"/>
      <c r="CV42" s="21"/>
      <c r="CW42" s="21"/>
      <c r="CX42" s="21"/>
      <c r="CY42" s="21"/>
      <c r="CZ42" s="21"/>
      <c r="DA42" s="22"/>
    </row>
    <row r="43" spans="1:105" s="273" customFormat="1" ht="6.75" customHeight="1"/>
    <row r="44" spans="1:105" s="273" customFormat="1" ht="18.75" customHeight="1"/>
    <row r="45" spans="1:105" s="273" customFormat="1" ht="6.75" customHeight="1"/>
    <row r="46" spans="1:105" s="273" customFormat="1" ht="26.25" customHeight="1">
      <c r="A46" s="3" t="s">
        <v>247</v>
      </c>
    </row>
    <row r="47" spans="1:105" s="273" customFormat="1" ht="13.5" customHeight="1"/>
    <row r="48" spans="1:105" s="273" customFormat="1" ht="6.75" customHeight="1"/>
    <row r="49" spans="2:105" s="273" customFormat="1" ht="6.75" customHeight="1">
      <c r="B49" s="14"/>
      <c r="C49" s="15"/>
      <c r="D49" s="15"/>
      <c r="E49" s="15"/>
      <c r="F49" s="15"/>
      <c r="G49" s="15"/>
      <c r="H49" s="15"/>
      <c r="I49" s="15"/>
      <c r="J49" s="15"/>
      <c r="K49" s="15"/>
      <c r="L49" s="15"/>
      <c r="M49" s="15"/>
      <c r="N49" s="15"/>
      <c r="O49" s="15"/>
      <c r="P49" s="15"/>
      <c r="Q49" s="15"/>
      <c r="R49" s="16"/>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6"/>
      <c r="CG49" s="15"/>
      <c r="CH49" s="15"/>
      <c r="CI49" s="15"/>
      <c r="CJ49" s="15"/>
      <c r="CK49" s="15"/>
      <c r="CL49" s="15"/>
      <c r="CM49" s="15"/>
      <c r="CN49" s="15"/>
      <c r="CO49" s="15"/>
      <c r="CP49" s="15"/>
      <c r="CQ49" s="15"/>
      <c r="CR49" s="15"/>
      <c r="CS49" s="15"/>
      <c r="CT49" s="15"/>
      <c r="CU49" s="15"/>
      <c r="CV49" s="15"/>
      <c r="CW49" s="15"/>
      <c r="CX49" s="15"/>
      <c r="CY49" s="15"/>
      <c r="CZ49" s="15"/>
      <c r="DA49" s="16"/>
    </row>
    <row r="50" spans="2:105" s="273" customFormat="1" ht="20.25" customHeight="1">
      <c r="B50" s="274"/>
      <c r="E50" s="373" t="s">
        <v>27</v>
      </c>
      <c r="F50" s="516"/>
      <c r="G50" s="516"/>
      <c r="H50" s="516"/>
      <c r="I50" s="516"/>
      <c r="J50" s="516"/>
      <c r="K50" s="516"/>
      <c r="L50" s="516"/>
      <c r="M50" s="516"/>
      <c r="N50" s="516"/>
      <c r="O50" s="365"/>
      <c r="P50" s="18"/>
      <c r="Q50" s="18"/>
      <c r="R50" s="275"/>
      <c r="S50" s="18"/>
      <c r="T50" s="18"/>
      <c r="U50" s="18"/>
      <c r="V50" s="18"/>
      <c r="AG50" s="18"/>
      <c r="AH50" s="18"/>
      <c r="AI50" s="18"/>
      <c r="AJ50" s="18"/>
      <c r="AK50" s="18"/>
      <c r="AL50" s="18"/>
      <c r="AM50" s="18"/>
      <c r="AN50" s="18"/>
      <c r="AO50" s="18"/>
      <c r="AP50" s="18"/>
      <c r="AQ50" s="18"/>
      <c r="AT50" s="373" t="s">
        <v>28</v>
      </c>
      <c r="AU50" s="365"/>
      <c r="AV50" s="365"/>
      <c r="AW50" s="365"/>
      <c r="AX50" s="365"/>
      <c r="AY50" s="365"/>
      <c r="AZ50" s="365"/>
      <c r="BA50" s="365"/>
      <c r="BB50" s="365"/>
      <c r="BC50" s="365"/>
      <c r="BD50" s="365"/>
      <c r="BE50" s="365"/>
      <c r="BF50" s="18"/>
      <c r="BG50" s="18"/>
      <c r="BH50" s="18"/>
      <c r="BI50" s="18"/>
      <c r="BJ50" s="18"/>
      <c r="BK50" s="18"/>
      <c r="BL50" s="18"/>
      <c r="BM50" s="18"/>
      <c r="BN50" s="18"/>
      <c r="BY50" s="18"/>
      <c r="BZ50" s="18"/>
      <c r="CA50" s="18"/>
      <c r="CB50" s="18"/>
      <c r="CC50" s="18"/>
      <c r="CD50" s="18"/>
      <c r="CE50" s="18"/>
      <c r="CF50" s="275"/>
      <c r="CG50" s="18"/>
      <c r="CH50" s="517" t="s">
        <v>29</v>
      </c>
      <c r="CI50" s="518"/>
      <c r="CJ50" s="518"/>
      <c r="CK50" s="518"/>
      <c r="CL50" s="518"/>
      <c r="CM50" s="518"/>
      <c r="CN50" s="518"/>
      <c r="CO50" s="518"/>
      <c r="CP50" s="518"/>
      <c r="CQ50" s="518"/>
      <c r="CR50" s="317"/>
      <c r="CS50" s="317"/>
      <c r="CT50" s="317"/>
      <c r="CU50" s="317"/>
      <c r="CV50" s="317"/>
      <c r="CW50" s="317"/>
      <c r="CX50" s="317"/>
      <c r="CY50" s="317"/>
      <c r="CZ50" s="317"/>
      <c r="DA50" s="275"/>
    </row>
    <row r="51" spans="2:105" s="273" customFormat="1" ht="6" customHeight="1">
      <c r="B51" s="20"/>
      <c r="C51" s="21"/>
      <c r="D51" s="21"/>
      <c r="E51" s="21"/>
      <c r="F51" s="21"/>
      <c r="G51" s="21"/>
      <c r="H51" s="21"/>
      <c r="I51" s="21"/>
      <c r="J51" s="21"/>
      <c r="K51" s="21"/>
      <c r="L51" s="21"/>
      <c r="M51" s="21"/>
      <c r="N51" s="21"/>
      <c r="O51" s="21"/>
      <c r="P51" s="21"/>
      <c r="Q51" s="21"/>
      <c r="R51" s="22"/>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2"/>
      <c r="CG51" s="21"/>
      <c r="CH51" s="21"/>
      <c r="CI51" s="21"/>
      <c r="CJ51" s="21"/>
      <c r="CK51" s="21"/>
      <c r="CL51" s="21"/>
      <c r="CM51" s="21"/>
      <c r="CN51" s="21"/>
      <c r="CO51" s="21"/>
      <c r="CP51" s="21"/>
      <c r="CQ51" s="21"/>
      <c r="CR51" s="21"/>
      <c r="CS51" s="21"/>
      <c r="CT51" s="21"/>
      <c r="CU51" s="21"/>
      <c r="CV51" s="21"/>
      <c r="CW51" s="21"/>
      <c r="CX51" s="21"/>
      <c r="CY51" s="21"/>
      <c r="CZ51" s="21"/>
      <c r="DA51" s="22"/>
    </row>
    <row r="52" spans="2:105" s="273" customFormat="1" ht="6.75" customHeight="1">
      <c r="B52" s="14"/>
      <c r="C52" s="15"/>
      <c r="D52" s="15"/>
      <c r="E52" s="15"/>
      <c r="F52" s="15"/>
      <c r="G52" s="15"/>
      <c r="H52" s="15"/>
      <c r="I52" s="15"/>
      <c r="J52" s="15"/>
      <c r="K52" s="15"/>
      <c r="L52" s="15"/>
      <c r="M52" s="15"/>
      <c r="N52" s="15"/>
      <c r="O52" s="15"/>
      <c r="P52" s="15"/>
      <c r="Q52" s="15"/>
      <c r="R52" s="16"/>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6"/>
      <c r="CG52" s="14"/>
      <c r="CH52" s="15"/>
      <c r="CI52" s="15"/>
      <c r="CJ52" s="15"/>
      <c r="CK52" s="15"/>
      <c r="CL52" s="15"/>
      <c r="CM52" s="15"/>
      <c r="CN52" s="15"/>
      <c r="CO52" s="15"/>
      <c r="CP52" s="15"/>
      <c r="CQ52" s="15"/>
      <c r="CR52" s="15"/>
      <c r="CS52" s="15"/>
      <c r="CT52" s="15"/>
      <c r="CU52" s="15"/>
      <c r="CV52" s="15"/>
      <c r="CW52" s="15"/>
      <c r="CX52" s="15"/>
      <c r="CY52" s="15"/>
      <c r="CZ52" s="15"/>
      <c r="DA52" s="16"/>
    </row>
    <row r="53" spans="2:105" s="273" customFormat="1" ht="21" customHeight="1">
      <c r="B53" s="274"/>
      <c r="C53" s="502" t="s">
        <v>345</v>
      </c>
      <c r="D53" s="397"/>
      <c r="E53" s="397"/>
      <c r="F53" s="397"/>
      <c r="G53" s="397"/>
      <c r="H53" s="397"/>
      <c r="I53" s="397"/>
      <c r="J53" s="397"/>
      <c r="K53" s="397"/>
      <c r="L53" s="397"/>
      <c r="M53" s="365"/>
      <c r="N53" s="365"/>
      <c r="O53" s="365"/>
      <c r="P53" s="365"/>
      <c r="Q53" s="365"/>
      <c r="R53" s="288"/>
      <c r="S53" s="286"/>
      <c r="T53" s="287" t="str">
        <f>IF(入力表!P40=1,"■本市の発注工事で過去３年間に同種工事４件以上","□本市の発注工事で過去３年間に同種工事４件以上")</f>
        <v>□本市の発注工事で過去３年間に同種工事４件以上</v>
      </c>
      <c r="U53" s="286"/>
      <c r="V53" s="286"/>
      <c r="W53" s="286"/>
      <c r="X53" s="286"/>
      <c r="Y53" s="286"/>
      <c r="Z53" s="286"/>
      <c r="AA53" s="286"/>
      <c r="AB53" s="286"/>
      <c r="AC53" s="286"/>
      <c r="AD53" s="286"/>
      <c r="AE53" s="286"/>
      <c r="AF53" s="286"/>
      <c r="AG53" s="286"/>
      <c r="AH53" s="286"/>
      <c r="AI53" s="286"/>
      <c r="AJ53" s="286"/>
      <c r="AK53" s="286"/>
      <c r="AL53" s="286"/>
      <c r="AM53" s="286"/>
      <c r="AN53" s="286"/>
      <c r="AO53" s="286"/>
      <c r="AP53" s="286"/>
      <c r="AQ53" s="286"/>
      <c r="AR53" s="286"/>
      <c r="AS53" s="286"/>
      <c r="AT53" s="286"/>
      <c r="AU53" s="286"/>
      <c r="AV53" s="286"/>
      <c r="AW53" s="286"/>
      <c r="AX53" s="286"/>
      <c r="AY53" s="286"/>
      <c r="AZ53" s="286"/>
      <c r="BA53" s="286"/>
      <c r="BB53" s="286"/>
      <c r="BC53" s="286"/>
      <c r="BD53" s="286"/>
      <c r="BE53" s="286"/>
      <c r="BF53" s="286"/>
      <c r="BG53" s="286"/>
      <c r="BH53" s="286"/>
      <c r="BI53" s="286"/>
      <c r="BJ53" s="286"/>
      <c r="BK53" s="286"/>
      <c r="BL53" s="286"/>
      <c r="BM53" s="286"/>
      <c r="BN53" s="286"/>
      <c r="BO53" s="286"/>
      <c r="BP53" s="286"/>
      <c r="BQ53" s="286"/>
      <c r="BR53" s="286"/>
      <c r="BS53" s="286"/>
      <c r="BT53" s="286"/>
      <c r="BU53" s="286"/>
      <c r="BV53" s="286"/>
      <c r="BW53" s="286"/>
      <c r="BX53" s="286"/>
      <c r="BY53" s="286"/>
      <c r="BZ53" s="286"/>
      <c r="CA53" s="286"/>
      <c r="CB53" s="286"/>
      <c r="CC53" s="286"/>
      <c r="CD53" s="286"/>
      <c r="CE53" s="286"/>
      <c r="CF53" s="275"/>
      <c r="CG53" s="274"/>
      <c r="CH53" s="398" t="s">
        <v>328</v>
      </c>
      <c r="CI53" s="369"/>
      <c r="CJ53" s="369"/>
      <c r="CK53" s="369"/>
      <c r="CL53" s="369"/>
      <c r="CM53" s="369"/>
      <c r="CN53" s="369"/>
      <c r="CO53" s="369"/>
      <c r="CP53" s="369"/>
      <c r="CQ53" s="369"/>
      <c r="CR53" s="369"/>
      <c r="CS53" s="369"/>
      <c r="CT53" s="369"/>
      <c r="CU53" s="369"/>
      <c r="CV53" s="369"/>
      <c r="CW53" s="369"/>
      <c r="CX53" s="369"/>
      <c r="CY53" s="369"/>
      <c r="CZ53" s="369"/>
      <c r="DA53" s="485"/>
    </row>
    <row r="54" spans="2:105" s="273" customFormat="1" ht="6.75" customHeight="1">
      <c r="B54" s="274"/>
      <c r="C54" s="397"/>
      <c r="D54" s="397"/>
      <c r="E54" s="397"/>
      <c r="F54" s="397"/>
      <c r="G54" s="397"/>
      <c r="H54" s="397"/>
      <c r="I54" s="397"/>
      <c r="J54" s="397"/>
      <c r="K54" s="397"/>
      <c r="L54" s="397"/>
      <c r="M54" s="365"/>
      <c r="N54" s="365"/>
      <c r="O54" s="365"/>
      <c r="P54" s="365"/>
      <c r="Q54" s="365"/>
      <c r="R54" s="275"/>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2"/>
      <c r="CG54" s="274"/>
      <c r="CH54" s="369"/>
      <c r="CI54" s="369"/>
      <c r="CJ54" s="369"/>
      <c r="CK54" s="369"/>
      <c r="CL54" s="369"/>
      <c r="CM54" s="369"/>
      <c r="CN54" s="369"/>
      <c r="CO54" s="369"/>
      <c r="CP54" s="369"/>
      <c r="CQ54" s="369"/>
      <c r="CR54" s="369"/>
      <c r="CS54" s="369"/>
      <c r="CT54" s="369"/>
      <c r="CU54" s="369"/>
      <c r="CV54" s="369"/>
      <c r="CW54" s="369"/>
      <c r="CX54" s="369"/>
      <c r="CY54" s="369"/>
      <c r="CZ54" s="369"/>
      <c r="DA54" s="485"/>
    </row>
    <row r="55" spans="2:105" s="273" customFormat="1" ht="6.75" customHeight="1">
      <c r="B55" s="274"/>
      <c r="C55" s="397"/>
      <c r="D55" s="397"/>
      <c r="E55" s="397"/>
      <c r="F55" s="397"/>
      <c r="G55" s="397"/>
      <c r="H55" s="397"/>
      <c r="I55" s="397"/>
      <c r="J55" s="397"/>
      <c r="K55" s="397"/>
      <c r="L55" s="397"/>
      <c r="M55" s="365"/>
      <c r="N55" s="365"/>
      <c r="O55" s="365"/>
      <c r="P55" s="365"/>
      <c r="Q55" s="365"/>
      <c r="R55" s="27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6"/>
      <c r="CG55" s="274"/>
      <c r="CH55" s="369"/>
      <c r="CI55" s="369"/>
      <c r="CJ55" s="369"/>
      <c r="CK55" s="369"/>
      <c r="CL55" s="369"/>
      <c r="CM55" s="369"/>
      <c r="CN55" s="369"/>
      <c r="CO55" s="369"/>
      <c r="CP55" s="369"/>
      <c r="CQ55" s="369"/>
      <c r="CR55" s="369"/>
      <c r="CS55" s="369"/>
      <c r="CT55" s="369"/>
      <c r="CU55" s="369"/>
      <c r="CV55" s="369"/>
      <c r="CW55" s="369"/>
      <c r="CX55" s="369"/>
      <c r="CY55" s="369"/>
      <c r="CZ55" s="369"/>
      <c r="DA55" s="485"/>
    </row>
    <row r="56" spans="2:105" s="273" customFormat="1" ht="21" customHeight="1">
      <c r="B56" s="274"/>
      <c r="C56" s="397"/>
      <c r="D56" s="397"/>
      <c r="E56" s="397"/>
      <c r="F56" s="397"/>
      <c r="G56" s="397"/>
      <c r="H56" s="397"/>
      <c r="I56" s="397"/>
      <c r="J56" s="397"/>
      <c r="K56" s="397"/>
      <c r="L56" s="397"/>
      <c r="M56" s="365"/>
      <c r="N56" s="365"/>
      <c r="O56" s="365"/>
      <c r="P56" s="365"/>
      <c r="Q56" s="365"/>
      <c r="R56" s="288"/>
      <c r="S56" s="286"/>
      <c r="T56" s="287" t="str">
        <f>IF(入力表!P40=2,"■本市の発注工事で過去３年間に同種工事２件以上","□本市の発注工事で過去３年間に同種工事２件以上")</f>
        <v>□本市の発注工事で過去３年間に同種工事２件以上</v>
      </c>
      <c r="U56" s="286"/>
      <c r="V56" s="286"/>
      <c r="W56" s="286"/>
      <c r="X56" s="286"/>
      <c r="Y56" s="286"/>
      <c r="Z56" s="286"/>
      <c r="AA56" s="286"/>
      <c r="AB56" s="286"/>
      <c r="AC56" s="286"/>
      <c r="AD56" s="286"/>
      <c r="AE56" s="286"/>
      <c r="AF56" s="286"/>
      <c r="AG56" s="286"/>
      <c r="AH56" s="286"/>
      <c r="AI56" s="286"/>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c r="BW56" s="286"/>
      <c r="BX56" s="286"/>
      <c r="BY56" s="286"/>
      <c r="BZ56" s="286"/>
      <c r="CA56" s="286"/>
      <c r="CB56" s="286"/>
      <c r="CC56" s="286"/>
      <c r="CD56" s="286"/>
      <c r="CE56" s="286"/>
      <c r="CF56" s="275"/>
      <c r="CG56" s="274"/>
      <c r="CH56" s="369"/>
      <c r="CI56" s="369"/>
      <c r="CJ56" s="369"/>
      <c r="CK56" s="369"/>
      <c r="CL56" s="369"/>
      <c r="CM56" s="369"/>
      <c r="CN56" s="369"/>
      <c r="CO56" s="369"/>
      <c r="CP56" s="369"/>
      <c r="CQ56" s="369"/>
      <c r="CR56" s="369"/>
      <c r="CS56" s="369"/>
      <c r="CT56" s="369"/>
      <c r="CU56" s="369"/>
      <c r="CV56" s="369"/>
      <c r="CW56" s="369"/>
      <c r="CX56" s="369"/>
      <c r="CY56" s="369"/>
      <c r="CZ56" s="369"/>
      <c r="DA56" s="485"/>
    </row>
    <row r="57" spans="2:105" s="273" customFormat="1" ht="6.75" customHeight="1">
      <c r="B57" s="274"/>
      <c r="C57" s="397"/>
      <c r="D57" s="397"/>
      <c r="E57" s="397"/>
      <c r="F57" s="397"/>
      <c r="G57" s="397"/>
      <c r="H57" s="397"/>
      <c r="I57" s="397"/>
      <c r="J57" s="397"/>
      <c r="K57" s="397"/>
      <c r="L57" s="397"/>
      <c r="M57" s="365"/>
      <c r="N57" s="365"/>
      <c r="O57" s="365"/>
      <c r="P57" s="365"/>
      <c r="Q57" s="365"/>
      <c r="R57" s="275"/>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2"/>
      <c r="CG57" s="274"/>
      <c r="CH57" s="369"/>
      <c r="CI57" s="369"/>
      <c r="CJ57" s="369"/>
      <c r="CK57" s="369"/>
      <c r="CL57" s="369"/>
      <c r="CM57" s="369"/>
      <c r="CN57" s="369"/>
      <c r="CO57" s="369"/>
      <c r="CP57" s="369"/>
      <c r="CQ57" s="369"/>
      <c r="CR57" s="369"/>
      <c r="CS57" s="369"/>
      <c r="CT57" s="369"/>
      <c r="CU57" s="369"/>
      <c r="CV57" s="369"/>
      <c r="CW57" s="369"/>
      <c r="CX57" s="369"/>
      <c r="CY57" s="369"/>
      <c r="CZ57" s="369"/>
      <c r="DA57" s="485"/>
    </row>
    <row r="58" spans="2:105" s="273" customFormat="1" ht="6.75" customHeight="1">
      <c r="B58" s="274"/>
      <c r="C58" s="397"/>
      <c r="D58" s="397"/>
      <c r="E58" s="397"/>
      <c r="F58" s="397"/>
      <c r="G58" s="397"/>
      <c r="H58" s="397"/>
      <c r="I58" s="397"/>
      <c r="J58" s="397"/>
      <c r="K58" s="397"/>
      <c r="L58" s="397"/>
      <c r="M58" s="365"/>
      <c r="N58" s="365"/>
      <c r="O58" s="365"/>
      <c r="P58" s="365"/>
      <c r="Q58" s="365"/>
      <c r="R58" s="27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6"/>
      <c r="CG58" s="274"/>
      <c r="CH58" s="369"/>
      <c r="CI58" s="369"/>
      <c r="CJ58" s="369"/>
      <c r="CK58" s="369"/>
      <c r="CL58" s="369"/>
      <c r="CM58" s="369"/>
      <c r="CN58" s="369"/>
      <c r="CO58" s="369"/>
      <c r="CP58" s="369"/>
      <c r="CQ58" s="369"/>
      <c r="CR58" s="369"/>
      <c r="CS58" s="369"/>
      <c r="CT58" s="369"/>
      <c r="CU58" s="369"/>
      <c r="CV58" s="369"/>
      <c r="CW58" s="369"/>
      <c r="CX58" s="369"/>
      <c r="CY58" s="369"/>
      <c r="CZ58" s="369"/>
      <c r="DA58" s="485"/>
    </row>
    <row r="59" spans="2:105" s="273" customFormat="1" ht="21" customHeight="1">
      <c r="B59" s="274"/>
      <c r="C59" s="397"/>
      <c r="D59" s="397"/>
      <c r="E59" s="397"/>
      <c r="F59" s="397"/>
      <c r="G59" s="397"/>
      <c r="H59" s="397"/>
      <c r="I59" s="397"/>
      <c r="J59" s="397"/>
      <c r="K59" s="397"/>
      <c r="L59" s="397"/>
      <c r="M59" s="365"/>
      <c r="N59" s="365"/>
      <c r="O59" s="365"/>
      <c r="P59" s="365"/>
      <c r="Q59" s="365"/>
      <c r="R59" s="288"/>
      <c r="S59" s="286"/>
      <c r="T59" s="287" t="str">
        <f>IF(入力表!P40=3,"■本市の発注工事で過去３年間に同種工事１件","□本市の発注工事で過去３年間に同種工事１件")</f>
        <v>□本市の発注工事で過去３年間に同種工事１件</v>
      </c>
      <c r="U59" s="286"/>
      <c r="V59" s="286"/>
      <c r="W59" s="286"/>
      <c r="X59" s="286"/>
      <c r="Y59" s="286"/>
      <c r="Z59" s="286"/>
      <c r="AA59" s="286"/>
      <c r="AB59" s="286"/>
      <c r="AC59" s="286"/>
      <c r="AD59" s="286"/>
      <c r="AE59" s="286"/>
      <c r="AF59" s="286"/>
      <c r="AG59" s="286"/>
      <c r="AH59" s="286"/>
      <c r="AI59" s="286"/>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75"/>
      <c r="CG59" s="274"/>
      <c r="CH59" s="369"/>
      <c r="CI59" s="369"/>
      <c r="CJ59" s="369"/>
      <c r="CK59" s="369"/>
      <c r="CL59" s="369"/>
      <c r="CM59" s="369"/>
      <c r="CN59" s="369"/>
      <c r="CO59" s="369"/>
      <c r="CP59" s="369"/>
      <c r="CQ59" s="369"/>
      <c r="CR59" s="369"/>
      <c r="CS59" s="369"/>
      <c r="CT59" s="369"/>
      <c r="CU59" s="369"/>
      <c r="CV59" s="369"/>
      <c r="CW59" s="369"/>
      <c r="CX59" s="369"/>
      <c r="CY59" s="369"/>
      <c r="CZ59" s="369"/>
      <c r="DA59" s="485"/>
    </row>
    <row r="60" spans="2:105" s="273" customFormat="1" ht="6.75" customHeight="1">
      <c r="B60" s="274"/>
      <c r="C60" s="397"/>
      <c r="D60" s="397"/>
      <c r="E60" s="397"/>
      <c r="F60" s="397"/>
      <c r="G60" s="397"/>
      <c r="H60" s="397"/>
      <c r="I60" s="397"/>
      <c r="J60" s="397"/>
      <c r="K60" s="397"/>
      <c r="L60" s="397"/>
      <c r="M60" s="365"/>
      <c r="N60" s="365"/>
      <c r="O60" s="365"/>
      <c r="P60" s="365"/>
      <c r="Q60" s="365"/>
      <c r="R60" s="275"/>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2"/>
      <c r="CG60" s="274"/>
      <c r="CH60" s="369"/>
      <c r="CI60" s="369"/>
      <c r="CJ60" s="369"/>
      <c r="CK60" s="369"/>
      <c r="CL60" s="369"/>
      <c r="CM60" s="369"/>
      <c r="CN60" s="369"/>
      <c r="CO60" s="369"/>
      <c r="CP60" s="369"/>
      <c r="CQ60" s="369"/>
      <c r="CR60" s="369"/>
      <c r="CS60" s="369"/>
      <c r="CT60" s="369"/>
      <c r="CU60" s="369"/>
      <c r="CV60" s="369"/>
      <c r="CW60" s="369"/>
      <c r="CX60" s="369"/>
      <c r="CY60" s="369"/>
      <c r="CZ60" s="369"/>
      <c r="DA60" s="485"/>
    </row>
    <row r="61" spans="2:105" s="273" customFormat="1" ht="6.75" customHeight="1">
      <c r="B61" s="274"/>
      <c r="C61" s="397"/>
      <c r="D61" s="397"/>
      <c r="E61" s="397"/>
      <c r="F61" s="397"/>
      <c r="G61" s="397"/>
      <c r="H61" s="397"/>
      <c r="I61" s="397"/>
      <c r="J61" s="397"/>
      <c r="K61" s="397"/>
      <c r="L61" s="397"/>
      <c r="M61" s="365"/>
      <c r="N61" s="365"/>
      <c r="O61" s="365"/>
      <c r="P61" s="365"/>
      <c r="Q61" s="365"/>
      <c r="R61" s="27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6"/>
      <c r="CG61" s="274"/>
      <c r="CH61" s="369"/>
      <c r="CI61" s="369"/>
      <c r="CJ61" s="369"/>
      <c r="CK61" s="369"/>
      <c r="CL61" s="369"/>
      <c r="CM61" s="369"/>
      <c r="CN61" s="369"/>
      <c r="CO61" s="369"/>
      <c r="CP61" s="369"/>
      <c r="CQ61" s="369"/>
      <c r="CR61" s="369"/>
      <c r="CS61" s="369"/>
      <c r="CT61" s="369"/>
      <c r="CU61" s="369"/>
      <c r="CV61" s="369"/>
      <c r="CW61" s="369"/>
      <c r="CX61" s="369"/>
      <c r="CY61" s="369"/>
      <c r="CZ61" s="369"/>
      <c r="DA61" s="485"/>
    </row>
    <row r="62" spans="2:105" s="273" customFormat="1" ht="21" customHeight="1">
      <c r="B62" s="274"/>
      <c r="C62" s="397"/>
      <c r="D62" s="397"/>
      <c r="E62" s="397"/>
      <c r="F62" s="397"/>
      <c r="G62" s="397"/>
      <c r="H62" s="397"/>
      <c r="I62" s="397"/>
      <c r="J62" s="397"/>
      <c r="K62" s="397"/>
      <c r="L62" s="397"/>
      <c r="M62" s="365"/>
      <c r="N62" s="365"/>
      <c r="O62" s="365"/>
      <c r="P62" s="365"/>
      <c r="Q62" s="365"/>
      <c r="R62" s="288"/>
      <c r="S62" s="286"/>
      <c r="T62" s="287" t="str">
        <f>IF(入力表!P40=4,"■本市以外の官公庁等の発注工事で、過去３年間に同種工事２件以上","□本市以外の官公庁等の発注工事で、過去３年間に同種工事２件以上")</f>
        <v>□本市以外の官公庁等の発注工事で、過去３年間に同種工事２件以上</v>
      </c>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75"/>
      <c r="CG62" s="274"/>
      <c r="CH62" s="369"/>
      <c r="CI62" s="369"/>
      <c r="CJ62" s="369"/>
      <c r="CK62" s="369"/>
      <c r="CL62" s="369"/>
      <c r="CM62" s="369"/>
      <c r="CN62" s="369"/>
      <c r="CO62" s="369"/>
      <c r="CP62" s="369"/>
      <c r="CQ62" s="369"/>
      <c r="CR62" s="369"/>
      <c r="CS62" s="369"/>
      <c r="CT62" s="369"/>
      <c r="CU62" s="369"/>
      <c r="CV62" s="369"/>
      <c r="CW62" s="369"/>
      <c r="CX62" s="369"/>
      <c r="CY62" s="369"/>
      <c r="CZ62" s="369"/>
      <c r="DA62" s="485"/>
    </row>
    <row r="63" spans="2:105" s="273" customFormat="1" ht="6.75" customHeight="1">
      <c r="B63" s="274"/>
      <c r="C63" s="397"/>
      <c r="D63" s="397"/>
      <c r="E63" s="397"/>
      <c r="F63" s="397"/>
      <c r="G63" s="397"/>
      <c r="H63" s="397"/>
      <c r="I63" s="397"/>
      <c r="J63" s="397"/>
      <c r="K63" s="397"/>
      <c r="L63" s="397"/>
      <c r="M63" s="365"/>
      <c r="N63" s="365"/>
      <c r="O63" s="365"/>
      <c r="P63" s="365"/>
      <c r="Q63" s="365"/>
      <c r="R63" s="275"/>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2"/>
      <c r="CG63" s="20"/>
      <c r="CH63" s="21"/>
      <c r="CI63" s="21"/>
      <c r="CJ63" s="21"/>
      <c r="CK63" s="21"/>
      <c r="CL63" s="21"/>
      <c r="CM63" s="21"/>
      <c r="CN63" s="21"/>
      <c r="CO63" s="21"/>
      <c r="CP63" s="21"/>
      <c r="CQ63" s="21"/>
      <c r="CR63" s="21"/>
      <c r="CS63" s="21"/>
      <c r="CT63" s="21"/>
      <c r="CU63" s="21"/>
      <c r="CV63" s="21"/>
      <c r="CW63" s="21"/>
      <c r="CX63" s="21"/>
      <c r="CY63" s="21"/>
      <c r="CZ63" s="21"/>
      <c r="DA63" s="22"/>
    </row>
    <row r="64" spans="2:105" s="273" customFormat="1" ht="6.75" customHeight="1">
      <c r="B64" s="274"/>
      <c r="C64" s="397"/>
      <c r="D64" s="397"/>
      <c r="E64" s="397"/>
      <c r="F64" s="397"/>
      <c r="G64" s="397"/>
      <c r="H64" s="397"/>
      <c r="I64" s="397"/>
      <c r="J64" s="397"/>
      <c r="K64" s="397"/>
      <c r="L64" s="397"/>
      <c r="M64" s="365"/>
      <c r="N64" s="365"/>
      <c r="O64" s="365"/>
      <c r="P64" s="365"/>
      <c r="Q64" s="365"/>
      <c r="R64" s="27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6"/>
      <c r="CG64" s="492"/>
      <c r="CH64" s="493"/>
      <c r="CI64" s="493"/>
      <c r="CJ64" s="493"/>
      <c r="CK64" s="493"/>
      <c r="CL64" s="493"/>
      <c r="CM64" s="493"/>
      <c r="CN64" s="493"/>
      <c r="CO64" s="493"/>
      <c r="CP64" s="493"/>
      <c r="CQ64" s="493"/>
      <c r="CR64" s="493"/>
      <c r="CS64" s="493"/>
      <c r="CT64" s="493"/>
      <c r="CU64" s="493"/>
      <c r="CV64" s="493"/>
      <c r="CW64" s="493"/>
      <c r="CX64" s="493"/>
      <c r="CY64" s="493"/>
      <c r="CZ64" s="493"/>
      <c r="DA64" s="494"/>
    </row>
    <row r="65" spans="2:105" s="273" customFormat="1" ht="21" customHeight="1">
      <c r="B65" s="274"/>
      <c r="C65" s="397"/>
      <c r="D65" s="397"/>
      <c r="E65" s="397"/>
      <c r="F65" s="397"/>
      <c r="G65" s="397"/>
      <c r="H65" s="397"/>
      <c r="I65" s="397"/>
      <c r="J65" s="397"/>
      <c r="K65" s="397"/>
      <c r="L65" s="397"/>
      <c r="M65" s="365"/>
      <c r="N65" s="365"/>
      <c r="O65" s="365"/>
      <c r="P65" s="365"/>
      <c r="Q65" s="365"/>
      <c r="R65" s="288"/>
      <c r="S65" s="286"/>
      <c r="T65" s="287" t="str">
        <f>IF(入力表!P40=5,"■上記以外","□上記以外")</f>
        <v>□上記以外</v>
      </c>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6"/>
      <c r="BP65" s="286"/>
      <c r="BQ65" s="286"/>
      <c r="BR65" s="286"/>
      <c r="BS65" s="286"/>
      <c r="BT65" s="286"/>
      <c r="BU65" s="286"/>
      <c r="BV65" s="286"/>
      <c r="BW65" s="286"/>
      <c r="BX65" s="286"/>
      <c r="BY65" s="286"/>
      <c r="BZ65" s="286"/>
      <c r="CA65" s="286"/>
      <c r="CB65" s="286"/>
      <c r="CC65" s="286"/>
      <c r="CD65" s="286"/>
      <c r="CE65" s="286"/>
      <c r="CF65" s="275"/>
      <c r="CG65" s="495"/>
      <c r="CH65" s="496"/>
      <c r="CI65" s="496"/>
      <c r="CJ65" s="496"/>
      <c r="CK65" s="496"/>
      <c r="CL65" s="496"/>
      <c r="CM65" s="496"/>
      <c r="CN65" s="496"/>
      <c r="CO65" s="496"/>
      <c r="CP65" s="496"/>
      <c r="CQ65" s="496"/>
      <c r="CR65" s="496"/>
      <c r="CS65" s="496"/>
      <c r="CT65" s="496"/>
      <c r="CU65" s="496"/>
      <c r="CV65" s="496"/>
      <c r="CW65" s="496"/>
      <c r="CX65" s="496"/>
      <c r="CY65" s="496"/>
      <c r="CZ65" s="496"/>
      <c r="DA65" s="497"/>
    </row>
    <row r="66" spans="2:105" s="273" customFormat="1" ht="6.75" customHeight="1">
      <c r="B66" s="20"/>
      <c r="C66" s="21"/>
      <c r="D66" s="21"/>
      <c r="E66" s="21"/>
      <c r="F66" s="21"/>
      <c r="G66" s="21"/>
      <c r="H66" s="21"/>
      <c r="I66" s="21"/>
      <c r="J66" s="21"/>
      <c r="K66" s="21"/>
      <c r="L66" s="21"/>
      <c r="M66" s="21"/>
      <c r="N66" s="21"/>
      <c r="O66" s="21"/>
      <c r="P66" s="21"/>
      <c r="Q66" s="21"/>
      <c r="R66" s="22"/>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2"/>
      <c r="CG66" s="498"/>
      <c r="CH66" s="499"/>
      <c r="CI66" s="499"/>
      <c r="CJ66" s="499"/>
      <c r="CK66" s="499"/>
      <c r="CL66" s="499"/>
      <c r="CM66" s="499"/>
      <c r="CN66" s="499"/>
      <c r="CO66" s="499"/>
      <c r="CP66" s="499"/>
      <c r="CQ66" s="499"/>
      <c r="CR66" s="499"/>
      <c r="CS66" s="499"/>
      <c r="CT66" s="499"/>
      <c r="CU66" s="499"/>
      <c r="CV66" s="499"/>
      <c r="CW66" s="499"/>
      <c r="CX66" s="499"/>
      <c r="CY66" s="499"/>
      <c r="CZ66" s="499"/>
      <c r="DA66" s="500"/>
    </row>
    <row r="67" spans="2:105" s="273" customFormat="1" ht="6.75" customHeight="1">
      <c r="B67" s="14"/>
      <c r="C67" s="15"/>
      <c r="D67" s="15"/>
      <c r="E67" s="15"/>
      <c r="F67" s="15"/>
      <c r="G67" s="15"/>
      <c r="H67" s="15"/>
      <c r="I67" s="15"/>
      <c r="J67" s="15"/>
      <c r="K67" s="15"/>
      <c r="L67" s="15"/>
      <c r="M67" s="15"/>
      <c r="N67" s="15"/>
      <c r="O67" s="15"/>
      <c r="P67" s="15"/>
      <c r="Q67" s="15"/>
      <c r="R67" s="16"/>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6"/>
      <c r="CG67" s="14"/>
      <c r="CH67" s="15"/>
      <c r="CI67" s="15"/>
      <c r="CJ67" s="15"/>
      <c r="CK67" s="15"/>
      <c r="CL67" s="15"/>
      <c r="CM67" s="15"/>
      <c r="CN67" s="15"/>
      <c r="CO67" s="15"/>
      <c r="CP67" s="15"/>
      <c r="CQ67" s="15"/>
      <c r="CR67" s="15"/>
      <c r="CS67" s="15"/>
      <c r="CT67" s="15"/>
      <c r="CU67" s="15"/>
      <c r="CV67" s="15"/>
      <c r="CW67" s="15"/>
      <c r="CX67" s="15"/>
      <c r="CY67" s="15"/>
      <c r="CZ67" s="15"/>
      <c r="DA67" s="16"/>
    </row>
    <row r="68" spans="2:105" s="273" customFormat="1" ht="18.75" customHeight="1">
      <c r="B68" s="274"/>
      <c r="C68" s="502" t="s">
        <v>346</v>
      </c>
      <c r="D68" s="317"/>
      <c r="E68" s="317"/>
      <c r="F68" s="317"/>
      <c r="G68" s="317"/>
      <c r="H68" s="317"/>
      <c r="I68" s="317"/>
      <c r="J68" s="317"/>
      <c r="K68" s="317"/>
      <c r="L68" s="317"/>
      <c r="M68" s="317"/>
      <c r="N68" s="317"/>
      <c r="O68" s="317"/>
      <c r="P68" s="317"/>
      <c r="Q68" s="317"/>
      <c r="R68" s="275"/>
      <c r="S68" s="18"/>
      <c r="T68" s="486" t="str">
        <f>IF(入力表!P46=1,"■本市の発注工事で過去３年間に同種工事の工事成績評定８０点以上が３件以上","□本市の発注工事で過去３年間に同種工事の工事成績評定８０点以上が３件以上")</f>
        <v>□本市の発注工事で過去３年間に同種工事の工事成績評定８０点以上が３件以上</v>
      </c>
      <c r="U68" s="487"/>
      <c r="V68" s="487"/>
      <c r="W68" s="487"/>
      <c r="X68" s="487"/>
      <c r="Y68" s="487"/>
      <c r="Z68" s="487"/>
      <c r="AA68" s="487"/>
      <c r="AB68" s="487"/>
      <c r="AC68" s="487"/>
      <c r="AD68" s="487"/>
      <c r="AE68" s="487"/>
      <c r="AF68" s="487"/>
      <c r="AG68" s="487"/>
      <c r="AH68" s="487"/>
      <c r="AI68" s="487"/>
      <c r="AJ68" s="487"/>
      <c r="AK68" s="487"/>
      <c r="AL68" s="487"/>
      <c r="AM68" s="487"/>
      <c r="AN68" s="487"/>
      <c r="AO68" s="487"/>
      <c r="AP68" s="487"/>
      <c r="AQ68" s="487"/>
      <c r="AR68" s="487"/>
      <c r="AS68" s="487"/>
      <c r="AT68" s="487"/>
      <c r="AU68" s="487"/>
      <c r="AV68" s="487"/>
      <c r="AW68" s="487"/>
      <c r="AX68" s="487"/>
      <c r="AY68" s="487"/>
      <c r="AZ68" s="487"/>
      <c r="BA68" s="487"/>
      <c r="BB68" s="487"/>
      <c r="BC68" s="487"/>
      <c r="BD68" s="487"/>
      <c r="BE68" s="487"/>
      <c r="BF68" s="487"/>
      <c r="BG68" s="487"/>
      <c r="BH68" s="487"/>
      <c r="BI68" s="487"/>
      <c r="BJ68" s="487"/>
      <c r="BK68" s="487"/>
      <c r="BL68" s="487"/>
      <c r="BM68" s="487"/>
      <c r="BN68" s="487"/>
      <c r="BO68" s="487"/>
      <c r="BP68" s="487"/>
      <c r="BQ68" s="487"/>
      <c r="BR68" s="487"/>
      <c r="BS68" s="487"/>
      <c r="BT68" s="487"/>
      <c r="BU68" s="487"/>
      <c r="BV68" s="487"/>
      <c r="BW68" s="487"/>
      <c r="BX68" s="487"/>
      <c r="BY68" s="487"/>
      <c r="BZ68" s="487"/>
      <c r="CA68" s="487"/>
      <c r="CB68" s="487"/>
      <c r="CC68" s="487"/>
      <c r="CD68" s="487"/>
      <c r="CE68" s="487"/>
      <c r="CF68" s="513"/>
      <c r="CG68" s="274"/>
      <c r="CH68" s="398" t="s">
        <v>328</v>
      </c>
      <c r="CI68" s="317"/>
      <c r="CJ68" s="317"/>
      <c r="CK68" s="317"/>
      <c r="CL68" s="317"/>
      <c r="CM68" s="317"/>
      <c r="CN68" s="317"/>
      <c r="CO68" s="317"/>
      <c r="CP68" s="317"/>
      <c r="CQ68" s="317"/>
      <c r="CR68" s="317"/>
      <c r="CS68" s="317"/>
      <c r="CT68" s="317"/>
      <c r="CU68" s="317"/>
      <c r="CV68" s="317"/>
      <c r="CW68" s="317"/>
      <c r="CX68" s="317"/>
      <c r="CY68" s="317"/>
      <c r="CZ68" s="317"/>
      <c r="DA68" s="485"/>
    </row>
    <row r="69" spans="2:105" s="273" customFormat="1" ht="6.75" customHeight="1">
      <c r="B69" s="274"/>
      <c r="C69" s="317"/>
      <c r="D69" s="317"/>
      <c r="E69" s="317"/>
      <c r="F69" s="317"/>
      <c r="G69" s="317"/>
      <c r="H69" s="317"/>
      <c r="I69" s="317"/>
      <c r="J69" s="317"/>
      <c r="K69" s="317"/>
      <c r="L69" s="317"/>
      <c r="M69" s="317"/>
      <c r="N69" s="317"/>
      <c r="O69" s="317"/>
      <c r="P69" s="317"/>
      <c r="Q69" s="317"/>
      <c r="R69" s="275"/>
      <c r="S69" s="20"/>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2"/>
      <c r="CG69" s="274"/>
      <c r="CH69" s="317"/>
      <c r="CI69" s="317"/>
      <c r="CJ69" s="317"/>
      <c r="CK69" s="317"/>
      <c r="CL69" s="317"/>
      <c r="CM69" s="317"/>
      <c r="CN69" s="317"/>
      <c r="CO69" s="317"/>
      <c r="CP69" s="317"/>
      <c r="CQ69" s="317"/>
      <c r="CR69" s="317"/>
      <c r="CS69" s="317"/>
      <c r="CT69" s="317"/>
      <c r="CU69" s="317"/>
      <c r="CV69" s="317"/>
      <c r="CW69" s="317"/>
      <c r="CX69" s="317"/>
      <c r="CY69" s="317"/>
      <c r="CZ69" s="317"/>
      <c r="DA69" s="485"/>
    </row>
    <row r="70" spans="2:105" s="273" customFormat="1" ht="6.75" customHeight="1">
      <c r="B70" s="274"/>
      <c r="C70" s="317"/>
      <c r="D70" s="317"/>
      <c r="E70" s="317"/>
      <c r="F70" s="317"/>
      <c r="G70" s="317"/>
      <c r="H70" s="317"/>
      <c r="I70" s="317"/>
      <c r="J70" s="317"/>
      <c r="K70" s="317"/>
      <c r="L70" s="317"/>
      <c r="M70" s="317"/>
      <c r="N70" s="317"/>
      <c r="O70" s="317"/>
      <c r="P70" s="317"/>
      <c r="Q70" s="317"/>
      <c r="R70" s="27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6"/>
      <c r="CG70" s="274"/>
      <c r="CH70" s="317"/>
      <c r="CI70" s="317"/>
      <c r="CJ70" s="317"/>
      <c r="CK70" s="317"/>
      <c r="CL70" s="317"/>
      <c r="CM70" s="317"/>
      <c r="CN70" s="317"/>
      <c r="CO70" s="317"/>
      <c r="CP70" s="317"/>
      <c r="CQ70" s="317"/>
      <c r="CR70" s="317"/>
      <c r="CS70" s="317"/>
      <c r="CT70" s="317"/>
      <c r="CU70" s="317"/>
      <c r="CV70" s="317"/>
      <c r="CW70" s="317"/>
      <c r="CX70" s="317"/>
      <c r="CY70" s="317"/>
      <c r="CZ70" s="317"/>
      <c r="DA70" s="485"/>
    </row>
    <row r="71" spans="2:105" s="273" customFormat="1" ht="18.75" customHeight="1">
      <c r="B71" s="274"/>
      <c r="C71" s="317"/>
      <c r="D71" s="317"/>
      <c r="E71" s="317"/>
      <c r="F71" s="317"/>
      <c r="G71" s="317"/>
      <c r="H71" s="317"/>
      <c r="I71" s="317"/>
      <c r="J71" s="317"/>
      <c r="K71" s="317"/>
      <c r="L71" s="317"/>
      <c r="M71" s="317"/>
      <c r="N71" s="317"/>
      <c r="O71" s="317"/>
      <c r="P71" s="317"/>
      <c r="Q71" s="317"/>
      <c r="R71" s="275"/>
      <c r="S71" s="18"/>
      <c r="T71" s="514" t="str">
        <f>IF(入力表!P46=2,"■本市の発注工事で過去３年間に同種工事の工事成績評定８０点以上が２件","□本市の発注工事で過去３年間に同種工事の工事成績評定８０点以上が２件")</f>
        <v>□本市の発注工事で過去３年間に同種工事の工事成績評定８０点以上が２件</v>
      </c>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c r="BC71" s="436"/>
      <c r="BD71" s="436"/>
      <c r="BE71" s="436"/>
      <c r="BF71" s="436"/>
      <c r="BG71" s="436"/>
      <c r="BH71" s="436"/>
      <c r="BI71" s="436"/>
      <c r="BJ71" s="436"/>
      <c r="BK71" s="436"/>
      <c r="BL71" s="436"/>
      <c r="BM71" s="436"/>
      <c r="BN71" s="436"/>
      <c r="BO71" s="436"/>
      <c r="BP71" s="436"/>
      <c r="BQ71" s="436"/>
      <c r="BR71" s="436"/>
      <c r="BS71" s="436"/>
      <c r="BT71" s="436"/>
      <c r="BU71" s="436"/>
      <c r="BV71" s="436"/>
      <c r="BW71" s="436"/>
      <c r="BX71" s="436"/>
      <c r="BY71" s="436"/>
      <c r="BZ71" s="436"/>
      <c r="CA71" s="436"/>
      <c r="CB71" s="436"/>
      <c r="CC71" s="436"/>
      <c r="CD71" s="436"/>
      <c r="CE71" s="436"/>
      <c r="CF71" s="515"/>
      <c r="CG71" s="274"/>
      <c r="CH71" s="317"/>
      <c r="CI71" s="317"/>
      <c r="CJ71" s="317"/>
      <c r="CK71" s="317"/>
      <c r="CL71" s="317"/>
      <c r="CM71" s="317"/>
      <c r="CN71" s="317"/>
      <c r="CO71" s="317"/>
      <c r="CP71" s="317"/>
      <c r="CQ71" s="317"/>
      <c r="CR71" s="317"/>
      <c r="CS71" s="317"/>
      <c r="CT71" s="317"/>
      <c r="CU71" s="317"/>
      <c r="CV71" s="317"/>
      <c r="CW71" s="317"/>
      <c r="CX71" s="317"/>
      <c r="CY71" s="317"/>
      <c r="CZ71" s="317"/>
      <c r="DA71" s="485"/>
    </row>
    <row r="72" spans="2:105" s="273" customFormat="1" ht="6.75" customHeight="1">
      <c r="B72" s="274"/>
      <c r="C72" s="317"/>
      <c r="D72" s="317"/>
      <c r="E72" s="317"/>
      <c r="F72" s="317"/>
      <c r="G72" s="317"/>
      <c r="H72" s="317"/>
      <c r="I72" s="317"/>
      <c r="J72" s="317"/>
      <c r="K72" s="317"/>
      <c r="L72" s="317"/>
      <c r="M72" s="317"/>
      <c r="N72" s="317"/>
      <c r="O72" s="317"/>
      <c r="P72" s="317"/>
      <c r="Q72" s="317"/>
      <c r="R72" s="275"/>
      <c r="S72" s="20"/>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2"/>
      <c r="CG72" s="274"/>
      <c r="CH72" s="317"/>
      <c r="CI72" s="317"/>
      <c r="CJ72" s="317"/>
      <c r="CK72" s="317"/>
      <c r="CL72" s="317"/>
      <c r="CM72" s="317"/>
      <c r="CN72" s="317"/>
      <c r="CO72" s="317"/>
      <c r="CP72" s="317"/>
      <c r="CQ72" s="317"/>
      <c r="CR72" s="317"/>
      <c r="CS72" s="317"/>
      <c r="CT72" s="317"/>
      <c r="CU72" s="317"/>
      <c r="CV72" s="317"/>
      <c r="CW72" s="317"/>
      <c r="CX72" s="317"/>
      <c r="CY72" s="317"/>
      <c r="CZ72" s="317"/>
      <c r="DA72" s="485"/>
    </row>
    <row r="73" spans="2:105" s="273" customFormat="1" ht="6.75" customHeight="1">
      <c r="B73" s="274"/>
      <c r="C73" s="317"/>
      <c r="D73" s="317"/>
      <c r="E73" s="317"/>
      <c r="F73" s="317"/>
      <c r="G73" s="317"/>
      <c r="H73" s="317"/>
      <c r="I73" s="317"/>
      <c r="J73" s="317"/>
      <c r="K73" s="317"/>
      <c r="L73" s="317"/>
      <c r="M73" s="317"/>
      <c r="N73" s="317"/>
      <c r="O73" s="317"/>
      <c r="P73" s="317"/>
      <c r="Q73" s="317"/>
      <c r="R73" s="275"/>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275"/>
      <c r="CG73" s="274"/>
      <c r="CH73" s="317"/>
      <c r="CI73" s="317"/>
      <c r="CJ73" s="317"/>
      <c r="CK73" s="317"/>
      <c r="CL73" s="317"/>
      <c r="CM73" s="317"/>
      <c r="CN73" s="317"/>
      <c r="CO73" s="317"/>
      <c r="CP73" s="317"/>
      <c r="CQ73" s="317"/>
      <c r="CR73" s="317"/>
      <c r="CS73" s="317"/>
      <c r="CT73" s="317"/>
      <c r="CU73" s="317"/>
      <c r="CV73" s="317"/>
      <c r="CW73" s="317"/>
      <c r="CX73" s="317"/>
      <c r="CY73" s="317"/>
      <c r="CZ73" s="317"/>
      <c r="DA73" s="485"/>
    </row>
    <row r="74" spans="2:105" s="273" customFormat="1" ht="18.75" customHeight="1">
      <c r="B74" s="274"/>
      <c r="C74" s="317"/>
      <c r="D74" s="317"/>
      <c r="E74" s="317"/>
      <c r="F74" s="317"/>
      <c r="G74" s="317"/>
      <c r="H74" s="317"/>
      <c r="I74" s="317"/>
      <c r="J74" s="317"/>
      <c r="K74" s="317"/>
      <c r="L74" s="317"/>
      <c r="M74" s="317"/>
      <c r="N74" s="317"/>
      <c r="O74" s="317"/>
      <c r="P74" s="317"/>
      <c r="Q74" s="317"/>
      <c r="R74" s="288"/>
      <c r="S74" s="285"/>
      <c r="T74" s="514" t="str">
        <f>IF(入力表!P46=3,"■本市の発注工事で過去３年間に同種工事の工事成績評定８０点以上が１件","□本市の発注工事で過去３年間に同種工事の工事成績評定８０点以上が１件")</f>
        <v>□本市の発注工事で過去３年間に同種工事の工事成績評定８０点以上が１件</v>
      </c>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c r="BC74" s="436"/>
      <c r="BD74" s="436"/>
      <c r="BE74" s="436"/>
      <c r="BF74" s="436"/>
      <c r="BG74" s="436"/>
      <c r="BH74" s="436"/>
      <c r="BI74" s="436"/>
      <c r="BJ74" s="436"/>
      <c r="BK74" s="436"/>
      <c r="BL74" s="436"/>
      <c r="BM74" s="436"/>
      <c r="BN74" s="436"/>
      <c r="BO74" s="436"/>
      <c r="BP74" s="436"/>
      <c r="BQ74" s="436"/>
      <c r="BR74" s="436"/>
      <c r="BS74" s="436"/>
      <c r="BT74" s="436"/>
      <c r="BU74" s="436"/>
      <c r="BV74" s="436"/>
      <c r="BW74" s="436"/>
      <c r="BX74" s="436"/>
      <c r="BY74" s="436"/>
      <c r="BZ74" s="436"/>
      <c r="CA74" s="436"/>
      <c r="CB74" s="436"/>
      <c r="CC74" s="436"/>
      <c r="CD74" s="436"/>
      <c r="CE74" s="436"/>
      <c r="CF74" s="515"/>
      <c r="CG74" s="274"/>
      <c r="CH74" s="317"/>
      <c r="CI74" s="317"/>
      <c r="CJ74" s="317"/>
      <c r="CK74" s="317"/>
      <c r="CL74" s="317"/>
      <c r="CM74" s="317"/>
      <c r="CN74" s="317"/>
      <c r="CO74" s="317"/>
      <c r="CP74" s="317"/>
      <c r="CQ74" s="317"/>
      <c r="CR74" s="317"/>
      <c r="CS74" s="317"/>
      <c r="CT74" s="317"/>
      <c r="CU74" s="317"/>
      <c r="CV74" s="317"/>
      <c r="CW74" s="317"/>
      <c r="CX74" s="317"/>
      <c r="CY74" s="317"/>
      <c r="CZ74" s="317"/>
      <c r="DA74" s="485"/>
    </row>
    <row r="75" spans="2:105" s="273" customFormat="1" ht="6.75" customHeight="1">
      <c r="B75" s="274"/>
      <c r="C75" s="317"/>
      <c r="D75" s="317"/>
      <c r="E75" s="317"/>
      <c r="F75" s="317"/>
      <c r="G75" s="317"/>
      <c r="H75" s="317"/>
      <c r="I75" s="317"/>
      <c r="J75" s="317"/>
      <c r="K75" s="317"/>
      <c r="L75" s="317"/>
      <c r="M75" s="317"/>
      <c r="N75" s="317"/>
      <c r="O75" s="317"/>
      <c r="P75" s="317"/>
      <c r="Q75" s="317"/>
      <c r="R75" s="275"/>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275"/>
      <c r="CG75" s="274"/>
      <c r="CH75" s="317"/>
      <c r="CI75" s="317"/>
      <c r="CJ75" s="317"/>
      <c r="CK75" s="317"/>
      <c r="CL75" s="317"/>
      <c r="CM75" s="317"/>
      <c r="CN75" s="317"/>
      <c r="CO75" s="317"/>
      <c r="CP75" s="317"/>
      <c r="CQ75" s="317"/>
      <c r="CR75" s="317"/>
      <c r="CS75" s="317"/>
      <c r="CT75" s="317"/>
      <c r="CU75" s="317"/>
      <c r="CV75" s="317"/>
      <c r="CW75" s="317"/>
      <c r="CX75" s="317"/>
      <c r="CY75" s="317"/>
      <c r="CZ75" s="317"/>
      <c r="DA75" s="485"/>
    </row>
    <row r="76" spans="2:105" s="273" customFormat="1" ht="18.75" customHeight="1">
      <c r="B76" s="274"/>
      <c r="C76" s="317"/>
      <c r="D76" s="317"/>
      <c r="E76" s="317"/>
      <c r="F76" s="317"/>
      <c r="G76" s="317"/>
      <c r="H76" s="317"/>
      <c r="I76" s="317"/>
      <c r="J76" s="317"/>
      <c r="K76" s="317"/>
      <c r="L76" s="317"/>
      <c r="M76" s="317"/>
      <c r="N76" s="317"/>
      <c r="O76" s="317"/>
      <c r="P76" s="317"/>
      <c r="Q76" s="317"/>
      <c r="R76" s="288"/>
      <c r="S76" s="285"/>
      <c r="T76" s="289" t="s">
        <v>368</v>
      </c>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5"/>
      <c r="AW76" s="285"/>
      <c r="AX76" s="285"/>
      <c r="AY76" s="285"/>
      <c r="AZ76" s="285"/>
      <c r="BA76" s="285"/>
      <c r="BB76" s="285"/>
      <c r="BC76" s="285"/>
      <c r="BD76" s="285"/>
      <c r="BE76" s="285"/>
      <c r="BF76" s="285"/>
      <c r="BG76" s="285"/>
      <c r="BH76" s="285"/>
      <c r="BI76" s="285"/>
      <c r="BJ76" s="285"/>
      <c r="BK76" s="285"/>
      <c r="BL76" s="285"/>
      <c r="BM76" s="285"/>
      <c r="BN76" s="285"/>
      <c r="BO76" s="285"/>
      <c r="BP76" s="285"/>
      <c r="BQ76" s="285"/>
      <c r="BR76" s="285"/>
      <c r="BS76" s="285"/>
      <c r="BT76" s="285"/>
      <c r="BU76" s="285"/>
      <c r="BV76" s="285"/>
      <c r="BW76" s="285"/>
      <c r="BX76" s="285"/>
      <c r="BY76" s="285"/>
      <c r="BZ76" s="285"/>
      <c r="CA76" s="285"/>
      <c r="CB76" s="285"/>
      <c r="CC76" s="285"/>
      <c r="CD76" s="285"/>
      <c r="CE76" s="285"/>
      <c r="CF76" s="275"/>
      <c r="CG76" s="274"/>
      <c r="CH76" s="317"/>
      <c r="CI76" s="317"/>
      <c r="CJ76" s="317"/>
      <c r="CK76" s="317"/>
      <c r="CL76" s="317"/>
      <c r="CM76" s="317"/>
      <c r="CN76" s="317"/>
      <c r="CO76" s="317"/>
      <c r="CP76" s="317"/>
      <c r="CQ76" s="317"/>
      <c r="CR76" s="317"/>
      <c r="CS76" s="317"/>
      <c r="CT76" s="317"/>
      <c r="CU76" s="317"/>
      <c r="CV76" s="317"/>
      <c r="CW76" s="317"/>
      <c r="CX76" s="317"/>
      <c r="CY76" s="317"/>
      <c r="CZ76" s="317"/>
      <c r="DA76" s="485"/>
    </row>
    <row r="77" spans="2:105" s="273" customFormat="1" ht="6.75" customHeight="1">
      <c r="B77" s="274"/>
      <c r="C77" s="317"/>
      <c r="D77" s="317"/>
      <c r="E77" s="317"/>
      <c r="F77" s="317"/>
      <c r="G77" s="317"/>
      <c r="H77" s="317"/>
      <c r="I77" s="317"/>
      <c r="J77" s="317"/>
      <c r="K77" s="317"/>
      <c r="L77" s="317"/>
      <c r="M77" s="317"/>
      <c r="N77" s="317"/>
      <c r="O77" s="317"/>
      <c r="P77" s="317"/>
      <c r="Q77" s="317"/>
      <c r="R77" s="275"/>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2"/>
      <c r="CG77" s="274"/>
      <c r="CH77" s="317"/>
      <c r="CI77" s="317"/>
      <c r="CJ77" s="317"/>
      <c r="CK77" s="317"/>
      <c r="CL77" s="317"/>
      <c r="CM77" s="317"/>
      <c r="CN77" s="317"/>
      <c r="CO77" s="317"/>
      <c r="CP77" s="317"/>
      <c r="CQ77" s="317"/>
      <c r="CR77" s="317"/>
      <c r="CS77" s="317"/>
      <c r="CT77" s="317"/>
      <c r="CU77" s="317"/>
      <c r="CV77" s="317"/>
      <c r="CW77" s="317"/>
      <c r="CX77" s="317"/>
      <c r="CY77" s="317"/>
      <c r="CZ77" s="317"/>
      <c r="DA77" s="485"/>
    </row>
    <row r="78" spans="2:105" s="273" customFormat="1" ht="6.75" customHeight="1">
      <c r="B78" s="274"/>
      <c r="C78" s="317"/>
      <c r="D78" s="317"/>
      <c r="E78" s="317"/>
      <c r="F78" s="317"/>
      <c r="G78" s="317"/>
      <c r="H78" s="317"/>
      <c r="I78" s="317"/>
      <c r="J78" s="317"/>
      <c r="K78" s="317"/>
      <c r="L78" s="317"/>
      <c r="M78" s="317"/>
      <c r="N78" s="317"/>
      <c r="O78" s="317"/>
      <c r="P78" s="317"/>
      <c r="Q78" s="317"/>
      <c r="R78" s="275"/>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275"/>
      <c r="CG78" s="274"/>
      <c r="CH78" s="317"/>
      <c r="CI78" s="317"/>
      <c r="CJ78" s="317"/>
      <c r="CK78" s="317"/>
      <c r="CL78" s="317"/>
      <c r="CM78" s="317"/>
      <c r="CN78" s="317"/>
      <c r="CO78" s="317"/>
      <c r="CP78" s="317"/>
      <c r="CQ78" s="317"/>
      <c r="CR78" s="317"/>
      <c r="CS78" s="317"/>
      <c r="CT78" s="317"/>
      <c r="CU78" s="317"/>
      <c r="CV78" s="317"/>
      <c r="CW78" s="317"/>
      <c r="CX78" s="317"/>
      <c r="CY78" s="317"/>
      <c r="CZ78" s="317"/>
      <c r="DA78" s="485"/>
    </row>
    <row r="79" spans="2:105" s="273" customFormat="1" ht="18.75" customHeight="1">
      <c r="B79" s="274"/>
      <c r="C79" s="317"/>
      <c r="D79" s="317"/>
      <c r="E79" s="317"/>
      <c r="F79" s="317"/>
      <c r="G79" s="317"/>
      <c r="H79" s="317"/>
      <c r="I79" s="317"/>
      <c r="J79" s="317"/>
      <c r="K79" s="317"/>
      <c r="L79" s="317"/>
      <c r="M79" s="317"/>
      <c r="N79" s="317"/>
      <c r="O79" s="317"/>
      <c r="P79" s="317"/>
      <c r="Q79" s="317"/>
      <c r="R79" s="288"/>
      <c r="S79" s="285"/>
      <c r="T79" s="514" t="str">
        <f>IF(入力表!P46=4,"■本市の発注工事で過去３年間に同種工事の工事成績評定７５点以上８０点","□本市の発注工事で過去３年間に同種工事の工事成績評定７５点以上８０点")</f>
        <v>□本市の発注工事で過去３年間に同種工事の工事成績評定７５点以上８０点</v>
      </c>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85"/>
      <c r="CG79" s="274"/>
      <c r="CH79" s="317"/>
      <c r="CI79" s="317"/>
      <c r="CJ79" s="317"/>
      <c r="CK79" s="317"/>
      <c r="CL79" s="317"/>
      <c r="CM79" s="317"/>
      <c r="CN79" s="317"/>
      <c r="CO79" s="317"/>
      <c r="CP79" s="317"/>
      <c r="CQ79" s="317"/>
      <c r="CR79" s="317"/>
      <c r="CS79" s="317"/>
      <c r="CT79" s="317"/>
      <c r="CU79" s="317"/>
      <c r="CV79" s="317"/>
      <c r="CW79" s="317"/>
      <c r="CX79" s="317"/>
      <c r="CY79" s="317"/>
      <c r="CZ79" s="317"/>
      <c r="DA79" s="485"/>
    </row>
    <row r="80" spans="2:105" s="273" customFormat="1" ht="6.75" customHeight="1">
      <c r="B80" s="274"/>
      <c r="C80" s="317"/>
      <c r="D80" s="317"/>
      <c r="E80" s="317"/>
      <c r="F80" s="317"/>
      <c r="G80" s="317"/>
      <c r="H80" s="317"/>
      <c r="I80" s="317"/>
      <c r="J80" s="317"/>
      <c r="K80" s="317"/>
      <c r="L80" s="317"/>
      <c r="M80" s="317"/>
      <c r="N80" s="317"/>
      <c r="O80" s="317"/>
      <c r="P80" s="317"/>
      <c r="Q80" s="317"/>
      <c r="R80" s="275"/>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275"/>
      <c r="CG80" s="274"/>
      <c r="CH80" s="317"/>
      <c r="CI80" s="317"/>
      <c r="CJ80" s="317"/>
      <c r="CK80" s="317"/>
      <c r="CL80" s="317"/>
      <c r="CM80" s="317"/>
      <c r="CN80" s="317"/>
      <c r="CO80" s="317"/>
      <c r="CP80" s="317"/>
      <c r="CQ80" s="317"/>
      <c r="CR80" s="317"/>
      <c r="CS80" s="317"/>
      <c r="CT80" s="317"/>
      <c r="CU80" s="317"/>
      <c r="CV80" s="317"/>
      <c r="CW80" s="317"/>
      <c r="CX80" s="317"/>
      <c r="CY80" s="317"/>
      <c r="CZ80" s="317"/>
      <c r="DA80" s="485"/>
    </row>
    <row r="81" spans="2:105" s="273" customFormat="1" ht="18.75" customHeight="1">
      <c r="B81" s="274"/>
      <c r="C81" s="317"/>
      <c r="D81" s="317"/>
      <c r="E81" s="317"/>
      <c r="F81" s="317"/>
      <c r="G81" s="317"/>
      <c r="H81" s="317"/>
      <c r="I81" s="317"/>
      <c r="J81" s="317"/>
      <c r="K81" s="317"/>
      <c r="L81" s="317"/>
      <c r="M81" s="317"/>
      <c r="N81" s="317"/>
      <c r="O81" s="317"/>
      <c r="P81" s="317"/>
      <c r="Q81" s="317"/>
      <c r="R81" s="288"/>
      <c r="S81" s="285"/>
      <c r="T81" s="289" t="s">
        <v>369</v>
      </c>
      <c r="U81" s="285"/>
      <c r="V81" s="285"/>
      <c r="W81" s="285"/>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c r="AT81" s="285"/>
      <c r="AU81" s="285"/>
      <c r="AV81" s="285"/>
      <c r="AW81" s="285"/>
      <c r="AX81" s="285"/>
      <c r="AY81" s="285"/>
      <c r="AZ81" s="285"/>
      <c r="BA81" s="285"/>
      <c r="BB81" s="285"/>
      <c r="BC81" s="285"/>
      <c r="BD81" s="285"/>
      <c r="BE81" s="285"/>
      <c r="BF81" s="285"/>
      <c r="BG81" s="285"/>
      <c r="BH81" s="285"/>
      <c r="BI81" s="285"/>
      <c r="BJ81" s="285"/>
      <c r="BK81" s="285"/>
      <c r="BL81" s="285"/>
      <c r="BM81" s="285"/>
      <c r="BN81" s="285"/>
      <c r="BO81" s="285"/>
      <c r="BP81" s="285"/>
      <c r="BQ81" s="285"/>
      <c r="BR81" s="285"/>
      <c r="BS81" s="285"/>
      <c r="BT81" s="285"/>
      <c r="BU81" s="285"/>
      <c r="BV81" s="285"/>
      <c r="BW81" s="285"/>
      <c r="BX81" s="285"/>
      <c r="BY81" s="285"/>
      <c r="BZ81" s="285"/>
      <c r="CA81" s="285"/>
      <c r="CB81" s="285"/>
      <c r="CC81" s="285"/>
      <c r="CD81" s="285"/>
      <c r="CE81" s="285"/>
      <c r="CF81" s="275"/>
      <c r="CG81" s="274"/>
      <c r="CH81" s="317"/>
      <c r="CI81" s="317"/>
      <c r="CJ81" s="317"/>
      <c r="CK81" s="317"/>
      <c r="CL81" s="317"/>
      <c r="CM81" s="317"/>
      <c r="CN81" s="317"/>
      <c r="CO81" s="317"/>
      <c r="CP81" s="317"/>
      <c r="CQ81" s="317"/>
      <c r="CR81" s="317"/>
      <c r="CS81" s="317"/>
      <c r="CT81" s="317"/>
      <c r="CU81" s="317"/>
      <c r="CV81" s="317"/>
      <c r="CW81" s="317"/>
      <c r="CX81" s="317"/>
      <c r="CY81" s="317"/>
      <c r="CZ81" s="317"/>
      <c r="DA81" s="485"/>
    </row>
    <row r="82" spans="2:105" s="273" customFormat="1" ht="6.75" customHeight="1">
      <c r="B82" s="274"/>
      <c r="C82" s="317"/>
      <c r="D82" s="317"/>
      <c r="E82" s="317"/>
      <c r="F82" s="317"/>
      <c r="G82" s="317"/>
      <c r="H82" s="317"/>
      <c r="I82" s="317"/>
      <c r="J82" s="317"/>
      <c r="K82" s="317"/>
      <c r="L82" s="317"/>
      <c r="M82" s="317"/>
      <c r="N82" s="317"/>
      <c r="O82" s="317"/>
      <c r="P82" s="317"/>
      <c r="Q82" s="317"/>
      <c r="R82" s="275"/>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2"/>
      <c r="CG82" s="274"/>
      <c r="CH82" s="317"/>
      <c r="CI82" s="317"/>
      <c r="CJ82" s="317"/>
      <c r="CK82" s="317"/>
      <c r="CL82" s="317"/>
      <c r="CM82" s="317"/>
      <c r="CN82" s="317"/>
      <c r="CO82" s="317"/>
      <c r="CP82" s="317"/>
      <c r="CQ82" s="317"/>
      <c r="CR82" s="317"/>
      <c r="CS82" s="317"/>
      <c r="CT82" s="317"/>
      <c r="CU82" s="317"/>
      <c r="CV82" s="317"/>
      <c r="CW82" s="317"/>
      <c r="CX82" s="317"/>
      <c r="CY82" s="317"/>
      <c r="CZ82" s="317"/>
      <c r="DA82" s="485"/>
    </row>
    <row r="83" spans="2:105" s="273" customFormat="1" ht="6.75" customHeight="1">
      <c r="B83" s="274"/>
      <c r="C83" s="317"/>
      <c r="D83" s="317"/>
      <c r="E83" s="317"/>
      <c r="F83" s="317"/>
      <c r="G83" s="317"/>
      <c r="H83" s="317"/>
      <c r="I83" s="317"/>
      <c r="J83" s="317"/>
      <c r="K83" s="317"/>
      <c r="L83" s="317"/>
      <c r="M83" s="317"/>
      <c r="N83" s="317"/>
      <c r="O83" s="317"/>
      <c r="P83" s="317"/>
      <c r="Q83" s="317"/>
      <c r="R83" s="27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6"/>
      <c r="CG83" s="274"/>
      <c r="CH83" s="317"/>
      <c r="CI83" s="317"/>
      <c r="CJ83" s="317"/>
      <c r="CK83" s="317"/>
      <c r="CL83" s="317"/>
      <c r="CM83" s="317"/>
      <c r="CN83" s="317"/>
      <c r="CO83" s="317"/>
      <c r="CP83" s="317"/>
      <c r="CQ83" s="317"/>
      <c r="CR83" s="317"/>
      <c r="CS83" s="317"/>
      <c r="CT83" s="317"/>
      <c r="CU83" s="317"/>
      <c r="CV83" s="317"/>
      <c r="CW83" s="317"/>
      <c r="CX83" s="317"/>
      <c r="CY83" s="317"/>
      <c r="CZ83" s="317"/>
      <c r="DA83" s="485"/>
    </row>
    <row r="84" spans="2:105" s="273" customFormat="1" ht="21" customHeight="1">
      <c r="B84" s="274"/>
      <c r="C84" s="317"/>
      <c r="D84" s="317"/>
      <c r="E84" s="317"/>
      <c r="F84" s="317"/>
      <c r="G84" s="317"/>
      <c r="H84" s="317"/>
      <c r="I84" s="317"/>
      <c r="J84" s="317"/>
      <c r="K84" s="317"/>
      <c r="L84" s="317"/>
      <c r="M84" s="317"/>
      <c r="N84" s="317"/>
      <c r="O84" s="317"/>
      <c r="P84" s="317"/>
      <c r="Q84" s="317"/>
      <c r="R84" s="288"/>
      <c r="S84" s="285"/>
      <c r="T84" s="289" t="str">
        <f>IF(入力表!P46=5,"■本市の発注工事で過去３年間に同種工事の工事成績評定７０点以上７５点","□本市の発注工事で過去３年間に同種工事の工事成績評定７０点以上７５点")</f>
        <v>□本市の発注工事で過去３年間に同種工事の工事成績評定７０点以上７５点</v>
      </c>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0"/>
      <c r="BT84" s="290"/>
      <c r="BU84" s="290"/>
      <c r="BV84" s="290"/>
      <c r="BW84" s="290"/>
      <c r="BX84" s="290"/>
      <c r="BY84" s="290"/>
      <c r="BZ84" s="290"/>
      <c r="CA84" s="290"/>
      <c r="CB84" s="290"/>
      <c r="CC84" s="290"/>
      <c r="CD84" s="290"/>
      <c r="CE84" s="290"/>
      <c r="CF84" s="288"/>
      <c r="CG84" s="274"/>
      <c r="CH84" s="317"/>
      <c r="CI84" s="317"/>
      <c r="CJ84" s="317"/>
      <c r="CK84" s="317"/>
      <c r="CL84" s="317"/>
      <c r="CM84" s="317"/>
      <c r="CN84" s="317"/>
      <c r="CO84" s="317"/>
      <c r="CP84" s="317"/>
      <c r="CQ84" s="317"/>
      <c r="CR84" s="317"/>
      <c r="CS84" s="317"/>
      <c r="CT84" s="317"/>
      <c r="CU84" s="317"/>
      <c r="CV84" s="317"/>
      <c r="CW84" s="317"/>
      <c r="CX84" s="317"/>
      <c r="CY84" s="317"/>
      <c r="CZ84" s="317"/>
      <c r="DA84" s="485"/>
    </row>
    <row r="85" spans="2:105" s="273" customFormat="1" ht="6.75" customHeight="1">
      <c r="B85" s="274"/>
      <c r="C85" s="317"/>
      <c r="D85" s="317"/>
      <c r="E85" s="317"/>
      <c r="F85" s="317"/>
      <c r="G85" s="317"/>
      <c r="H85" s="317"/>
      <c r="I85" s="317"/>
      <c r="J85" s="317"/>
      <c r="K85" s="317"/>
      <c r="L85" s="317"/>
      <c r="M85" s="317"/>
      <c r="N85" s="317"/>
      <c r="O85" s="317"/>
      <c r="P85" s="317"/>
      <c r="Q85" s="317"/>
      <c r="R85" s="275"/>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275"/>
      <c r="CG85" s="274"/>
      <c r="CH85" s="317"/>
      <c r="CI85" s="317"/>
      <c r="CJ85" s="317"/>
      <c r="CK85" s="317"/>
      <c r="CL85" s="317"/>
      <c r="CM85" s="317"/>
      <c r="CN85" s="317"/>
      <c r="CO85" s="317"/>
      <c r="CP85" s="317"/>
      <c r="CQ85" s="317"/>
      <c r="CR85" s="317"/>
      <c r="CS85" s="317"/>
      <c r="CT85" s="317"/>
      <c r="CU85" s="317"/>
      <c r="CV85" s="317"/>
      <c r="CW85" s="317"/>
      <c r="CX85" s="317"/>
      <c r="CY85" s="317"/>
      <c r="CZ85" s="317"/>
      <c r="DA85" s="485"/>
    </row>
    <row r="86" spans="2:105" s="273" customFormat="1" ht="18.75" customHeight="1">
      <c r="B86" s="274"/>
      <c r="C86" s="317"/>
      <c r="D86" s="317"/>
      <c r="E86" s="317"/>
      <c r="F86" s="317"/>
      <c r="G86" s="317"/>
      <c r="H86" s="317"/>
      <c r="I86" s="317"/>
      <c r="J86" s="317"/>
      <c r="K86" s="317"/>
      <c r="L86" s="317"/>
      <c r="M86" s="317"/>
      <c r="N86" s="317"/>
      <c r="O86" s="317"/>
      <c r="P86" s="317"/>
      <c r="Q86" s="317"/>
      <c r="R86" s="288"/>
      <c r="S86" s="285"/>
      <c r="T86" s="289" t="s">
        <v>370</v>
      </c>
      <c r="U86" s="285"/>
      <c r="V86" s="285"/>
      <c r="W86" s="285"/>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c r="AT86" s="285"/>
      <c r="AU86" s="285"/>
      <c r="AV86" s="285"/>
      <c r="AW86" s="285"/>
      <c r="AX86" s="285"/>
      <c r="AY86" s="285"/>
      <c r="AZ86" s="285"/>
      <c r="BA86" s="285"/>
      <c r="BB86" s="285"/>
      <c r="BC86" s="285"/>
      <c r="BD86" s="285"/>
      <c r="BE86" s="285"/>
      <c r="BF86" s="285"/>
      <c r="BG86" s="285"/>
      <c r="BH86" s="285"/>
      <c r="BI86" s="285"/>
      <c r="BJ86" s="285"/>
      <c r="BK86" s="285"/>
      <c r="BL86" s="285"/>
      <c r="BM86" s="285"/>
      <c r="BN86" s="285"/>
      <c r="BO86" s="285"/>
      <c r="BP86" s="285"/>
      <c r="BQ86" s="285"/>
      <c r="BR86" s="285"/>
      <c r="BS86" s="285"/>
      <c r="BT86" s="285"/>
      <c r="BU86" s="285"/>
      <c r="BV86" s="285"/>
      <c r="BW86" s="285"/>
      <c r="BX86" s="285"/>
      <c r="BY86" s="285"/>
      <c r="BZ86" s="285"/>
      <c r="CA86" s="285"/>
      <c r="CB86" s="285"/>
      <c r="CC86" s="285"/>
      <c r="CD86" s="285"/>
      <c r="CE86" s="285"/>
      <c r="CF86" s="275"/>
      <c r="CG86" s="274"/>
      <c r="CH86" s="317"/>
      <c r="CI86" s="317"/>
      <c r="CJ86" s="317"/>
      <c r="CK86" s="317"/>
      <c r="CL86" s="317"/>
      <c r="CM86" s="317"/>
      <c r="CN86" s="317"/>
      <c r="CO86" s="317"/>
      <c r="CP86" s="317"/>
      <c r="CQ86" s="317"/>
      <c r="CR86" s="317"/>
      <c r="CS86" s="317"/>
      <c r="CT86" s="317"/>
      <c r="CU86" s="317"/>
      <c r="CV86" s="317"/>
      <c r="CW86" s="317"/>
      <c r="CX86" s="317"/>
      <c r="CY86" s="317"/>
      <c r="CZ86" s="317"/>
      <c r="DA86" s="485"/>
    </row>
    <row r="87" spans="2:105" s="273" customFormat="1" ht="6.75" customHeight="1">
      <c r="B87" s="274"/>
      <c r="C87" s="317"/>
      <c r="D87" s="317"/>
      <c r="E87" s="317"/>
      <c r="F87" s="317"/>
      <c r="G87" s="317"/>
      <c r="H87" s="317"/>
      <c r="I87" s="317"/>
      <c r="J87" s="317"/>
      <c r="K87" s="317"/>
      <c r="L87" s="317"/>
      <c r="M87" s="317"/>
      <c r="N87" s="317"/>
      <c r="O87" s="317"/>
      <c r="P87" s="317"/>
      <c r="Q87" s="317"/>
      <c r="R87" s="275"/>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2"/>
      <c r="CG87" s="20"/>
      <c r="CH87" s="21"/>
      <c r="CI87" s="21"/>
      <c r="CJ87" s="21"/>
      <c r="CK87" s="21"/>
      <c r="CL87" s="21"/>
      <c r="CM87" s="21"/>
      <c r="CN87" s="21"/>
      <c r="CO87" s="21"/>
      <c r="CP87" s="21"/>
      <c r="CQ87" s="21"/>
      <c r="CR87" s="21"/>
      <c r="CS87" s="21"/>
      <c r="CT87" s="21"/>
      <c r="CU87" s="21"/>
      <c r="CV87" s="21"/>
      <c r="CW87" s="21"/>
      <c r="CX87" s="21"/>
      <c r="CY87" s="21"/>
      <c r="CZ87" s="21"/>
      <c r="DA87" s="22"/>
    </row>
    <row r="88" spans="2:105" s="273" customFormat="1" ht="6.75" customHeight="1">
      <c r="B88" s="274"/>
      <c r="C88" s="317"/>
      <c r="D88" s="317"/>
      <c r="E88" s="317"/>
      <c r="F88" s="317"/>
      <c r="G88" s="317"/>
      <c r="H88" s="317"/>
      <c r="I88" s="317"/>
      <c r="J88" s="317"/>
      <c r="K88" s="317"/>
      <c r="L88" s="317"/>
      <c r="M88" s="317"/>
      <c r="N88" s="317"/>
      <c r="O88" s="317"/>
      <c r="P88" s="317"/>
      <c r="Q88" s="317"/>
      <c r="R88" s="27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6"/>
      <c r="CG88" s="492"/>
      <c r="CH88" s="493"/>
      <c r="CI88" s="493"/>
      <c r="CJ88" s="493"/>
      <c r="CK88" s="493"/>
      <c r="CL88" s="493"/>
      <c r="CM88" s="493"/>
      <c r="CN88" s="493"/>
      <c r="CO88" s="493"/>
      <c r="CP88" s="493"/>
      <c r="CQ88" s="493"/>
      <c r="CR88" s="493"/>
      <c r="CS88" s="493"/>
      <c r="CT88" s="493"/>
      <c r="CU88" s="493"/>
      <c r="CV88" s="493"/>
      <c r="CW88" s="493"/>
      <c r="CX88" s="493"/>
      <c r="CY88" s="493"/>
      <c r="CZ88" s="493"/>
      <c r="DA88" s="494"/>
    </row>
    <row r="89" spans="2:105" s="273" customFormat="1" ht="21" customHeight="1">
      <c r="B89" s="274"/>
      <c r="C89" s="317"/>
      <c r="D89" s="317"/>
      <c r="E89" s="317"/>
      <c r="F89" s="317"/>
      <c r="G89" s="317"/>
      <c r="H89" s="317"/>
      <c r="I89" s="317"/>
      <c r="J89" s="317"/>
      <c r="K89" s="317"/>
      <c r="L89" s="317"/>
      <c r="M89" s="317"/>
      <c r="N89" s="317"/>
      <c r="O89" s="317"/>
      <c r="P89" s="317"/>
      <c r="Q89" s="317"/>
      <c r="R89" s="288"/>
      <c r="S89" s="285"/>
      <c r="T89" s="287" t="str">
        <f>IF(入力表!P46=6,"■上記以外","□上記以外")</f>
        <v>□上記以外</v>
      </c>
      <c r="U89" s="285"/>
      <c r="V89" s="285"/>
      <c r="W89" s="285"/>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75"/>
      <c r="CG89" s="495"/>
      <c r="CH89" s="496"/>
      <c r="CI89" s="496"/>
      <c r="CJ89" s="496"/>
      <c r="CK89" s="496"/>
      <c r="CL89" s="496"/>
      <c r="CM89" s="496"/>
      <c r="CN89" s="496"/>
      <c r="CO89" s="496"/>
      <c r="CP89" s="496"/>
      <c r="CQ89" s="496"/>
      <c r="CR89" s="496"/>
      <c r="CS89" s="496"/>
      <c r="CT89" s="496"/>
      <c r="CU89" s="496"/>
      <c r="CV89" s="496"/>
      <c r="CW89" s="496"/>
      <c r="CX89" s="496"/>
      <c r="CY89" s="496"/>
      <c r="CZ89" s="496"/>
      <c r="DA89" s="497"/>
    </row>
    <row r="90" spans="2:105" s="273" customFormat="1" ht="6.75" customHeight="1">
      <c r="B90" s="20"/>
      <c r="C90" s="21"/>
      <c r="D90" s="21"/>
      <c r="E90" s="21"/>
      <c r="F90" s="21"/>
      <c r="G90" s="21"/>
      <c r="H90" s="21"/>
      <c r="I90" s="21"/>
      <c r="J90" s="21"/>
      <c r="K90" s="21"/>
      <c r="L90" s="21"/>
      <c r="M90" s="21"/>
      <c r="N90" s="21"/>
      <c r="O90" s="21"/>
      <c r="P90" s="21"/>
      <c r="Q90" s="21"/>
      <c r="R90" s="22"/>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2"/>
      <c r="CG90" s="498"/>
      <c r="CH90" s="499"/>
      <c r="CI90" s="499"/>
      <c r="CJ90" s="499"/>
      <c r="CK90" s="499"/>
      <c r="CL90" s="499"/>
      <c r="CM90" s="499"/>
      <c r="CN90" s="499"/>
      <c r="CO90" s="499"/>
      <c r="CP90" s="499"/>
      <c r="CQ90" s="499"/>
      <c r="CR90" s="499"/>
      <c r="CS90" s="499"/>
      <c r="CT90" s="499"/>
      <c r="CU90" s="499"/>
      <c r="CV90" s="499"/>
      <c r="CW90" s="499"/>
      <c r="CX90" s="499"/>
      <c r="CY90" s="499"/>
      <c r="CZ90" s="499"/>
      <c r="DA90" s="500"/>
    </row>
    <row r="91" spans="2:105" ht="6.75" customHeight="1">
      <c r="B91" s="14"/>
      <c r="C91" s="15"/>
      <c r="D91" s="15"/>
      <c r="E91" s="15"/>
      <c r="F91" s="15"/>
      <c r="G91" s="15"/>
      <c r="H91" s="15"/>
      <c r="I91" s="15"/>
      <c r="J91" s="15"/>
      <c r="K91" s="15"/>
      <c r="L91" s="15"/>
      <c r="M91" s="15"/>
      <c r="N91" s="15"/>
      <c r="O91" s="15"/>
      <c r="P91" s="15"/>
      <c r="Q91" s="15"/>
      <c r="R91" s="16"/>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6"/>
      <c r="CG91" s="14"/>
      <c r="CH91" s="15"/>
      <c r="CI91" s="15"/>
      <c r="CJ91" s="15"/>
      <c r="CK91" s="15"/>
      <c r="CL91" s="15"/>
      <c r="CM91" s="15"/>
      <c r="CN91" s="15"/>
      <c r="CO91" s="15"/>
      <c r="CP91" s="15"/>
      <c r="CQ91" s="15"/>
      <c r="CR91" s="15"/>
      <c r="CS91" s="15"/>
      <c r="CT91" s="15"/>
      <c r="CU91" s="15"/>
      <c r="CV91" s="15"/>
      <c r="CW91" s="15"/>
      <c r="CX91" s="15"/>
      <c r="CY91" s="15"/>
      <c r="CZ91" s="15"/>
      <c r="DA91" s="16"/>
    </row>
    <row r="92" spans="2:105" ht="21" customHeight="1">
      <c r="B92" s="17"/>
      <c r="C92" s="502" t="s">
        <v>322</v>
      </c>
      <c r="D92" s="317"/>
      <c r="E92" s="317"/>
      <c r="F92" s="317"/>
      <c r="G92" s="317"/>
      <c r="H92" s="317"/>
      <c r="I92" s="317"/>
      <c r="J92" s="317"/>
      <c r="K92" s="317"/>
      <c r="L92" s="317"/>
      <c r="M92" s="317"/>
      <c r="N92" s="317"/>
      <c r="O92" s="317"/>
      <c r="P92" s="317"/>
      <c r="Q92" s="317"/>
      <c r="R92" s="23"/>
      <c r="S92" s="102"/>
      <c r="T92" s="224" t="str">
        <f>IF(入力表!P53=1,"■本市で過去１０年間に２年以上連続優良工事表彰実績有","□本市で過去１０年間に２年以上連続優良工事表彰実績有")</f>
        <v>□本市で過去１０年間に２年以上連続優良工事表彰実績有</v>
      </c>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9"/>
      <c r="CG92" s="17"/>
      <c r="CH92" s="368" t="s">
        <v>30</v>
      </c>
      <c r="CI92" s="400"/>
      <c r="CJ92" s="400"/>
      <c r="CK92" s="400"/>
      <c r="CL92" s="400"/>
      <c r="CM92" s="400"/>
      <c r="CN92" s="400"/>
      <c r="CO92" s="400"/>
      <c r="CP92" s="400"/>
      <c r="CQ92" s="400"/>
      <c r="CR92" s="400"/>
      <c r="CS92" s="400"/>
      <c r="CT92" s="400"/>
      <c r="CU92" s="400"/>
      <c r="CV92" s="400"/>
      <c r="CW92" s="400"/>
      <c r="CX92" s="400"/>
      <c r="CY92" s="400"/>
      <c r="CZ92" s="400"/>
      <c r="DA92" s="19"/>
    </row>
    <row r="93" spans="2:105" ht="6.75" customHeight="1">
      <c r="B93" s="17"/>
      <c r="C93" s="317"/>
      <c r="D93" s="317"/>
      <c r="E93" s="317"/>
      <c r="F93" s="317"/>
      <c r="G93" s="317"/>
      <c r="H93" s="317"/>
      <c r="I93" s="317"/>
      <c r="J93" s="317"/>
      <c r="K93" s="317"/>
      <c r="L93" s="317"/>
      <c r="M93" s="317"/>
      <c r="N93" s="317"/>
      <c r="O93" s="317"/>
      <c r="P93" s="317"/>
      <c r="Q93" s="317"/>
      <c r="R93" s="19"/>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2"/>
      <c r="CG93" s="17"/>
      <c r="CH93" s="400"/>
      <c r="CI93" s="400"/>
      <c r="CJ93" s="400"/>
      <c r="CK93" s="400"/>
      <c r="CL93" s="400"/>
      <c r="CM93" s="400"/>
      <c r="CN93" s="400"/>
      <c r="CO93" s="400"/>
      <c r="CP93" s="400"/>
      <c r="CQ93" s="400"/>
      <c r="CR93" s="400"/>
      <c r="CS93" s="400"/>
      <c r="CT93" s="400"/>
      <c r="CU93" s="400"/>
      <c r="CV93" s="400"/>
      <c r="CW93" s="400"/>
      <c r="CX93" s="400"/>
      <c r="CY93" s="400"/>
      <c r="CZ93" s="400"/>
      <c r="DA93" s="19"/>
    </row>
    <row r="94" spans="2:105" ht="6.75" customHeight="1">
      <c r="B94" s="17"/>
      <c r="C94" s="317"/>
      <c r="D94" s="317"/>
      <c r="E94" s="317"/>
      <c r="F94" s="317"/>
      <c r="G94" s="317"/>
      <c r="H94" s="317"/>
      <c r="I94" s="317"/>
      <c r="J94" s="317"/>
      <c r="K94" s="317"/>
      <c r="L94" s="317"/>
      <c r="M94" s="317"/>
      <c r="N94" s="317"/>
      <c r="O94" s="317"/>
      <c r="P94" s="317"/>
      <c r="Q94" s="317"/>
      <c r="R94" s="19"/>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6"/>
      <c r="CG94" s="17"/>
      <c r="CH94" s="400"/>
      <c r="CI94" s="400"/>
      <c r="CJ94" s="400"/>
      <c r="CK94" s="400"/>
      <c r="CL94" s="400"/>
      <c r="CM94" s="400"/>
      <c r="CN94" s="400"/>
      <c r="CO94" s="400"/>
      <c r="CP94" s="400"/>
      <c r="CQ94" s="400"/>
      <c r="CR94" s="400"/>
      <c r="CS94" s="400"/>
      <c r="CT94" s="400"/>
      <c r="CU94" s="400"/>
      <c r="CV94" s="400"/>
      <c r="CW94" s="400"/>
      <c r="CX94" s="400"/>
      <c r="CY94" s="400"/>
      <c r="CZ94" s="400"/>
      <c r="DA94" s="19"/>
    </row>
    <row r="95" spans="2:105" ht="21" customHeight="1">
      <c r="B95" s="17"/>
      <c r="C95" s="317"/>
      <c r="D95" s="317"/>
      <c r="E95" s="317"/>
      <c r="F95" s="317"/>
      <c r="G95" s="317"/>
      <c r="H95" s="317"/>
      <c r="I95" s="317"/>
      <c r="J95" s="317"/>
      <c r="K95" s="317"/>
      <c r="L95" s="317"/>
      <c r="M95" s="317"/>
      <c r="N95" s="317"/>
      <c r="O95" s="317"/>
      <c r="P95" s="317"/>
      <c r="Q95" s="317"/>
      <c r="R95" s="267"/>
      <c r="S95" s="265"/>
      <c r="T95" s="266" t="str">
        <f>IF(入力表!P53=2,"■本市で過去１０年間に優良工事表彰実績が２件以上有","□本市で過去１０年間に優良工事表彰実績が２件以上有")</f>
        <v>□本市で過去１０年間に優良工事表彰実績が２件以上有</v>
      </c>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c r="BY95" s="265"/>
      <c r="BZ95" s="265"/>
      <c r="CA95" s="265"/>
      <c r="CB95" s="265"/>
      <c r="CC95" s="265"/>
      <c r="CD95" s="265"/>
      <c r="CE95" s="265"/>
      <c r="CF95" s="19"/>
      <c r="CG95" s="17"/>
      <c r="CH95" s="400"/>
      <c r="CI95" s="400"/>
      <c r="CJ95" s="400"/>
      <c r="CK95" s="400"/>
      <c r="CL95" s="400"/>
      <c r="CM95" s="400"/>
      <c r="CN95" s="400"/>
      <c r="CO95" s="400"/>
      <c r="CP95" s="400"/>
      <c r="CQ95" s="400"/>
      <c r="CR95" s="400"/>
      <c r="CS95" s="400"/>
      <c r="CT95" s="400"/>
      <c r="CU95" s="400"/>
      <c r="CV95" s="400"/>
      <c r="CW95" s="400"/>
      <c r="CX95" s="400"/>
      <c r="CY95" s="400"/>
      <c r="CZ95" s="400"/>
      <c r="DA95" s="19"/>
    </row>
    <row r="96" spans="2:105" ht="6.75" customHeight="1">
      <c r="B96" s="17"/>
      <c r="C96" s="317"/>
      <c r="D96" s="317"/>
      <c r="E96" s="317"/>
      <c r="F96" s="317"/>
      <c r="G96" s="317"/>
      <c r="H96" s="317"/>
      <c r="I96" s="317"/>
      <c r="J96" s="317"/>
      <c r="K96" s="317"/>
      <c r="L96" s="317"/>
      <c r="M96" s="317"/>
      <c r="N96" s="317"/>
      <c r="O96" s="317"/>
      <c r="P96" s="317"/>
      <c r="Q96" s="317"/>
      <c r="R96" s="19"/>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2"/>
      <c r="CG96" s="17"/>
      <c r="CH96" s="400"/>
      <c r="CI96" s="400"/>
      <c r="CJ96" s="400"/>
      <c r="CK96" s="400"/>
      <c r="CL96" s="400"/>
      <c r="CM96" s="400"/>
      <c r="CN96" s="400"/>
      <c r="CO96" s="400"/>
      <c r="CP96" s="400"/>
      <c r="CQ96" s="400"/>
      <c r="CR96" s="400"/>
      <c r="CS96" s="400"/>
      <c r="CT96" s="400"/>
      <c r="CU96" s="400"/>
      <c r="CV96" s="400"/>
      <c r="CW96" s="400"/>
      <c r="CX96" s="400"/>
      <c r="CY96" s="400"/>
      <c r="CZ96" s="400"/>
      <c r="DA96" s="19"/>
    </row>
    <row r="97" spans="2:105" ht="6.75" customHeight="1">
      <c r="B97" s="17"/>
      <c r="C97" s="317"/>
      <c r="D97" s="317"/>
      <c r="E97" s="317"/>
      <c r="F97" s="317"/>
      <c r="G97" s="317"/>
      <c r="H97" s="317"/>
      <c r="I97" s="317"/>
      <c r="J97" s="317"/>
      <c r="K97" s="317"/>
      <c r="L97" s="317"/>
      <c r="M97" s="317"/>
      <c r="N97" s="317"/>
      <c r="O97" s="317"/>
      <c r="P97" s="317"/>
      <c r="Q97" s="317"/>
      <c r="R97" s="19"/>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6"/>
      <c r="CG97" s="17"/>
      <c r="CH97" s="400"/>
      <c r="CI97" s="400"/>
      <c r="CJ97" s="400"/>
      <c r="CK97" s="400"/>
      <c r="CL97" s="400"/>
      <c r="CM97" s="400"/>
      <c r="CN97" s="400"/>
      <c r="CO97" s="400"/>
      <c r="CP97" s="400"/>
      <c r="CQ97" s="400"/>
      <c r="CR97" s="400"/>
      <c r="CS97" s="400"/>
      <c r="CT97" s="400"/>
      <c r="CU97" s="400"/>
      <c r="CV97" s="400"/>
      <c r="CW97" s="400"/>
      <c r="CX97" s="400"/>
      <c r="CY97" s="400"/>
      <c r="CZ97" s="400"/>
      <c r="DA97" s="19"/>
    </row>
    <row r="98" spans="2:105" ht="21" customHeight="1">
      <c r="B98" s="17"/>
      <c r="C98" s="317"/>
      <c r="D98" s="317"/>
      <c r="E98" s="317"/>
      <c r="F98" s="317"/>
      <c r="G98" s="317"/>
      <c r="H98" s="317"/>
      <c r="I98" s="317"/>
      <c r="J98" s="317"/>
      <c r="K98" s="317"/>
      <c r="L98" s="317"/>
      <c r="M98" s="317"/>
      <c r="N98" s="317"/>
      <c r="O98" s="317"/>
      <c r="P98" s="317"/>
      <c r="Q98" s="317"/>
      <c r="R98" s="23"/>
      <c r="S98" s="102"/>
      <c r="T98" s="224" t="str">
        <f>IF(入力表!P53=3,"■本市で過去１０年間に優良工事表彰実績が１件有","□本市で過去１０年間に優良工事表彰実績が１件有")</f>
        <v>□本市で過去１０年間に優良工事表彰実績が１件有</v>
      </c>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9"/>
      <c r="CG98" s="17"/>
      <c r="CH98" s="400"/>
      <c r="CI98" s="400"/>
      <c r="CJ98" s="400"/>
      <c r="CK98" s="400"/>
      <c r="CL98" s="400"/>
      <c r="CM98" s="400"/>
      <c r="CN98" s="400"/>
      <c r="CO98" s="400"/>
      <c r="CP98" s="400"/>
      <c r="CQ98" s="400"/>
      <c r="CR98" s="400"/>
      <c r="CS98" s="400"/>
      <c r="CT98" s="400"/>
      <c r="CU98" s="400"/>
      <c r="CV98" s="400"/>
      <c r="CW98" s="400"/>
      <c r="CX98" s="400"/>
      <c r="CY98" s="400"/>
      <c r="CZ98" s="400"/>
      <c r="DA98" s="19"/>
    </row>
    <row r="99" spans="2:105" ht="6.75" customHeight="1">
      <c r="B99" s="17"/>
      <c r="C99" s="317"/>
      <c r="D99" s="317"/>
      <c r="E99" s="317"/>
      <c r="F99" s="317"/>
      <c r="G99" s="317"/>
      <c r="H99" s="317"/>
      <c r="I99" s="317"/>
      <c r="J99" s="317"/>
      <c r="K99" s="317"/>
      <c r="L99" s="317"/>
      <c r="M99" s="317"/>
      <c r="N99" s="317"/>
      <c r="O99" s="317"/>
      <c r="P99" s="317"/>
      <c r="Q99" s="317"/>
      <c r="R99" s="19"/>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2"/>
      <c r="CG99" s="20"/>
      <c r="CH99" s="21"/>
      <c r="CI99" s="21"/>
      <c r="CJ99" s="21"/>
      <c r="CK99" s="21"/>
      <c r="CL99" s="21"/>
      <c r="CM99" s="21"/>
      <c r="CN99" s="21"/>
      <c r="CO99" s="21"/>
      <c r="CP99" s="21"/>
      <c r="CQ99" s="21"/>
      <c r="CR99" s="21"/>
      <c r="CS99" s="21"/>
      <c r="CT99" s="21"/>
      <c r="CU99" s="21"/>
      <c r="CV99" s="21"/>
      <c r="CW99" s="21"/>
      <c r="CX99" s="21"/>
      <c r="CY99" s="21"/>
      <c r="CZ99" s="21"/>
      <c r="DA99" s="22"/>
    </row>
    <row r="100" spans="2:105" ht="6.75" customHeight="1">
      <c r="B100" s="17"/>
      <c r="C100" s="317"/>
      <c r="D100" s="317"/>
      <c r="E100" s="317"/>
      <c r="F100" s="317"/>
      <c r="G100" s="317"/>
      <c r="H100" s="317"/>
      <c r="I100" s="317"/>
      <c r="J100" s="317"/>
      <c r="K100" s="317"/>
      <c r="L100" s="317"/>
      <c r="M100" s="317"/>
      <c r="N100" s="317"/>
      <c r="O100" s="317"/>
      <c r="P100" s="317"/>
      <c r="Q100" s="317"/>
      <c r="R100" s="19"/>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6"/>
      <c r="CG100" s="492"/>
      <c r="CH100" s="493"/>
      <c r="CI100" s="493"/>
      <c r="CJ100" s="493"/>
      <c r="CK100" s="493"/>
      <c r="CL100" s="493"/>
      <c r="CM100" s="493"/>
      <c r="CN100" s="493"/>
      <c r="CO100" s="493"/>
      <c r="CP100" s="493"/>
      <c r="CQ100" s="493"/>
      <c r="CR100" s="493"/>
      <c r="CS100" s="493"/>
      <c r="CT100" s="493"/>
      <c r="CU100" s="493"/>
      <c r="CV100" s="493"/>
      <c r="CW100" s="493"/>
      <c r="CX100" s="493"/>
      <c r="CY100" s="493"/>
      <c r="CZ100" s="493"/>
      <c r="DA100" s="494"/>
    </row>
    <row r="101" spans="2:105" ht="21" customHeight="1">
      <c r="B101" s="17"/>
      <c r="C101" s="317"/>
      <c r="D101" s="317"/>
      <c r="E101" s="317"/>
      <c r="F101" s="317"/>
      <c r="G101" s="317"/>
      <c r="H101" s="317"/>
      <c r="I101" s="317"/>
      <c r="J101" s="317"/>
      <c r="K101" s="317"/>
      <c r="L101" s="317"/>
      <c r="M101" s="317"/>
      <c r="N101" s="317"/>
      <c r="O101" s="317"/>
      <c r="P101" s="317"/>
      <c r="Q101" s="317"/>
      <c r="R101" s="23"/>
      <c r="S101" s="102"/>
      <c r="T101" s="224" t="str">
        <f>IF(入力表!P53=4,"■上記以外","□上記以外")</f>
        <v>□上記以外</v>
      </c>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9"/>
      <c r="CG101" s="495"/>
      <c r="CH101" s="496"/>
      <c r="CI101" s="496"/>
      <c r="CJ101" s="496"/>
      <c r="CK101" s="496"/>
      <c r="CL101" s="496"/>
      <c r="CM101" s="496"/>
      <c r="CN101" s="496"/>
      <c r="CO101" s="496"/>
      <c r="CP101" s="496"/>
      <c r="CQ101" s="496"/>
      <c r="CR101" s="496"/>
      <c r="CS101" s="496"/>
      <c r="CT101" s="496"/>
      <c r="CU101" s="496"/>
      <c r="CV101" s="496"/>
      <c r="CW101" s="496"/>
      <c r="CX101" s="496"/>
      <c r="CY101" s="496"/>
      <c r="CZ101" s="496"/>
      <c r="DA101" s="497"/>
    </row>
    <row r="102" spans="2:105" ht="6.75" customHeight="1">
      <c r="B102" s="20"/>
      <c r="C102" s="21"/>
      <c r="D102" s="21"/>
      <c r="E102" s="21"/>
      <c r="F102" s="21"/>
      <c r="G102" s="21"/>
      <c r="H102" s="21"/>
      <c r="I102" s="21"/>
      <c r="J102" s="21"/>
      <c r="K102" s="21"/>
      <c r="L102" s="21"/>
      <c r="M102" s="21"/>
      <c r="N102" s="21"/>
      <c r="O102" s="21"/>
      <c r="P102" s="21"/>
      <c r="Q102" s="21"/>
      <c r="R102" s="22"/>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2"/>
      <c r="CG102" s="498"/>
      <c r="CH102" s="499"/>
      <c r="CI102" s="499"/>
      <c r="CJ102" s="499"/>
      <c r="CK102" s="499"/>
      <c r="CL102" s="499"/>
      <c r="CM102" s="499"/>
      <c r="CN102" s="499"/>
      <c r="CO102" s="499"/>
      <c r="CP102" s="499"/>
      <c r="CQ102" s="499"/>
      <c r="CR102" s="499"/>
      <c r="CS102" s="499"/>
      <c r="CT102" s="499"/>
      <c r="CU102" s="499"/>
      <c r="CV102" s="499"/>
      <c r="CW102" s="499"/>
      <c r="CX102" s="499"/>
      <c r="CY102" s="499"/>
      <c r="CZ102" s="499"/>
      <c r="DA102" s="500"/>
    </row>
    <row r="103" spans="2:105" s="18" customFormat="1" ht="6.75" customHeight="1">
      <c r="CG103" s="279"/>
      <c r="CH103" s="279"/>
      <c r="CI103" s="279"/>
      <c r="CJ103" s="279"/>
      <c r="CK103" s="279"/>
      <c r="CL103" s="279"/>
      <c r="CM103" s="279"/>
      <c r="CN103" s="279"/>
      <c r="CO103" s="279"/>
      <c r="CP103" s="279"/>
      <c r="CQ103" s="279"/>
      <c r="CR103" s="279"/>
      <c r="CS103" s="279"/>
      <c r="CT103" s="279"/>
      <c r="CU103" s="279"/>
      <c r="CV103" s="279"/>
      <c r="CW103" s="279"/>
      <c r="CX103" s="279"/>
      <c r="CY103" s="279"/>
      <c r="CZ103" s="279"/>
      <c r="DA103" s="279"/>
    </row>
    <row r="104" spans="2:105" s="18" customFormat="1" ht="20.25" customHeight="1">
      <c r="CG104" s="279"/>
      <c r="CH104" s="279"/>
      <c r="CI104" s="279"/>
      <c r="CJ104" s="279"/>
      <c r="CK104" s="279"/>
      <c r="CL104" s="279"/>
      <c r="CM104" s="279"/>
      <c r="CN104" s="279"/>
      <c r="CO104" s="279"/>
      <c r="CP104" s="279"/>
      <c r="CQ104" s="279"/>
      <c r="CR104" s="279"/>
      <c r="CS104" s="279"/>
      <c r="CT104" s="279"/>
      <c r="CU104" s="279"/>
      <c r="CV104" s="279"/>
      <c r="CW104" s="279"/>
      <c r="CX104" s="279"/>
      <c r="CY104" s="279"/>
      <c r="CZ104" s="279"/>
      <c r="DA104" s="279"/>
    </row>
    <row r="105" spans="2:105" s="18" customFormat="1" ht="20.25" customHeight="1">
      <c r="CG105" s="279"/>
      <c r="CH105" s="279"/>
      <c r="CI105" s="279"/>
      <c r="CJ105" s="279"/>
      <c r="CK105" s="279"/>
      <c r="CL105" s="279"/>
      <c r="CM105" s="279"/>
      <c r="CN105" s="279"/>
      <c r="CO105" s="279"/>
      <c r="CP105" s="279"/>
      <c r="CQ105" s="279"/>
      <c r="CR105" s="279"/>
      <c r="CS105" s="279"/>
      <c r="CT105" s="279"/>
      <c r="CU105" s="279"/>
      <c r="CV105" s="279"/>
      <c r="CW105" s="279"/>
      <c r="CX105" s="279"/>
      <c r="CY105" s="279"/>
      <c r="CZ105" s="279"/>
      <c r="DA105" s="279"/>
    </row>
    <row r="106" spans="2:105" s="18" customFormat="1" ht="6.75" customHeight="1">
      <c r="CG106" s="279"/>
      <c r="CH106" s="279"/>
      <c r="CI106" s="279"/>
      <c r="CJ106" s="279"/>
      <c r="CK106" s="279"/>
      <c r="CL106" s="279"/>
      <c r="CM106" s="279"/>
      <c r="CN106" s="279"/>
      <c r="CO106" s="279"/>
      <c r="CP106" s="279"/>
      <c r="CQ106" s="279"/>
      <c r="CR106" s="279"/>
      <c r="CS106" s="279"/>
      <c r="CT106" s="279"/>
      <c r="CU106" s="279"/>
      <c r="CV106" s="279"/>
      <c r="CW106" s="279"/>
      <c r="CX106" s="279"/>
      <c r="CY106" s="279"/>
      <c r="CZ106" s="279"/>
      <c r="DA106" s="279"/>
    </row>
    <row r="107" spans="2:105" ht="6.75" customHeight="1">
      <c r="B107" s="14"/>
      <c r="C107" s="15"/>
      <c r="D107" s="15"/>
      <c r="E107" s="15"/>
      <c r="F107" s="15"/>
      <c r="G107" s="15"/>
      <c r="H107" s="15"/>
      <c r="I107" s="15"/>
      <c r="J107" s="15"/>
      <c r="K107" s="15"/>
      <c r="L107" s="15"/>
      <c r="M107" s="15"/>
      <c r="N107" s="15"/>
      <c r="O107" s="15"/>
      <c r="P107" s="15"/>
      <c r="Q107" s="15"/>
      <c r="R107" s="16"/>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6"/>
      <c r="CG107" s="14"/>
      <c r="CH107" s="15"/>
      <c r="CI107" s="15"/>
      <c r="CJ107" s="15"/>
      <c r="CK107" s="15"/>
      <c r="CL107" s="15"/>
      <c r="CM107" s="15"/>
      <c r="CN107" s="15"/>
      <c r="CO107" s="15"/>
      <c r="CP107" s="15"/>
      <c r="CQ107" s="15"/>
      <c r="CR107" s="15"/>
      <c r="CS107" s="15"/>
      <c r="CT107" s="15"/>
      <c r="CU107" s="15"/>
      <c r="CV107" s="15"/>
      <c r="CW107" s="15"/>
      <c r="CX107" s="15"/>
      <c r="CY107" s="15"/>
      <c r="CZ107" s="15"/>
      <c r="DA107" s="16"/>
    </row>
    <row r="108" spans="2:105" ht="21" customHeight="1">
      <c r="B108" s="17"/>
      <c r="C108" s="502" t="s">
        <v>161</v>
      </c>
      <c r="D108" s="503"/>
      <c r="E108" s="503"/>
      <c r="F108" s="503"/>
      <c r="G108" s="503"/>
      <c r="H108" s="503"/>
      <c r="I108" s="503"/>
      <c r="J108" s="503"/>
      <c r="K108" s="503"/>
      <c r="L108" s="503"/>
      <c r="M108" s="393"/>
      <c r="N108" s="393"/>
      <c r="O108" s="393"/>
      <c r="P108" s="393"/>
      <c r="Q108" s="393"/>
      <c r="R108" s="23"/>
      <c r="S108" s="102"/>
      <c r="T108" s="224" t="str">
        <f>IF(入力表!P58=1,"■ISO9001の認証有","□ISO9001の認証有")</f>
        <v>□ISO9001の認証有</v>
      </c>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9"/>
      <c r="CG108" s="17"/>
      <c r="CH108" s="511" t="s">
        <v>31</v>
      </c>
      <c r="CI108" s="510"/>
      <c r="CJ108" s="510"/>
      <c r="CK108" s="510"/>
      <c r="CL108" s="510"/>
      <c r="CM108" s="510"/>
      <c r="CN108" s="510"/>
      <c r="CO108" s="510"/>
      <c r="CP108" s="510"/>
      <c r="CQ108" s="510"/>
      <c r="CR108" s="510"/>
      <c r="CS108" s="510"/>
      <c r="CT108" s="510"/>
      <c r="CU108" s="510"/>
      <c r="CV108" s="510"/>
      <c r="CW108" s="510"/>
      <c r="CX108" s="510"/>
      <c r="CY108" s="510"/>
      <c r="CZ108" s="510"/>
      <c r="DA108" s="512"/>
    </row>
    <row r="109" spans="2:105" ht="6.75" customHeight="1">
      <c r="B109" s="17"/>
      <c r="C109" s="503"/>
      <c r="D109" s="503"/>
      <c r="E109" s="503"/>
      <c r="F109" s="503"/>
      <c r="G109" s="503"/>
      <c r="H109" s="503"/>
      <c r="I109" s="503"/>
      <c r="J109" s="503"/>
      <c r="K109" s="503"/>
      <c r="L109" s="503"/>
      <c r="M109" s="393"/>
      <c r="N109" s="393"/>
      <c r="O109" s="393"/>
      <c r="P109" s="393"/>
      <c r="Q109" s="393"/>
      <c r="R109" s="19"/>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2"/>
      <c r="CG109" s="20"/>
      <c r="CH109" s="21"/>
      <c r="CI109" s="21"/>
      <c r="CJ109" s="21"/>
      <c r="CK109" s="21"/>
      <c r="CL109" s="21"/>
      <c r="CM109" s="21"/>
      <c r="CN109" s="21"/>
      <c r="CO109" s="21"/>
      <c r="CP109" s="21"/>
      <c r="CQ109" s="21"/>
      <c r="CR109" s="21"/>
      <c r="CS109" s="21"/>
      <c r="CT109" s="21"/>
      <c r="CU109" s="21"/>
      <c r="CV109" s="21"/>
      <c r="CW109" s="21"/>
      <c r="CX109" s="21"/>
      <c r="CY109" s="21"/>
      <c r="CZ109" s="21"/>
      <c r="DA109" s="22"/>
    </row>
    <row r="110" spans="2:105" ht="6.75" customHeight="1">
      <c r="B110" s="17"/>
      <c r="C110" s="503"/>
      <c r="D110" s="503"/>
      <c r="E110" s="503"/>
      <c r="F110" s="503"/>
      <c r="G110" s="503"/>
      <c r="H110" s="503"/>
      <c r="I110" s="503"/>
      <c r="J110" s="503"/>
      <c r="K110" s="503"/>
      <c r="L110" s="503"/>
      <c r="M110" s="393"/>
      <c r="N110" s="393"/>
      <c r="O110" s="393"/>
      <c r="P110" s="393"/>
      <c r="Q110" s="393"/>
      <c r="R110" s="19"/>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6"/>
      <c r="CG110" s="492"/>
      <c r="CH110" s="493"/>
      <c r="CI110" s="493"/>
      <c r="CJ110" s="493"/>
      <c r="CK110" s="493"/>
      <c r="CL110" s="493"/>
      <c r="CM110" s="493"/>
      <c r="CN110" s="493"/>
      <c r="CO110" s="493"/>
      <c r="CP110" s="493"/>
      <c r="CQ110" s="493"/>
      <c r="CR110" s="493"/>
      <c r="CS110" s="493"/>
      <c r="CT110" s="493"/>
      <c r="CU110" s="493"/>
      <c r="CV110" s="493"/>
      <c r="CW110" s="493"/>
      <c r="CX110" s="493"/>
      <c r="CY110" s="493"/>
      <c r="CZ110" s="493"/>
      <c r="DA110" s="494"/>
    </row>
    <row r="111" spans="2:105" ht="21" customHeight="1">
      <c r="B111" s="17"/>
      <c r="C111" s="503"/>
      <c r="D111" s="503"/>
      <c r="E111" s="503"/>
      <c r="F111" s="503"/>
      <c r="G111" s="503"/>
      <c r="H111" s="503"/>
      <c r="I111" s="503"/>
      <c r="J111" s="503"/>
      <c r="K111" s="503"/>
      <c r="L111" s="503"/>
      <c r="M111" s="393"/>
      <c r="N111" s="393"/>
      <c r="O111" s="393"/>
      <c r="P111" s="393"/>
      <c r="Q111" s="393"/>
      <c r="R111" s="23"/>
      <c r="T111" s="224" t="str">
        <f>IF(入力表!P58=2,"■無","□無")</f>
        <v>□無</v>
      </c>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9"/>
      <c r="CG111" s="495"/>
      <c r="CH111" s="496"/>
      <c r="CI111" s="496"/>
      <c r="CJ111" s="496"/>
      <c r="CK111" s="496"/>
      <c r="CL111" s="496"/>
      <c r="CM111" s="496"/>
      <c r="CN111" s="496"/>
      <c r="CO111" s="496"/>
      <c r="CP111" s="496"/>
      <c r="CQ111" s="496"/>
      <c r="CR111" s="496"/>
      <c r="CS111" s="496"/>
      <c r="CT111" s="496"/>
      <c r="CU111" s="496"/>
      <c r="CV111" s="496"/>
      <c r="CW111" s="496"/>
      <c r="CX111" s="496"/>
      <c r="CY111" s="496"/>
      <c r="CZ111" s="496"/>
      <c r="DA111" s="497"/>
    </row>
    <row r="112" spans="2:105" ht="6.75" customHeight="1">
      <c r="B112" s="20"/>
      <c r="C112" s="21"/>
      <c r="D112" s="21"/>
      <c r="E112" s="21"/>
      <c r="F112" s="21"/>
      <c r="G112" s="21"/>
      <c r="H112" s="21"/>
      <c r="I112" s="21"/>
      <c r="J112" s="21"/>
      <c r="K112" s="21"/>
      <c r="L112" s="21"/>
      <c r="M112" s="21"/>
      <c r="N112" s="21"/>
      <c r="O112" s="21"/>
      <c r="P112" s="21"/>
      <c r="Q112" s="21"/>
      <c r="R112" s="22"/>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2"/>
      <c r="CG112" s="498"/>
      <c r="CH112" s="499"/>
      <c r="CI112" s="499"/>
      <c r="CJ112" s="499"/>
      <c r="CK112" s="499"/>
      <c r="CL112" s="499"/>
      <c r="CM112" s="499"/>
      <c r="CN112" s="499"/>
      <c r="CO112" s="499"/>
      <c r="CP112" s="499"/>
      <c r="CQ112" s="499"/>
      <c r="CR112" s="499"/>
      <c r="CS112" s="499"/>
      <c r="CT112" s="499"/>
      <c r="CU112" s="499"/>
      <c r="CV112" s="499"/>
      <c r="CW112" s="499"/>
      <c r="CX112" s="499"/>
      <c r="CY112" s="499"/>
      <c r="CZ112" s="499"/>
      <c r="DA112" s="500"/>
    </row>
    <row r="113" spans="2:105" ht="6.75" customHeight="1">
      <c r="B113" s="14"/>
      <c r="C113" s="15"/>
      <c r="D113" s="15"/>
      <c r="E113" s="15"/>
      <c r="F113" s="15"/>
      <c r="G113" s="15"/>
      <c r="H113" s="15"/>
      <c r="I113" s="15"/>
      <c r="J113" s="15"/>
      <c r="K113" s="15"/>
      <c r="L113" s="15"/>
      <c r="M113" s="15"/>
      <c r="N113" s="15"/>
      <c r="O113" s="15"/>
      <c r="P113" s="15"/>
      <c r="Q113" s="15"/>
      <c r="R113" s="16"/>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6"/>
      <c r="CG113" s="14"/>
      <c r="CH113" s="15"/>
      <c r="CI113" s="15"/>
      <c r="CJ113" s="15"/>
      <c r="CK113" s="15"/>
      <c r="CL113" s="15"/>
      <c r="CM113" s="15"/>
      <c r="CN113" s="15"/>
      <c r="CO113" s="15"/>
      <c r="CP113" s="15"/>
      <c r="CQ113" s="15"/>
      <c r="CR113" s="15"/>
      <c r="CS113" s="15"/>
      <c r="CT113" s="15"/>
      <c r="CU113" s="15"/>
      <c r="CV113" s="15"/>
      <c r="CW113" s="15"/>
      <c r="CX113" s="15"/>
      <c r="CY113" s="15"/>
      <c r="CZ113" s="15"/>
      <c r="DA113" s="16"/>
    </row>
    <row r="114" spans="2:105" ht="20.25" customHeight="1">
      <c r="B114" s="17"/>
      <c r="C114" s="502" t="s">
        <v>34</v>
      </c>
      <c r="D114" s="503"/>
      <c r="E114" s="503"/>
      <c r="F114" s="503"/>
      <c r="G114" s="503"/>
      <c r="H114" s="503"/>
      <c r="I114" s="503"/>
      <c r="J114" s="503"/>
      <c r="K114" s="503"/>
      <c r="L114" s="503"/>
      <c r="M114" s="393"/>
      <c r="N114" s="393"/>
      <c r="O114" s="393"/>
      <c r="P114" s="393"/>
      <c r="Q114" s="393"/>
      <c r="R114" s="23"/>
      <c r="S114" s="102"/>
      <c r="T114" s="224" t="str">
        <f>IF(入力表!P61=1,"■ISO14001の認証有","□ISO14001の認証有")</f>
        <v>□ISO14001の認証有</v>
      </c>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9"/>
      <c r="CG114" s="17"/>
      <c r="CH114" s="511" t="s">
        <v>31</v>
      </c>
      <c r="CI114" s="510"/>
      <c r="CJ114" s="510"/>
      <c r="CK114" s="510"/>
      <c r="CL114" s="510"/>
      <c r="CM114" s="510"/>
      <c r="CN114" s="510"/>
      <c r="CO114" s="510"/>
      <c r="CP114" s="510"/>
      <c r="CQ114" s="510"/>
      <c r="CR114" s="510"/>
      <c r="CS114" s="510"/>
      <c r="CT114" s="510"/>
      <c r="CU114" s="510"/>
      <c r="CV114" s="510"/>
      <c r="CW114" s="510"/>
      <c r="CX114" s="510"/>
      <c r="CY114" s="510"/>
      <c r="CZ114" s="510"/>
      <c r="DA114" s="512"/>
    </row>
    <row r="115" spans="2:105" ht="6.75" customHeight="1">
      <c r="B115" s="17"/>
      <c r="C115" s="503"/>
      <c r="D115" s="503"/>
      <c r="E115" s="503"/>
      <c r="F115" s="503"/>
      <c r="G115" s="503"/>
      <c r="H115" s="503"/>
      <c r="I115" s="503"/>
      <c r="J115" s="503"/>
      <c r="K115" s="503"/>
      <c r="L115" s="503"/>
      <c r="M115" s="393"/>
      <c r="N115" s="393"/>
      <c r="O115" s="393"/>
      <c r="P115" s="393"/>
      <c r="Q115" s="393"/>
      <c r="R115" s="19"/>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2"/>
      <c r="CG115" s="20"/>
      <c r="CH115" s="21"/>
      <c r="CI115" s="21"/>
      <c r="CJ115" s="21"/>
      <c r="CK115" s="21"/>
      <c r="CL115" s="21"/>
      <c r="CM115" s="21"/>
      <c r="CN115" s="21"/>
      <c r="CO115" s="21"/>
      <c r="CP115" s="21"/>
      <c r="CQ115" s="21"/>
      <c r="CR115" s="21"/>
      <c r="CS115" s="21"/>
      <c r="CT115" s="21"/>
      <c r="CU115" s="21"/>
      <c r="CV115" s="21"/>
      <c r="CW115" s="21"/>
      <c r="CX115" s="21"/>
      <c r="CY115" s="21"/>
      <c r="CZ115" s="21"/>
      <c r="DA115" s="22"/>
    </row>
    <row r="116" spans="2:105" ht="6.75" customHeight="1">
      <c r="B116" s="17"/>
      <c r="C116" s="503"/>
      <c r="D116" s="503"/>
      <c r="E116" s="503"/>
      <c r="F116" s="503"/>
      <c r="G116" s="503"/>
      <c r="H116" s="503"/>
      <c r="I116" s="503"/>
      <c r="J116" s="503"/>
      <c r="K116" s="503"/>
      <c r="L116" s="503"/>
      <c r="M116" s="393"/>
      <c r="N116" s="393"/>
      <c r="O116" s="393"/>
      <c r="P116" s="393"/>
      <c r="Q116" s="393"/>
      <c r="R116" s="19"/>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6"/>
      <c r="CG116" s="492"/>
      <c r="CH116" s="493"/>
      <c r="CI116" s="493"/>
      <c r="CJ116" s="493"/>
      <c r="CK116" s="493"/>
      <c r="CL116" s="493"/>
      <c r="CM116" s="493"/>
      <c r="CN116" s="493"/>
      <c r="CO116" s="493"/>
      <c r="CP116" s="493"/>
      <c r="CQ116" s="493"/>
      <c r="CR116" s="493"/>
      <c r="CS116" s="493"/>
      <c r="CT116" s="493"/>
      <c r="CU116" s="493"/>
      <c r="CV116" s="493"/>
      <c r="CW116" s="493"/>
      <c r="CX116" s="493"/>
      <c r="CY116" s="493"/>
      <c r="CZ116" s="493"/>
      <c r="DA116" s="494"/>
    </row>
    <row r="117" spans="2:105" ht="21" customHeight="1">
      <c r="B117" s="17"/>
      <c r="C117" s="503"/>
      <c r="D117" s="503"/>
      <c r="E117" s="503"/>
      <c r="F117" s="503"/>
      <c r="G117" s="503"/>
      <c r="H117" s="503"/>
      <c r="I117" s="503"/>
      <c r="J117" s="503"/>
      <c r="K117" s="503"/>
      <c r="L117" s="503"/>
      <c r="M117" s="393"/>
      <c r="N117" s="393"/>
      <c r="O117" s="393"/>
      <c r="P117" s="393"/>
      <c r="Q117" s="393"/>
      <c r="R117" s="23"/>
      <c r="S117" s="102"/>
      <c r="T117" s="224" t="str">
        <f>IF(入力表!P61=2,"■無","□無")</f>
        <v>□無</v>
      </c>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9"/>
      <c r="CG117" s="495"/>
      <c r="CH117" s="496"/>
      <c r="CI117" s="496"/>
      <c r="CJ117" s="496"/>
      <c r="CK117" s="496"/>
      <c r="CL117" s="496"/>
      <c r="CM117" s="496"/>
      <c r="CN117" s="496"/>
      <c r="CO117" s="496"/>
      <c r="CP117" s="496"/>
      <c r="CQ117" s="496"/>
      <c r="CR117" s="496"/>
      <c r="CS117" s="496"/>
      <c r="CT117" s="496"/>
      <c r="CU117" s="496"/>
      <c r="CV117" s="496"/>
      <c r="CW117" s="496"/>
      <c r="CX117" s="496"/>
      <c r="CY117" s="496"/>
      <c r="CZ117" s="496"/>
      <c r="DA117" s="497"/>
    </row>
    <row r="118" spans="2:105" ht="6.75" customHeight="1">
      <c r="B118" s="20"/>
      <c r="C118" s="21"/>
      <c r="D118" s="21"/>
      <c r="E118" s="21"/>
      <c r="F118" s="21"/>
      <c r="G118" s="21"/>
      <c r="H118" s="21"/>
      <c r="I118" s="21"/>
      <c r="J118" s="21"/>
      <c r="K118" s="21"/>
      <c r="L118" s="21"/>
      <c r="M118" s="21"/>
      <c r="N118" s="21"/>
      <c r="O118" s="21"/>
      <c r="P118" s="21"/>
      <c r="Q118" s="21"/>
      <c r="R118" s="22"/>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2"/>
      <c r="CG118" s="498"/>
      <c r="CH118" s="499"/>
      <c r="CI118" s="499"/>
      <c r="CJ118" s="499"/>
      <c r="CK118" s="499"/>
      <c r="CL118" s="499"/>
      <c r="CM118" s="499"/>
      <c r="CN118" s="499"/>
      <c r="CO118" s="499"/>
      <c r="CP118" s="499"/>
      <c r="CQ118" s="499"/>
      <c r="CR118" s="499"/>
      <c r="CS118" s="499"/>
      <c r="CT118" s="499"/>
      <c r="CU118" s="499"/>
      <c r="CV118" s="499"/>
      <c r="CW118" s="499"/>
      <c r="CX118" s="499"/>
      <c r="CY118" s="499"/>
      <c r="CZ118" s="499"/>
      <c r="DA118" s="500"/>
    </row>
    <row r="119" spans="2:105" ht="6.75" customHeight="1">
      <c r="B119" s="14"/>
      <c r="C119" s="15"/>
      <c r="D119" s="15"/>
      <c r="E119" s="15"/>
      <c r="F119" s="15"/>
      <c r="G119" s="15"/>
      <c r="H119" s="15"/>
      <c r="I119" s="15"/>
      <c r="J119" s="15"/>
      <c r="K119" s="15"/>
      <c r="L119" s="15"/>
      <c r="M119" s="15"/>
      <c r="N119" s="15"/>
      <c r="O119" s="15"/>
      <c r="P119" s="15"/>
      <c r="Q119" s="15"/>
      <c r="R119" s="16"/>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6"/>
      <c r="CG119" s="14"/>
      <c r="CH119" s="15"/>
      <c r="CI119" s="15"/>
      <c r="CJ119" s="15"/>
      <c r="CK119" s="15"/>
      <c r="CL119" s="15"/>
      <c r="CM119" s="15"/>
      <c r="CN119" s="15"/>
      <c r="CO119" s="15"/>
      <c r="CP119" s="15"/>
      <c r="CQ119" s="15"/>
      <c r="CR119" s="15"/>
      <c r="CS119" s="15"/>
      <c r="CT119" s="15"/>
      <c r="CU119" s="15"/>
      <c r="CV119" s="15"/>
      <c r="CW119" s="15"/>
      <c r="CX119" s="15"/>
      <c r="CY119" s="15"/>
      <c r="CZ119" s="15"/>
      <c r="DA119" s="16"/>
    </row>
    <row r="120" spans="2:105" ht="31.5" customHeight="1">
      <c r="B120" s="17"/>
      <c r="C120" s="502" t="s">
        <v>33</v>
      </c>
      <c r="D120" s="503"/>
      <c r="E120" s="503"/>
      <c r="F120" s="503"/>
      <c r="G120" s="503"/>
      <c r="H120" s="503"/>
      <c r="I120" s="503"/>
      <c r="J120" s="503"/>
      <c r="K120" s="503"/>
      <c r="L120" s="503"/>
      <c r="M120" s="503"/>
      <c r="N120" s="503"/>
      <c r="O120" s="503"/>
      <c r="P120" s="503"/>
      <c r="Q120" s="503"/>
      <c r="R120" s="23"/>
      <c r="S120" s="102"/>
      <c r="T120" s="264" t="str">
        <f>IF(入力表!P64=1,"■男女共同参画について登録又は認定を受けている","□男女共同参画について登録又は認定を受けている")</f>
        <v>□男女共同参画について登録又は認定を受けている</v>
      </c>
      <c r="U120" s="253"/>
      <c r="V120" s="253"/>
      <c r="W120" s="253"/>
      <c r="X120" s="253"/>
      <c r="Y120" s="253"/>
      <c r="Z120" s="253"/>
      <c r="AA120" s="253"/>
      <c r="AB120" s="253"/>
      <c r="AC120" s="253"/>
      <c r="AD120" s="253"/>
      <c r="AE120" s="253"/>
      <c r="AF120" s="253"/>
      <c r="AG120" s="253"/>
      <c r="AH120" s="253"/>
      <c r="AI120" s="253"/>
      <c r="AJ120" s="253"/>
      <c r="AK120" s="253"/>
      <c r="AL120" s="253"/>
      <c r="AM120" s="253"/>
      <c r="AN120" s="253"/>
      <c r="AO120" s="253"/>
      <c r="AP120" s="253"/>
      <c r="AQ120" s="253"/>
      <c r="AR120" s="253"/>
      <c r="AS120" s="253"/>
      <c r="AT120" s="253"/>
      <c r="AU120" s="253"/>
      <c r="AV120" s="253"/>
      <c r="AW120" s="253"/>
      <c r="AX120" s="253"/>
      <c r="AY120" s="253"/>
      <c r="AZ120" s="253"/>
      <c r="BA120" s="253"/>
      <c r="BB120" s="253"/>
      <c r="BC120" s="253"/>
      <c r="BD120" s="253"/>
      <c r="BE120" s="253"/>
      <c r="BF120" s="253"/>
      <c r="BG120" s="253"/>
      <c r="BH120" s="253"/>
      <c r="BI120" s="253"/>
      <c r="BJ120" s="253"/>
      <c r="BK120" s="253"/>
      <c r="BL120" s="253"/>
      <c r="BM120" s="505" t="str">
        <f>IF(入力表!P64=1,"活動内容 "&amp;入力表!J64,"")</f>
        <v/>
      </c>
      <c r="BN120" s="505"/>
      <c r="BO120" s="505"/>
      <c r="BP120" s="505"/>
      <c r="BQ120" s="505"/>
      <c r="BR120" s="505"/>
      <c r="BS120" s="505"/>
      <c r="BT120" s="505"/>
      <c r="BU120" s="505"/>
      <c r="BV120" s="505"/>
      <c r="BW120" s="505"/>
      <c r="BX120" s="505"/>
      <c r="BY120" s="505"/>
      <c r="BZ120" s="505"/>
      <c r="CA120" s="505"/>
      <c r="CB120" s="505"/>
      <c r="CC120" s="505"/>
      <c r="CD120" s="505"/>
      <c r="CE120" s="505"/>
      <c r="CF120" s="506"/>
      <c r="CG120" s="17"/>
      <c r="CH120" s="507" t="s">
        <v>367</v>
      </c>
      <c r="CI120" s="508"/>
      <c r="CJ120" s="508"/>
      <c r="CK120" s="508"/>
      <c r="CL120" s="508"/>
      <c r="CM120" s="508"/>
      <c r="CN120" s="508"/>
      <c r="CO120" s="508"/>
      <c r="CP120" s="508"/>
      <c r="CQ120" s="508"/>
      <c r="CR120" s="508"/>
      <c r="CS120" s="508"/>
      <c r="CT120" s="508"/>
      <c r="CU120" s="508"/>
      <c r="CV120" s="508"/>
      <c r="CW120" s="508"/>
      <c r="CX120" s="508"/>
      <c r="CY120" s="508"/>
      <c r="CZ120" s="508"/>
      <c r="DA120" s="19"/>
    </row>
    <row r="121" spans="2:105" ht="6.75" customHeight="1">
      <c r="B121" s="17"/>
      <c r="C121" s="503"/>
      <c r="D121" s="503"/>
      <c r="E121" s="503"/>
      <c r="F121" s="503"/>
      <c r="G121" s="503"/>
      <c r="H121" s="503"/>
      <c r="I121" s="503"/>
      <c r="J121" s="503"/>
      <c r="K121" s="503"/>
      <c r="L121" s="503"/>
      <c r="M121" s="503"/>
      <c r="N121" s="503"/>
      <c r="O121" s="503"/>
      <c r="P121" s="503"/>
      <c r="Q121" s="503"/>
      <c r="R121" s="19"/>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2"/>
      <c r="CG121" s="20"/>
      <c r="CH121" s="21"/>
      <c r="CI121" s="21"/>
      <c r="CJ121" s="21"/>
      <c r="CK121" s="21"/>
      <c r="CL121" s="21"/>
      <c r="CM121" s="21"/>
      <c r="CN121" s="21"/>
      <c r="CO121" s="21"/>
      <c r="CP121" s="21"/>
      <c r="CQ121" s="21"/>
      <c r="CR121" s="21"/>
      <c r="CS121" s="21"/>
      <c r="CT121" s="21"/>
      <c r="CU121" s="21"/>
      <c r="CV121" s="21"/>
      <c r="CW121" s="21"/>
      <c r="CX121" s="21"/>
      <c r="CY121" s="21"/>
      <c r="CZ121" s="21"/>
      <c r="DA121" s="22"/>
    </row>
    <row r="122" spans="2:105" ht="6.75" customHeight="1">
      <c r="B122" s="17"/>
      <c r="C122" s="503"/>
      <c r="D122" s="503"/>
      <c r="E122" s="503"/>
      <c r="F122" s="503"/>
      <c r="G122" s="503"/>
      <c r="H122" s="503"/>
      <c r="I122" s="503"/>
      <c r="J122" s="503"/>
      <c r="K122" s="503"/>
      <c r="L122" s="503"/>
      <c r="M122" s="503"/>
      <c r="N122" s="503"/>
      <c r="O122" s="503"/>
      <c r="P122" s="503"/>
      <c r="Q122" s="503"/>
      <c r="R122" s="19"/>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6"/>
      <c r="CG122" s="492"/>
      <c r="CH122" s="493"/>
      <c r="CI122" s="493"/>
      <c r="CJ122" s="493"/>
      <c r="CK122" s="493"/>
      <c r="CL122" s="493"/>
      <c r="CM122" s="493"/>
      <c r="CN122" s="493"/>
      <c r="CO122" s="493"/>
      <c r="CP122" s="493"/>
      <c r="CQ122" s="493"/>
      <c r="CR122" s="493"/>
      <c r="CS122" s="493"/>
      <c r="CT122" s="493"/>
      <c r="CU122" s="493"/>
      <c r="CV122" s="493"/>
      <c r="CW122" s="493"/>
      <c r="CX122" s="493"/>
      <c r="CY122" s="493"/>
      <c r="CZ122" s="493"/>
      <c r="DA122" s="494"/>
    </row>
    <row r="123" spans="2:105" ht="21" customHeight="1">
      <c r="B123" s="17"/>
      <c r="C123" s="503"/>
      <c r="D123" s="503"/>
      <c r="E123" s="503"/>
      <c r="F123" s="503"/>
      <c r="G123" s="503"/>
      <c r="H123" s="503"/>
      <c r="I123" s="503"/>
      <c r="J123" s="503"/>
      <c r="K123" s="503"/>
      <c r="L123" s="503"/>
      <c r="M123" s="503"/>
      <c r="N123" s="503"/>
      <c r="O123" s="503"/>
      <c r="P123" s="503"/>
      <c r="Q123" s="503"/>
      <c r="R123" s="23"/>
      <c r="S123" s="102"/>
      <c r="T123" s="224" t="str">
        <f>IF(入力表!P64=2,"■上記以外","□上記以外")</f>
        <v>□上記以外</v>
      </c>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9"/>
      <c r="CG123" s="495"/>
      <c r="CH123" s="496"/>
      <c r="CI123" s="496"/>
      <c r="CJ123" s="496"/>
      <c r="CK123" s="496"/>
      <c r="CL123" s="496"/>
      <c r="CM123" s="496"/>
      <c r="CN123" s="496"/>
      <c r="CO123" s="496"/>
      <c r="CP123" s="496"/>
      <c r="CQ123" s="496"/>
      <c r="CR123" s="496"/>
      <c r="CS123" s="496"/>
      <c r="CT123" s="496"/>
      <c r="CU123" s="496"/>
      <c r="CV123" s="496"/>
      <c r="CW123" s="496"/>
      <c r="CX123" s="496"/>
      <c r="CY123" s="496"/>
      <c r="CZ123" s="496"/>
      <c r="DA123" s="497"/>
    </row>
    <row r="124" spans="2:105" ht="6.75" customHeight="1">
      <c r="B124" s="20"/>
      <c r="C124" s="21"/>
      <c r="D124" s="21"/>
      <c r="E124" s="21"/>
      <c r="F124" s="21"/>
      <c r="G124" s="21"/>
      <c r="H124" s="21"/>
      <c r="I124" s="21"/>
      <c r="J124" s="21"/>
      <c r="K124" s="21"/>
      <c r="L124" s="21"/>
      <c r="M124" s="21"/>
      <c r="N124" s="21"/>
      <c r="O124" s="21"/>
      <c r="P124" s="21"/>
      <c r="Q124" s="21"/>
      <c r="R124" s="22"/>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2"/>
      <c r="CG124" s="498"/>
      <c r="CH124" s="499"/>
      <c r="CI124" s="499"/>
      <c r="CJ124" s="499"/>
      <c r="CK124" s="499"/>
      <c r="CL124" s="499"/>
      <c r="CM124" s="499"/>
      <c r="CN124" s="499"/>
      <c r="CO124" s="499"/>
      <c r="CP124" s="499"/>
      <c r="CQ124" s="499"/>
      <c r="CR124" s="499"/>
      <c r="CS124" s="499"/>
      <c r="CT124" s="499"/>
      <c r="CU124" s="499"/>
      <c r="CV124" s="499"/>
      <c r="CW124" s="499"/>
      <c r="CX124" s="499"/>
      <c r="CY124" s="499"/>
      <c r="CZ124" s="499"/>
      <c r="DA124" s="500"/>
    </row>
    <row r="125" spans="2:105" ht="6.75" customHeight="1">
      <c r="B125" s="14"/>
      <c r="C125" s="15"/>
      <c r="D125" s="15"/>
      <c r="E125" s="15"/>
      <c r="F125" s="15"/>
      <c r="G125" s="15"/>
      <c r="H125" s="15"/>
      <c r="I125" s="15"/>
      <c r="J125" s="15"/>
      <c r="K125" s="15"/>
      <c r="L125" s="15"/>
      <c r="M125" s="15"/>
      <c r="N125" s="15"/>
      <c r="O125" s="15"/>
      <c r="P125" s="15"/>
      <c r="Q125" s="15"/>
      <c r="R125" s="16"/>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6"/>
      <c r="CG125" s="14"/>
      <c r="CH125" s="15"/>
      <c r="CI125" s="15"/>
      <c r="CJ125" s="15"/>
      <c r="CK125" s="15"/>
      <c r="CL125" s="15"/>
      <c r="CM125" s="15"/>
      <c r="CN125" s="15"/>
      <c r="CO125" s="15"/>
      <c r="CP125" s="15"/>
      <c r="CQ125" s="15"/>
      <c r="CR125" s="15"/>
      <c r="CS125" s="15"/>
      <c r="CT125" s="15"/>
      <c r="CU125" s="15"/>
      <c r="CV125" s="15"/>
      <c r="CW125" s="15"/>
      <c r="CX125" s="15"/>
      <c r="CY125" s="15"/>
      <c r="CZ125" s="15"/>
      <c r="DA125" s="16"/>
    </row>
    <row r="126" spans="2:105" ht="31.5" customHeight="1">
      <c r="B126" s="17"/>
      <c r="C126" s="502" t="s">
        <v>32</v>
      </c>
      <c r="D126" s="503"/>
      <c r="E126" s="503"/>
      <c r="F126" s="503"/>
      <c r="G126" s="503"/>
      <c r="H126" s="503"/>
      <c r="I126" s="503"/>
      <c r="J126" s="503"/>
      <c r="K126" s="503"/>
      <c r="L126" s="503"/>
      <c r="M126" s="503"/>
      <c r="N126" s="503"/>
      <c r="O126" s="503"/>
      <c r="P126" s="503"/>
      <c r="Q126" s="503"/>
      <c r="R126" s="23"/>
      <c r="S126" s="102"/>
      <c r="T126" s="107" t="str">
        <f>IF(入力表!P67=1,"■障害者を法に定める率以上に雇用している","□障害者を法に定める率以上に雇用している")</f>
        <v>□障害者を法に定める率以上に雇用している</v>
      </c>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9"/>
      <c r="CG126" s="17"/>
      <c r="CH126" s="501" t="s">
        <v>326</v>
      </c>
      <c r="CI126" s="367"/>
      <c r="CJ126" s="367"/>
      <c r="CK126" s="367"/>
      <c r="CL126" s="367"/>
      <c r="CM126" s="367"/>
      <c r="CN126" s="367"/>
      <c r="CO126" s="367"/>
      <c r="CP126" s="367"/>
      <c r="CQ126" s="367"/>
      <c r="CR126" s="367"/>
      <c r="CS126" s="367"/>
      <c r="CT126" s="367"/>
      <c r="CU126" s="367"/>
      <c r="CV126" s="367"/>
      <c r="CW126" s="367"/>
      <c r="CX126" s="367"/>
      <c r="CY126" s="367"/>
      <c r="CZ126" s="367"/>
      <c r="DA126" s="19"/>
    </row>
    <row r="127" spans="2:105" ht="6.75" customHeight="1">
      <c r="B127" s="17"/>
      <c r="C127" s="503"/>
      <c r="D127" s="503"/>
      <c r="E127" s="503"/>
      <c r="F127" s="503"/>
      <c r="G127" s="503"/>
      <c r="H127" s="503"/>
      <c r="I127" s="503"/>
      <c r="J127" s="503"/>
      <c r="K127" s="503"/>
      <c r="L127" s="503"/>
      <c r="M127" s="503"/>
      <c r="N127" s="503"/>
      <c r="O127" s="503"/>
      <c r="P127" s="503"/>
      <c r="Q127" s="503"/>
      <c r="R127" s="19"/>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2"/>
      <c r="CG127" s="20"/>
      <c r="CH127" s="21"/>
      <c r="CI127" s="21"/>
      <c r="CJ127" s="21"/>
      <c r="CK127" s="21"/>
      <c r="CL127" s="21"/>
      <c r="CM127" s="21"/>
      <c r="CN127" s="21"/>
      <c r="CO127" s="21"/>
      <c r="CP127" s="21"/>
      <c r="CQ127" s="21"/>
      <c r="CR127" s="21"/>
      <c r="CS127" s="21"/>
      <c r="CT127" s="21"/>
      <c r="CU127" s="21"/>
      <c r="CV127" s="21"/>
      <c r="CW127" s="21"/>
      <c r="CX127" s="21"/>
      <c r="CY127" s="21"/>
      <c r="CZ127" s="21"/>
      <c r="DA127" s="22"/>
    </row>
    <row r="128" spans="2:105" ht="6.75" customHeight="1">
      <c r="B128" s="17"/>
      <c r="C128" s="503"/>
      <c r="D128" s="503"/>
      <c r="E128" s="503"/>
      <c r="F128" s="503"/>
      <c r="G128" s="503"/>
      <c r="H128" s="503"/>
      <c r="I128" s="503"/>
      <c r="J128" s="503"/>
      <c r="K128" s="503"/>
      <c r="L128" s="503"/>
      <c r="M128" s="503"/>
      <c r="N128" s="503"/>
      <c r="O128" s="503"/>
      <c r="P128" s="503"/>
      <c r="Q128" s="503"/>
      <c r="R128" s="19"/>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6"/>
      <c r="CG128" s="492"/>
      <c r="CH128" s="493"/>
      <c r="CI128" s="493"/>
      <c r="CJ128" s="493"/>
      <c r="CK128" s="493"/>
      <c r="CL128" s="493"/>
      <c r="CM128" s="493"/>
      <c r="CN128" s="493"/>
      <c r="CO128" s="493"/>
      <c r="CP128" s="493"/>
      <c r="CQ128" s="493"/>
      <c r="CR128" s="493"/>
      <c r="CS128" s="493"/>
      <c r="CT128" s="493"/>
      <c r="CU128" s="493"/>
      <c r="CV128" s="493"/>
      <c r="CW128" s="493"/>
      <c r="CX128" s="493"/>
      <c r="CY128" s="493"/>
      <c r="CZ128" s="493"/>
      <c r="DA128" s="494"/>
    </row>
    <row r="129" spans="2:105" ht="21" customHeight="1">
      <c r="B129" s="17"/>
      <c r="C129" s="503"/>
      <c r="D129" s="503"/>
      <c r="E129" s="503"/>
      <c r="F129" s="503"/>
      <c r="G129" s="503"/>
      <c r="H129" s="503"/>
      <c r="I129" s="503"/>
      <c r="J129" s="503"/>
      <c r="K129" s="503"/>
      <c r="L129" s="503"/>
      <c r="M129" s="503"/>
      <c r="N129" s="503"/>
      <c r="O129" s="503"/>
      <c r="P129" s="503"/>
      <c r="Q129" s="503"/>
      <c r="R129" s="23"/>
      <c r="S129" s="102"/>
      <c r="T129" s="107" t="str">
        <f>IF(入力表!P67=2,"■上記以外","□上記以外")</f>
        <v>□上記以外</v>
      </c>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9"/>
      <c r="CG129" s="495"/>
      <c r="CH129" s="496"/>
      <c r="CI129" s="496"/>
      <c r="CJ129" s="496"/>
      <c r="CK129" s="496"/>
      <c r="CL129" s="496"/>
      <c r="CM129" s="496"/>
      <c r="CN129" s="496"/>
      <c r="CO129" s="496"/>
      <c r="CP129" s="496"/>
      <c r="CQ129" s="496"/>
      <c r="CR129" s="496"/>
      <c r="CS129" s="496"/>
      <c r="CT129" s="496"/>
      <c r="CU129" s="496"/>
      <c r="CV129" s="496"/>
      <c r="CW129" s="496"/>
      <c r="CX129" s="496"/>
      <c r="CY129" s="496"/>
      <c r="CZ129" s="496"/>
      <c r="DA129" s="497"/>
    </row>
    <row r="130" spans="2:105" ht="6.75" customHeight="1">
      <c r="B130" s="20"/>
      <c r="C130" s="21"/>
      <c r="D130" s="21"/>
      <c r="E130" s="21"/>
      <c r="F130" s="21"/>
      <c r="G130" s="21"/>
      <c r="H130" s="21"/>
      <c r="I130" s="21"/>
      <c r="J130" s="21"/>
      <c r="K130" s="21"/>
      <c r="L130" s="21"/>
      <c r="M130" s="21"/>
      <c r="N130" s="21"/>
      <c r="O130" s="21"/>
      <c r="P130" s="21"/>
      <c r="Q130" s="21"/>
      <c r="R130" s="22"/>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2"/>
      <c r="CG130" s="498"/>
      <c r="CH130" s="499"/>
      <c r="CI130" s="499"/>
      <c r="CJ130" s="499"/>
      <c r="CK130" s="499"/>
      <c r="CL130" s="499"/>
      <c r="CM130" s="499"/>
      <c r="CN130" s="499"/>
      <c r="CO130" s="499"/>
      <c r="CP130" s="499"/>
      <c r="CQ130" s="499"/>
      <c r="CR130" s="499"/>
      <c r="CS130" s="499"/>
      <c r="CT130" s="499"/>
      <c r="CU130" s="499"/>
      <c r="CV130" s="499"/>
      <c r="CW130" s="499"/>
      <c r="CX130" s="499"/>
      <c r="CY130" s="499"/>
      <c r="CZ130" s="499"/>
      <c r="DA130" s="500"/>
    </row>
    <row r="131" spans="2:105" ht="6.75" customHeight="1">
      <c r="B131" s="14"/>
      <c r="C131" s="15"/>
      <c r="D131" s="15"/>
      <c r="E131" s="15"/>
      <c r="F131" s="15"/>
      <c r="G131" s="15"/>
      <c r="H131" s="15"/>
      <c r="I131" s="15"/>
      <c r="J131" s="15"/>
      <c r="K131" s="15"/>
      <c r="L131" s="15"/>
      <c r="M131" s="15"/>
      <c r="N131" s="15"/>
      <c r="O131" s="15"/>
      <c r="P131" s="15"/>
      <c r="Q131" s="15"/>
      <c r="R131" s="16"/>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6"/>
      <c r="CG131" s="14"/>
      <c r="CH131" s="15"/>
      <c r="CI131" s="15"/>
      <c r="CJ131" s="15"/>
      <c r="CK131" s="15"/>
      <c r="CL131" s="15"/>
      <c r="CM131" s="15"/>
      <c r="CN131" s="15"/>
      <c r="CO131" s="15"/>
      <c r="CP131" s="15"/>
      <c r="CQ131" s="15"/>
      <c r="CR131" s="15"/>
      <c r="CS131" s="15"/>
      <c r="CT131" s="15"/>
      <c r="CU131" s="15"/>
      <c r="CV131" s="15"/>
      <c r="CW131" s="15"/>
      <c r="CX131" s="15"/>
      <c r="CY131" s="15"/>
      <c r="CZ131" s="15"/>
      <c r="DA131" s="16"/>
    </row>
    <row r="132" spans="2:105" ht="31.5" customHeight="1">
      <c r="B132" s="17"/>
      <c r="C132" s="501" t="s">
        <v>35</v>
      </c>
      <c r="D132" s="504"/>
      <c r="E132" s="504"/>
      <c r="F132" s="504"/>
      <c r="G132" s="504"/>
      <c r="H132" s="504"/>
      <c r="I132" s="504"/>
      <c r="J132" s="504"/>
      <c r="K132" s="504"/>
      <c r="L132" s="504"/>
      <c r="M132" s="504"/>
      <c r="N132" s="504"/>
      <c r="O132" s="504"/>
      <c r="P132" s="504"/>
      <c r="Q132" s="504"/>
      <c r="R132" s="23"/>
      <c r="S132" s="102"/>
      <c r="T132" s="107" t="str">
        <f>IF(入力表!P70=1,"■保護観察所に更生保護の協力雇用主として登録有","□保護観察所に更生保護の協力雇用主として登録有")</f>
        <v>□保護観察所に更生保護の協力雇用主として登録有</v>
      </c>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9"/>
      <c r="CG132" s="17"/>
      <c r="CH132" s="368" t="s">
        <v>325</v>
      </c>
      <c r="CI132" s="369"/>
      <c r="CJ132" s="369"/>
      <c r="CK132" s="369"/>
      <c r="CL132" s="369"/>
      <c r="CM132" s="369"/>
      <c r="CN132" s="369"/>
      <c r="CO132" s="369"/>
      <c r="CP132" s="369"/>
      <c r="CQ132" s="369"/>
      <c r="CR132" s="369"/>
      <c r="CS132" s="369"/>
      <c r="CT132" s="369"/>
      <c r="CU132" s="369"/>
      <c r="CV132" s="369"/>
      <c r="CW132" s="369"/>
      <c r="CX132" s="369"/>
      <c r="CY132" s="369"/>
      <c r="CZ132" s="369"/>
      <c r="DA132" s="19"/>
    </row>
    <row r="133" spans="2:105" ht="6.75" customHeight="1">
      <c r="B133" s="17"/>
      <c r="C133" s="504"/>
      <c r="D133" s="504"/>
      <c r="E133" s="504"/>
      <c r="F133" s="504"/>
      <c r="G133" s="504"/>
      <c r="H133" s="504"/>
      <c r="I133" s="504"/>
      <c r="J133" s="504"/>
      <c r="K133" s="504"/>
      <c r="L133" s="504"/>
      <c r="M133" s="504"/>
      <c r="N133" s="504"/>
      <c r="O133" s="504"/>
      <c r="P133" s="504"/>
      <c r="Q133" s="504"/>
      <c r="R133" s="19"/>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2"/>
      <c r="CG133" s="20"/>
      <c r="CH133" s="21"/>
      <c r="CI133" s="21"/>
      <c r="CJ133" s="21"/>
      <c r="CK133" s="21"/>
      <c r="CL133" s="21"/>
      <c r="CM133" s="21"/>
      <c r="CN133" s="21"/>
      <c r="CO133" s="21"/>
      <c r="CP133" s="21"/>
      <c r="CQ133" s="21"/>
      <c r="CR133" s="21"/>
      <c r="CS133" s="21"/>
      <c r="CT133" s="21"/>
      <c r="CU133" s="21"/>
      <c r="CV133" s="21"/>
      <c r="CW133" s="21"/>
      <c r="CX133" s="21"/>
      <c r="CY133" s="21"/>
      <c r="CZ133" s="21"/>
      <c r="DA133" s="22"/>
    </row>
    <row r="134" spans="2:105" ht="6.75" customHeight="1">
      <c r="B134" s="17"/>
      <c r="C134" s="504"/>
      <c r="D134" s="504"/>
      <c r="E134" s="504"/>
      <c r="F134" s="504"/>
      <c r="G134" s="504"/>
      <c r="H134" s="504"/>
      <c r="I134" s="504"/>
      <c r="J134" s="504"/>
      <c r="K134" s="504"/>
      <c r="L134" s="504"/>
      <c r="M134" s="504"/>
      <c r="N134" s="504"/>
      <c r="O134" s="504"/>
      <c r="P134" s="504"/>
      <c r="Q134" s="504"/>
      <c r="R134" s="19"/>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6"/>
      <c r="CG134" s="492"/>
      <c r="CH134" s="493"/>
      <c r="CI134" s="493"/>
      <c r="CJ134" s="493"/>
      <c r="CK134" s="493"/>
      <c r="CL134" s="493"/>
      <c r="CM134" s="493"/>
      <c r="CN134" s="493"/>
      <c r="CO134" s="493"/>
      <c r="CP134" s="493"/>
      <c r="CQ134" s="493"/>
      <c r="CR134" s="493"/>
      <c r="CS134" s="493"/>
      <c r="CT134" s="493"/>
      <c r="CU134" s="493"/>
      <c r="CV134" s="493"/>
      <c r="CW134" s="493"/>
      <c r="CX134" s="493"/>
      <c r="CY134" s="493"/>
      <c r="CZ134" s="493"/>
      <c r="DA134" s="494"/>
    </row>
    <row r="135" spans="2:105" ht="21" customHeight="1">
      <c r="B135" s="17"/>
      <c r="C135" s="504"/>
      <c r="D135" s="504"/>
      <c r="E135" s="504"/>
      <c r="F135" s="504"/>
      <c r="G135" s="504"/>
      <c r="H135" s="504"/>
      <c r="I135" s="504"/>
      <c r="J135" s="504"/>
      <c r="K135" s="504"/>
      <c r="L135" s="504"/>
      <c r="M135" s="504"/>
      <c r="N135" s="504"/>
      <c r="O135" s="504"/>
      <c r="P135" s="504"/>
      <c r="Q135" s="504"/>
      <c r="R135" s="23"/>
      <c r="S135" s="102"/>
      <c r="T135" s="107" t="str">
        <f>IF(入力表!P70=2,"■上記以外","□上記以外")</f>
        <v>□上記以外</v>
      </c>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9"/>
      <c r="CG135" s="495"/>
      <c r="CH135" s="496"/>
      <c r="CI135" s="496"/>
      <c r="CJ135" s="496"/>
      <c r="CK135" s="496"/>
      <c r="CL135" s="496"/>
      <c r="CM135" s="496"/>
      <c r="CN135" s="496"/>
      <c r="CO135" s="496"/>
      <c r="CP135" s="496"/>
      <c r="CQ135" s="496"/>
      <c r="CR135" s="496"/>
      <c r="CS135" s="496"/>
      <c r="CT135" s="496"/>
      <c r="CU135" s="496"/>
      <c r="CV135" s="496"/>
      <c r="CW135" s="496"/>
      <c r="CX135" s="496"/>
      <c r="CY135" s="496"/>
      <c r="CZ135" s="496"/>
      <c r="DA135" s="497"/>
    </row>
    <row r="136" spans="2:105" ht="6.75" customHeight="1">
      <c r="B136" s="20"/>
      <c r="C136" s="21"/>
      <c r="D136" s="21"/>
      <c r="E136" s="21"/>
      <c r="F136" s="21"/>
      <c r="G136" s="21"/>
      <c r="H136" s="21"/>
      <c r="I136" s="21"/>
      <c r="J136" s="21"/>
      <c r="K136" s="21"/>
      <c r="L136" s="21"/>
      <c r="M136" s="21"/>
      <c r="N136" s="21"/>
      <c r="O136" s="21"/>
      <c r="P136" s="21"/>
      <c r="Q136" s="21"/>
      <c r="R136" s="22"/>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2"/>
      <c r="CG136" s="498"/>
      <c r="CH136" s="499"/>
      <c r="CI136" s="499"/>
      <c r="CJ136" s="499"/>
      <c r="CK136" s="499"/>
      <c r="CL136" s="499"/>
      <c r="CM136" s="499"/>
      <c r="CN136" s="499"/>
      <c r="CO136" s="499"/>
      <c r="CP136" s="499"/>
      <c r="CQ136" s="499"/>
      <c r="CR136" s="499"/>
      <c r="CS136" s="499"/>
      <c r="CT136" s="499"/>
      <c r="CU136" s="499"/>
      <c r="CV136" s="499"/>
      <c r="CW136" s="499"/>
      <c r="CX136" s="499"/>
      <c r="CY136" s="499"/>
      <c r="CZ136" s="499"/>
      <c r="DA136" s="500"/>
    </row>
    <row r="137" spans="2:105" s="273" customFormat="1" ht="6.75" customHeight="1">
      <c r="B137" s="14"/>
      <c r="C137" s="15"/>
      <c r="D137" s="15"/>
      <c r="E137" s="15"/>
      <c r="F137" s="15"/>
      <c r="G137" s="15"/>
      <c r="H137" s="15"/>
      <c r="I137" s="15"/>
      <c r="J137" s="15"/>
      <c r="K137" s="15"/>
      <c r="L137" s="15"/>
      <c r="M137" s="15"/>
      <c r="N137" s="15"/>
      <c r="O137" s="15"/>
      <c r="P137" s="15"/>
      <c r="Q137" s="15"/>
      <c r="R137" s="16"/>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6"/>
      <c r="CG137" s="14"/>
      <c r="CH137" s="15"/>
      <c r="CI137" s="15"/>
      <c r="CJ137" s="15"/>
      <c r="CK137" s="15"/>
      <c r="CL137" s="15"/>
      <c r="CM137" s="15"/>
      <c r="CN137" s="15"/>
      <c r="CO137" s="15"/>
      <c r="CP137" s="15"/>
      <c r="CQ137" s="15"/>
      <c r="CR137" s="15"/>
      <c r="CS137" s="15"/>
      <c r="CT137" s="15"/>
      <c r="CU137" s="15"/>
      <c r="CV137" s="15"/>
      <c r="CW137" s="15"/>
      <c r="CX137" s="15"/>
      <c r="CY137" s="15"/>
      <c r="CZ137" s="15"/>
      <c r="DA137" s="16"/>
    </row>
    <row r="138" spans="2:105" s="273" customFormat="1" ht="18.600000000000001" customHeight="1">
      <c r="B138" s="274"/>
      <c r="C138" s="501" t="s">
        <v>406</v>
      </c>
      <c r="D138" s="504"/>
      <c r="E138" s="504"/>
      <c r="F138" s="504"/>
      <c r="G138" s="504"/>
      <c r="H138" s="504"/>
      <c r="I138" s="504"/>
      <c r="J138" s="504"/>
      <c r="K138" s="504"/>
      <c r="L138" s="504"/>
      <c r="M138" s="504"/>
      <c r="N138" s="504"/>
      <c r="O138" s="504"/>
      <c r="P138" s="504"/>
      <c r="Q138" s="504"/>
      <c r="R138" s="282"/>
      <c r="S138" s="280"/>
      <c r="T138" s="293" t="str">
        <f>IF(入力表!P73=1,"■過去１年間に契約金額１,０００万円以上の週休２日制工事で","□過去１年間に契約金額１,０００万円以上の週休２日制工事で")</f>
        <v>□過去１年間に契約金額１,０００万円以上の週休２日制工事で</v>
      </c>
      <c r="U138" s="280"/>
      <c r="V138" s="280"/>
      <c r="W138" s="280"/>
      <c r="X138" s="280"/>
      <c r="Y138" s="280"/>
      <c r="Z138" s="280"/>
      <c r="AA138" s="280"/>
      <c r="AB138" s="280"/>
      <c r="AC138" s="280"/>
      <c r="AD138" s="280"/>
      <c r="AE138" s="280"/>
      <c r="AF138" s="280"/>
      <c r="AG138" s="280"/>
      <c r="AH138" s="280"/>
      <c r="AI138" s="280"/>
      <c r="AJ138" s="280"/>
      <c r="AK138" s="280"/>
      <c r="AL138" s="280"/>
      <c r="AM138" s="280"/>
      <c r="AN138" s="280"/>
      <c r="AO138" s="280"/>
      <c r="AP138" s="280"/>
      <c r="AQ138" s="280"/>
      <c r="AR138" s="280"/>
      <c r="AS138" s="280"/>
      <c r="AT138" s="280"/>
      <c r="AU138" s="280"/>
      <c r="AV138" s="280"/>
      <c r="AW138" s="280"/>
      <c r="AX138" s="280"/>
      <c r="AY138" s="280"/>
      <c r="AZ138" s="280"/>
      <c r="BA138" s="280"/>
      <c r="BB138" s="280"/>
      <c r="BC138" s="280"/>
      <c r="BD138" s="280"/>
      <c r="BE138" s="280"/>
      <c r="BF138" s="280"/>
      <c r="BG138" s="280"/>
      <c r="BH138" s="280"/>
      <c r="BI138" s="280"/>
      <c r="BJ138" s="280"/>
      <c r="BK138" s="280"/>
      <c r="BL138" s="280"/>
      <c r="BM138" s="280"/>
      <c r="BN138" s="280"/>
      <c r="BO138" s="280"/>
      <c r="BP138" s="280"/>
      <c r="BQ138" s="280"/>
      <c r="BR138" s="280"/>
      <c r="BS138" s="280"/>
      <c r="BT138" s="280"/>
      <c r="BU138" s="280"/>
      <c r="BV138" s="280"/>
      <c r="BW138" s="280"/>
      <c r="BX138" s="280"/>
      <c r="BY138" s="280"/>
      <c r="BZ138" s="280"/>
      <c r="CA138" s="280"/>
      <c r="CB138" s="280"/>
      <c r="CC138" s="280"/>
      <c r="CD138" s="280"/>
      <c r="CE138" s="280"/>
      <c r="CF138" s="275"/>
      <c r="CG138" s="274"/>
      <c r="CH138" s="509" t="s">
        <v>388</v>
      </c>
      <c r="CI138" s="510"/>
      <c r="CJ138" s="510"/>
      <c r="CK138" s="510"/>
      <c r="CL138" s="510"/>
      <c r="CM138" s="510"/>
      <c r="CN138" s="510"/>
      <c r="CO138" s="510"/>
      <c r="CP138" s="510"/>
      <c r="CQ138" s="510"/>
      <c r="CR138" s="510"/>
      <c r="CS138" s="510"/>
      <c r="CT138" s="510"/>
      <c r="CU138" s="510"/>
      <c r="CV138" s="510"/>
      <c r="CW138" s="510"/>
      <c r="CX138" s="510"/>
      <c r="CY138" s="510"/>
      <c r="CZ138" s="510"/>
      <c r="DA138" s="275"/>
    </row>
    <row r="139" spans="2:105" s="273" customFormat="1" ht="6.6" customHeight="1">
      <c r="B139" s="274"/>
      <c r="C139" s="501"/>
      <c r="D139" s="504"/>
      <c r="E139" s="504"/>
      <c r="F139" s="504"/>
      <c r="G139" s="504"/>
      <c r="H139" s="504"/>
      <c r="I139" s="504"/>
      <c r="J139" s="504"/>
      <c r="K139" s="504"/>
      <c r="L139" s="504"/>
      <c r="M139" s="504"/>
      <c r="N139" s="504"/>
      <c r="O139" s="504"/>
      <c r="P139" s="504"/>
      <c r="Q139" s="504"/>
      <c r="R139" s="294"/>
      <c r="S139" s="291"/>
      <c r="T139" s="292"/>
      <c r="U139" s="291"/>
      <c r="V139" s="291"/>
      <c r="W139" s="291"/>
      <c r="X139" s="291"/>
      <c r="Y139" s="291"/>
      <c r="Z139" s="291"/>
      <c r="AA139" s="291"/>
      <c r="AB139" s="291"/>
      <c r="AC139" s="291"/>
      <c r="AD139" s="291"/>
      <c r="AE139" s="291"/>
      <c r="AF139" s="291"/>
      <c r="AG139" s="291"/>
      <c r="AH139" s="291"/>
      <c r="AI139" s="291"/>
      <c r="AJ139" s="291"/>
      <c r="AK139" s="291"/>
      <c r="AL139" s="291"/>
      <c r="AM139" s="291"/>
      <c r="AN139" s="291"/>
      <c r="AO139" s="291"/>
      <c r="AP139" s="291"/>
      <c r="AQ139" s="291"/>
      <c r="AR139" s="291"/>
      <c r="AS139" s="291"/>
      <c r="AT139" s="291"/>
      <c r="AU139" s="291"/>
      <c r="AV139" s="291"/>
      <c r="AW139" s="291"/>
      <c r="AX139" s="291"/>
      <c r="AY139" s="291"/>
      <c r="AZ139" s="291"/>
      <c r="BA139" s="291"/>
      <c r="BB139" s="291"/>
      <c r="BC139" s="291"/>
      <c r="BD139" s="291"/>
      <c r="BE139" s="291"/>
      <c r="BF139" s="291"/>
      <c r="BG139" s="291"/>
      <c r="BH139" s="291"/>
      <c r="BI139" s="291"/>
      <c r="BJ139" s="291"/>
      <c r="BK139" s="291"/>
      <c r="BL139" s="291"/>
      <c r="BM139" s="291"/>
      <c r="BN139" s="291"/>
      <c r="BO139" s="291"/>
      <c r="BP139" s="291"/>
      <c r="BQ139" s="291"/>
      <c r="BR139" s="291"/>
      <c r="BS139" s="291"/>
      <c r="BT139" s="291"/>
      <c r="BU139" s="291"/>
      <c r="BV139" s="291"/>
      <c r="BW139" s="291"/>
      <c r="BX139" s="291"/>
      <c r="BY139" s="291"/>
      <c r="BZ139" s="291"/>
      <c r="CA139" s="291"/>
      <c r="CB139" s="291"/>
      <c r="CC139" s="291"/>
      <c r="CD139" s="291"/>
      <c r="CE139" s="291"/>
      <c r="CF139" s="275"/>
      <c r="CG139" s="274"/>
      <c r="CH139" s="317"/>
      <c r="CI139" s="317"/>
      <c r="CJ139" s="317"/>
      <c r="CK139" s="317"/>
      <c r="CL139" s="317"/>
      <c r="CM139" s="317"/>
      <c r="CN139" s="317"/>
      <c r="CO139" s="317"/>
      <c r="CP139" s="317"/>
      <c r="CQ139" s="317"/>
      <c r="CR139" s="317"/>
      <c r="CS139" s="317"/>
      <c r="CT139" s="317"/>
      <c r="CU139" s="317"/>
      <c r="CV139" s="317"/>
      <c r="CW139" s="317"/>
      <c r="CX139" s="317"/>
      <c r="CY139" s="317"/>
      <c r="CZ139" s="317"/>
      <c r="DA139" s="275"/>
    </row>
    <row r="140" spans="2:105" s="273" customFormat="1" ht="18.600000000000001" customHeight="1">
      <c r="B140" s="274"/>
      <c r="C140" s="501"/>
      <c r="D140" s="504"/>
      <c r="E140" s="504"/>
      <c r="F140" s="504"/>
      <c r="G140" s="504"/>
      <c r="H140" s="504"/>
      <c r="I140" s="504"/>
      <c r="J140" s="504"/>
      <c r="K140" s="504"/>
      <c r="L140" s="504"/>
      <c r="M140" s="504"/>
      <c r="N140" s="504"/>
      <c r="O140" s="504"/>
      <c r="P140" s="504"/>
      <c r="Q140" s="504"/>
      <c r="R140" s="294"/>
      <c r="S140" s="291"/>
      <c r="T140" s="293" t="s">
        <v>445</v>
      </c>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1"/>
      <c r="AW140" s="291"/>
      <c r="AX140" s="291"/>
      <c r="AY140" s="291"/>
      <c r="AZ140" s="291"/>
      <c r="BA140" s="291"/>
      <c r="BB140" s="291"/>
      <c r="BC140" s="291"/>
      <c r="BD140" s="291"/>
      <c r="BE140" s="291"/>
      <c r="BF140" s="291"/>
      <c r="BG140" s="291"/>
      <c r="BH140" s="291"/>
      <c r="BI140" s="291"/>
      <c r="BJ140" s="291"/>
      <c r="BK140" s="291"/>
      <c r="BL140" s="291"/>
      <c r="BM140" s="291"/>
      <c r="BN140" s="291"/>
      <c r="BO140" s="291"/>
      <c r="BP140" s="291"/>
      <c r="BQ140" s="291"/>
      <c r="BR140" s="291"/>
      <c r="BS140" s="291"/>
      <c r="BT140" s="291"/>
      <c r="BU140" s="291"/>
      <c r="BV140" s="291"/>
      <c r="BW140" s="291"/>
      <c r="BX140" s="291"/>
      <c r="BY140" s="291"/>
      <c r="BZ140" s="291"/>
      <c r="CA140" s="291"/>
      <c r="CB140" s="291"/>
      <c r="CC140" s="291"/>
      <c r="CD140" s="291"/>
      <c r="CE140" s="291"/>
      <c r="CF140" s="275"/>
      <c r="CG140" s="274"/>
      <c r="CH140" s="317"/>
      <c r="CI140" s="317"/>
      <c r="CJ140" s="317"/>
      <c r="CK140" s="317"/>
      <c r="CL140" s="317"/>
      <c r="CM140" s="317"/>
      <c r="CN140" s="317"/>
      <c r="CO140" s="317"/>
      <c r="CP140" s="317"/>
      <c r="CQ140" s="317"/>
      <c r="CR140" s="317"/>
      <c r="CS140" s="317"/>
      <c r="CT140" s="317"/>
      <c r="CU140" s="317"/>
      <c r="CV140" s="317"/>
      <c r="CW140" s="317"/>
      <c r="CX140" s="317"/>
      <c r="CY140" s="317"/>
      <c r="CZ140" s="317"/>
      <c r="DA140" s="275"/>
    </row>
    <row r="141" spans="2:105" s="273" customFormat="1" ht="6.75" customHeight="1">
      <c r="B141" s="274"/>
      <c r="C141" s="504"/>
      <c r="D141" s="504"/>
      <c r="E141" s="504"/>
      <c r="F141" s="504"/>
      <c r="G141" s="504"/>
      <c r="H141" s="504"/>
      <c r="I141" s="504"/>
      <c r="J141" s="504"/>
      <c r="K141" s="504"/>
      <c r="L141" s="504"/>
      <c r="M141" s="504"/>
      <c r="N141" s="504"/>
      <c r="O141" s="504"/>
      <c r="P141" s="504"/>
      <c r="Q141" s="504"/>
      <c r="R141" s="275"/>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2"/>
      <c r="CG141" s="20"/>
      <c r="CH141" s="21"/>
      <c r="CI141" s="21"/>
      <c r="CJ141" s="21"/>
      <c r="CK141" s="21"/>
      <c r="CL141" s="21"/>
      <c r="CM141" s="21"/>
      <c r="CN141" s="21"/>
      <c r="CO141" s="21"/>
      <c r="CP141" s="21"/>
      <c r="CQ141" s="21"/>
      <c r="CR141" s="21"/>
      <c r="CS141" s="21"/>
      <c r="CT141" s="21"/>
      <c r="CU141" s="21"/>
      <c r="CV141" s="21"/>
      <c r="CW141" s="21"/>
      <c r="CX141" s="21"/>
      <c r="CY141" s="21"/>
      <c r="CZ141" s="21"/>
      <c r="DA141" s="22"/>
    </row>
    <row r="142" spans="2:105" s="273" customFormat="1" ht="6.75" customHeight="1">
      <c r="B142" s="274"/>
      <c r="C142" s="504"/>
      <c r="D142" s="504"/>
      <c r="E142" s="504"/>
      <c r="F142" s="504"/>
      <c r="G142" s="504"/>
      <c r="H142" s="504"/>
      <c r="I142" s="504"/>
      <c r="J142" s="504"/>
      <c r="K142" s="504"/>
      <c r="L142" s="504"/>
      <c r="M142" s="504"/>
      <c r="N142" s="504"/>
      <c r="O142" s="504"/>
      <c r="P142" s="504"/>
      <c r="Q142" s="504"/>
      <c r="R142" s="27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6"/>
      <c r="CG142" s="492"/>
      <c r="CH142" s="493"/>
      <c r="CI142" s="493"/>
      <c r="CJ142" s="493"/>
      <c r="CK142" s="493"/>
      <c r="CL142" s="493"/>
      <c r="CM142" s="493"/>
      <c r="CN142" s="493"/>
      <c r="CO142" s="493"/>
      <c r="CP142" s="493"/>
      <c r="CQ142" s="493"/>
      <c r="CR142" s="493"/>
      <c r="CS142" s="493"/>
      <c r="CT142" s="493"/>
      <c r="CU142" s="493"/>
      <c r="CV142" s="493"/>
      <c r="CW142" s="493"/>
      <c r="CX142" s="493"/>
      <c r="CY142" s="493"/>
      <c r="CZ142" s="493"/>
      <c r="DA142" s="494"/>
    </row>
    <row r="143" spans="2:105" s="273" customFormat="1" ht="21" customHeight="1">
      <c r="B143" s="274"/>
      <c r="C143" s="504"/>
      <c r="D143" s="504"/>
      <c r="E143" s="504"/>
      <c r="F143" s="504"/>
      <c r="G143" s="504"/>
      <c r="H143" s="504"/>
      <c r="I143" s="504"/>
      <c r="J143" s="504"/>
      <c r="K143" s="504"/>
      <c r="L143" s="504"/>
      <c r="M143" s="504"/>
      <c r="N143" s="504"/>
      <c r="O143" s="504"/>
      <c r="P143" s="504"/>
      <c r="Q143" s="504"/>
      <c r="R143" s="282"/>
      <c r="S143" s="280"/>
      <c r="T143" s="281" t="str">
        <f>IF(入力表!P73=2,"■上記以外","□上記以外")</f>
        <v>□上記以外</v>
      </c>
      <c r="U143" s="280"/>
      <c r="V143" s="280"/>
      <c r="W143" s="280"/>
      <c r="X143" s="280"/>
      <c r="Y143" s="280"/>
      <c r="Z143" s="280"/>
      <c r="AA143" s="280"/>
      <c r="AB143" s="280"/>
      <c r="AC143" s="280"/>
      <c r="AD143" s="280"/>
      <c r="AE143" s="280"/>
      <c r="AF143" s="280"/>
      <c r="AG143" s="280"/>
      <c r="AH143" s="280"/>
      <c r="AI143" s="280"/>
      <c r="AJ143" s="280"/>
      <c r="AK143" s="280"/>
      <c r="AL143" s="280"/>
      <c r="AM143" s="280"/>
      <c r="AN143" s="280"/>
      <c r="AO143" s="280"/>
      <c r="AP143" s="280"/>
      <c r="AQ143" s="280"/>
      <c r="AR143" s="280"/>
      <c r="AS143" s="280"/>
      <c r="AT143" s="280"/>
      <c r="AU143" s="280"/>
      <c r="AV143" s="280"/>
      <c r="AW143" s="280"/>
      <c r="AX143" s="280"/>
      <c r="AY143" s="280"/>
      <c r="AZ143" s="280"/>
      <c r="BA143" s="280"/>
      <c r="BB143" s="280"/>
      <c r="BC143" s="280"/>
      <c r="BD143" s="280"/>
      <c r="BE143" s="280"/>
      <c r="BF143" s="280"/>
      <c r="BG143" s="280"/>
      <c r="BH143" s="280"/>
      <c r="BI143" s="280"/>
      <c r="BJ143" s="280"/>
      <c r="BK143" s="280"/>
      <c r="BL143" s="280"/>
      <c r="BM143" s="280"/>
      <c r="BN143" s="280"/>
      <c r="BO143" s="280"/>
      <c r="BP143" s="280"/>
      <c r="BQ143" s="280"/>
      <c r="BR143" s="280"/>
      <c r="BS143" s="280"/>
      <c r="BT143" s="280"/>
      <c r="BU143" s="280"/>
      <c r="BV143" s="280"/>
      <c r="BW143" s="280"/>
      <c r="BX143" s="280"/>
      <c r="BY143" s="280"/>
      <c r="BZ143" s="280"/>
      <c r="CA143" s="280"/>
      <c r="CB143" s="280"/>
      <c r="CC143" s="280"/>
      <c r="CD143" s="280"/>
      <c r="CE143" s="280"/>
      <c r="CF143" s="275"/>
      <c r="CG143" s="495"/>
      <c r="CH143" s="496"/>
      <c r="CI143" s="496"/>
      <c r="CJ143" s="496"/>
      <c r="CK143" s="496"/>
      <c r="CL143" s="496"/>
      <c r="CM143" s="496"/>
      <c r="CN143" s="496"/>
      <c r="CO143" s="496"/>
      <c r="CP143" s="496"/>
      <c r="CQ143" s="496"/>
      <c r="CR143" s="496"/>
      <c r="CS143" s="496"/>
      <c r="CT143" s="496"/>
      <c r="CU143" s="496"/>
      <c r="CV143" s="496"/>
      <c r="CW143" s="496"/>
      <c r="CX143" s="496"/>
      <c r="CY143" s="496"/>
      <c r="CZ143" s="496"/>
      <c r="DA143" s="497"/>
    </row>
    <row r="144" spans="2:105" s="273" customFormat="1" ht="6.75" customHeight="1">
      <c r="B144" s="20"/>
      <c r="C144" s="21"/>
      <c r="D144" s="21"/>
      <c r="E144" s="21"/>
      <c r="F144" s="21"/>
      <c r="G144" s="21"/>
      <c r="H144" s="21"/>
      <c r="I144" s="21"/>
      <c r="J144" s="21"/>
      <c r="K144" s="21"/>
      <c r="L144" s="21"/>
      <c r="M144" s="21"/>
      <c r="N144" s="21"/>
      <c r="O144" s="21"/>
      <c r="P144" s="21"/>
      <c r="Q144" s="21"/>
      <c r="R144" s="22"/>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2"/>
      <c r="CG144" s="498"/>
      <c r="CH144" s="499"/>
      <c r="CI144" s="499"/>
      <c r="CJ144" s="499"/>
      <c r="CK144" s="499"/>
      <c r="CL144" s="499"/>
      <c r="CM144" s="499"/>
      <c r="CN144" s="499"/>
      <c r="CO144" s="499"/>
      <c r="CP144" s="499"/>
      <c r="CQ144" s="499"/>
      <c r="CR144" s="499"/>
      <c r="CS144" s="499"/>
      <c r="CT144" s="499"/>
      <c r="CU144" s="499"/>
      <c r="CV144" s="499"/>
      <c r="CW144" s="499"/>
      <c r="CX144" s="499"/>
      <c r="CY144" s="499"/>
      <c r="CZ144" s="499"/>
      <c r="DA144" s="500"/>
    </row>
    <row r="145" spans="2:105" ht="6.75" customHeight="1">
      <c r="B145" s="14"/>
      <c r="C145" s="15"/>
      <c r="D145" s="15"/>
      <c r="E145" s="15"/>
      <c r="F145" s="15"/>
      <c r="G145" s="15"/>
      <c r="H145" s="15"/>
      <c r="I145" s="15"/>
      <c r="J145" s="15"/>
      <c r="K145" s="15"/>
      <c r="L145" s="15"/>
      <c r="M145" s="15"/>
      <c r="N145" s="15"/>
      <c r="O145" s="15"/>
      <c r="P145" s="15"/>
      <c r="Q145" s="15"/>
      <c r="R145" s="16"/>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6"/>
      <c r="CG145" s="14"/>
      <c r="CH145" s="15"/>
      <c r="CI145" s="15"/>
      <c r="CJ145" s="15"/>
      <c r="CK145" s="15"/>
      <c r="CL145" s="15"/>
      <c r="CM145" s="15"/>
      <c r="CN145" s="15"/>
      <c r="CO145" s="15"/>
      <c r="CP145" s="15"/>
      <c r="CQ145" s="15"/>
      <c r="CR145" s="15"/>
      <c r="CS145" s="15"/>
      <c r="CT145" s="15"/>
      <c r="CU145" s="15"/>
      <c r="CV145" s="15"/>
      <c r="CW145" s="15"/>
      <c r="CX145" s="15"/>
      <c r="CY145" s="15"/>
      <c r="CZ145" s="15"/>
      <c r="DA145" s="16"/>
    </row>
    <row r="146" spans="2:105" ht="31.5" customHeight="1">
      <c r="B146" s="17"/>
      <c r="C146" s="502" t="s">
        <v>36</v>
      </c>
      <c r="D146" s="503"/>
      <c r="E146" s="503"/>
      <c r="F146" s="503"/>
      <c r="G146" s="503"/>
      <c r="H146" s="503"/>
      <c r="I146" s="503"/>
      <c r="J146" s="503"/>
      <c r="K146" s="503"/>
      <c r="L146" s="503"/>
      <c r="M146" s="393"/>
      <c r="N146" s="393"/>
      <c r="O146" s="393"/>
      <c r="P146" s="393"/>
      <c r="Q146" s="393"/>
      <c r="R146" s="23"/>
      <c r="S146" s="102"/>
      <c r="T146" s="107" t="str">
        <f>IF(入力表!P76=1,"■本市と災害協定を締結している","□本市と災害協定を締結している")</f>
        <v>□本市と災害協定を締結している</v>
      </c>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2"/>
      <c r="BF146" s="102"/>
      <c r="BG146" s="102"/>
      <c r="BH146" s="102"/>
      <c r="BI146" s="102"/>
      <c r="BJ146" s="102"/>
      <c r="BK146" s="102"/>
      <c r="BL146" s="102"/>
      <c r="BM146" s="102"/>
      <c r="BN146" s="102"/>
      <c r="BO146" s="102"/>
      <c r="BP146" s="102"/>
      <c r="BQ146" s="102"/>
      <c r="BR146" s="102"/>
      <c r="BS146" s="102"/>
      <c r="BT146" s="102"/>
      <c r="BU146" s="102"/>
      <c r="BV146" s="102"/>
      <c r="BW146" s="102"/>
      <c r="BX146" s="102"/>
      <c r="BY146" s="102"/>
      <c r="BZ146" s="102"/>
      <c r="CA146" s="102"/>
      <c r="CB146" s="102"/>
      <c r="CC146" s="102"/>
      <c r="CD146" s="102"/>
      <c r="CE146" s="102"/>
      <c r="CF146" s="19"/>
      <c r="CG146" s="17"/>
      <c r="CH146" s="501" t="s">
        <v>38</v>
      </c>
      <c r="CI146" s="367"/>
      <c r="CJ146" s="367"/>
      <c r="CK146" s="367"/>
      <c r="CL146" s="367"/>
      <c r="CM146" s="367"/>
      <c r="CN146" s="367"/>
      <c r="CO146" s="367"/>
      <c r="CP146" s="367"/>
      <c r="CQ146" s="367"/>
      <c r="CR146" s="367"/>
      <c r="CS146" s="367"/>
      <c r="CT146" s="367"/>
      <c r="CU146" s="367"/>
      <c r="CV146" s="367"/>
      <c r="CW146" s="367"/>
      <c r="CX146" s="367"/>
      <c r="CY146" s="367"/>
      <c r="CZ146" s="367"/>
      <c r="DA146" s="19"/>
    </row>
    <row r="147" spans="2:105" ht="6.75" customHeight="1">
      <c r="B147" s="17"/>
      <c r="C147" s="503"/>
      <c r="D147" s="503"/>
      <c r="E147" s="503"/>
      <c r="F147" s="503"/>
      <c r="G147" s="503"/>
      <c r="H147" s="503"/>
      <c r="I147" s="503"/>
      <c r="J147" s="503"/>
      <c r="K147" s="503"/>
      <c r="L147" s="503"/>
      <c r="M147" s="393"/>
      <c r="N147" s="393"/>
      <c r="O147" s="393"/>
      <c r="P147" s="393"/>
      <c r="Q147" s="393"/>
      <c r="R147" s="19"/>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2"/>
      <c r="CG147" s="20"/>
      <c r="CH147" s="21"/>
      <c r="CI147" s="21"/>
      <c r="CJ147" s="21"/>
      <c r="CK147" s="21"/>
      <c r="CL147" s="21"/>
      <c r="CM147" s="21"/>
      <c r="CN147" s="21"/>
      <c r="CO147" s="21"/>
      <c r="CP147" s="21"/>
      <c r="CQ147" s="21"/>
      <c r="CR147" s="21"/>
      <c r="CS147" s="21"/>
      <c r="CT147" s="21"/>
      <c r="CU147" s="21"/>
      <c r="CV147" s="21"/>
      <c r="CW147" s="21"/>
      <c r="CX147" s="21"/>
      <c r="CY147" s="21"/>
      <c r="CZ147" s="21"/>
      <c r="DA147" s="22"/>
    </row>
    <row r="148" spans="2:105" ht="6.75" customHeight="1">
      <c r="B148" s="17"/>
      <c r="C148" s="503"/>
      <c r="D148" s="503"/>
      <c r="E148" s="503"/>
      <c r="F148" s="503"/>
      <c r="G148" s="503"/>
      <c r="H148" s="503"/>
      <c r="I148" s="503"/>
      <c r="J148" s="503"/>
      <c r="K148" s="503"/>
      <c r="L148" s="503"/>
      <c r="M148" s="393"/>
      <c r="N148" s="393"/>
      <c r="O148" s="393"/>
      <c r="P148" s="393"/>
      <c r="Q148" s="393"/>
      <c r="R148" s="19"/>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6"/>
      <c r="CG148" s="492"/>
      <c r="CH148" s="493"/>
      <c r="CI148" s="493"/>
      <c r="CJ148" s="493"/>
      <c r="CK148" s="493"/>
      <c r="CL148" s="493"/>
      <c r="CM148" s="493"/>
      <c r="CN148" s="493"/>
      <c r="CO148" s="493"/>
      <c r="CP148" s="493"/>
      <c r="CQ148" s="493"/>
      <c r="CR148" s="493"/>
      <c r="CS148" s="493"/>
      <c r="CT148" s="493"/>
      <c r="CU148" s="493"/>
      <c r="CV148" s="493"/>
      <c r="CW148" s="493"/>
      <c r="CX148" s="493"/>
      <c r="CY148" s="493"/>
      <c r="CZ148" s="493"/>
      <c r="DA148" s="494"/>
    </row>
    <row r="149" spans="2:105" ht="21" customHeight="1">
      <c r="B149" s="17"/>
      <c r="C149" s="503"/>
      <c r="D149" s="503"/>
      <c r="E149" s="503"/>
      <c r="F149" s="503"/>
      <c r="G149" s="503"/>
      <c r="H149" s="503"/>
      <c r="I149" s="503"/>
      <c r="J149" s="503"/>
      <c r="K149" s="503"/>
      <c r="L149" s="503"/>
      <c r="M149" s="393"/>
      <c r="N149" s="393"/>
      <c r="O149" s="393"/>
      <c r="P149" s="393"/>
      <c r="Q149" s="393"/>
      <c r="R149" s="23"/>
      <c r="S149" s="102"/>
      <c r="T149" s="107" t="str">
        <f>IF(入力表!P76=2,"■上記以外","□上記以外")</f>
        <v>□上記以外</v>
      </c>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02"/>
      <c r="AY149" s="102"/>
      <c r="AZ149" s="102"/>
      <c r="BA149" s="102"/>
      <c r="BB149" s="102"/>
      <c r="BC149" s="102"/>
      <c r="BD149" s="102"/>
      <c r="BE149" s="102"/>
      <c r="BF149" s="102"/>
      <c r="BG149" s="102"/>
      <c r="BH149" s="102"/>
      <c r="BI149" s="102"/>
      <c r="BJ149" s="102"/>
      <c r="BK149" s="102"/>
      <c r="BL149" s="102"/>
      <c r="BM149" s="102"/>
      <c r="BN149" s="102"/>
      <c r="BO149" s="102"/>
      <c r="BP149" s="102"/>
      <c r="BQ149" s="102"/>
      <c r="BR149" s="102"/>
      <c r="BS149" s="102"/>
      <c r="BT149" s="102"/>
      <c r="BU149" s="102"/>
      <c r="BV149" s="102"/>
      <c r="BW149" s="102"/>
      <c r="BX149" s="102"/>
      <c r="BY149" s="102"/>
      <c r="BZ149" s="102"/>
      <c r="CA149" s="102"/>
      <c r="CB149" s="102"/>
      <c r="CC149" s="102"/>
      <c r="CD149" s="102"/>
      <c r="CE149" s="102"/>
      <c r="CF149" s="19"/>
      <c r="CG149" s="495"/>
      <c r="CH149" s="496"/>
      <c r="CI149" s="496"/>
      <c r="CJ149" s="496"/>
      <c r="CK149" s="496"/>
      <c r="CL149" s="496"/>
      <c r="CM149" s="496"/>
      <c r="CN149" s="496"/>
      <c r="CO149" s="496"/>
      <c r="CP149" s="496"/>
      <c r="CQ149" s="496"/>
      <c r="CR149" s="496"/>
      <c r="CS149" s="496"/>
      <c r="CT149" s="496"/>
      <c r="CU149" s="496"/>
      <c r="CV149" s="496"/>
      <c r="CW149" s="496"/>
      <c r="CX149" s="496"/>
      <c r="CY149" s="496"/>
      <c r="CZ149" s="496"/>
      <c r="DA149" s="497"/>
    </row>
    <row r="150" spans="2:105" ht="6.75" customHeight="1">
      <c r="B150" s="20"/>
      <c r="C150" s="21"/>
      <c r="D150" s="21"/>
      <c r="E150" s="21"/>
      <c r="F150" s="21"/>
      <c r="G150" s="21"/>
      <c r="H150" s="21"/>
      <c r="I150" s="21"/>
      <c r="J150" s="21"/>
      <c r="K150" s="21"/>
      <c r="L150" s="21"/>
      <c r="M150" s="21"/>
      <c r="N150" s="21"/>
      <c r="O150" s="21"/>
      <c r="P150" s="21"/>
      <c r="Q150" s="21"/>
      <c r="R150" s="22"/>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2"/>
      <c r="CG150" s="498"/>
      <c r="CH150" s="499"/>
      <c r="CI150" s="499"/>
      <c r="CJ150" s="499"/>
      <c r="CK150" s="499"/>
      <c r="CL150" s="499"/>
      <c r="CM150" s="499"/>
      <c r="CN150" s="499"/>
      <c r="CO150" s="499"/>
      <c r="CP150" s="499"/>
      <c r="CQ150" s="499"/>
      <c r="CR150" s="499"/>
      <c r="CS150" s="499"/>
      <c r="CT150" s="499"/>
      <c r="CU150" s="499"/>
      <c r="CV150" s="499"/>
      <c r="CW150" s="499"/>
      <c r="CX150" s="499"/>
      <c r="CY150" s="499"/>
      <c r="CZ150" s="499"/>
      <c r="DA150" s="500"/>
    </row>
    <row r="151" spans="2:105" ht="6.75" customHeight="1">
      <c r="B151" s="14"/>
      <c r="C151" s="15"/>
      <c r="D151" s="15"/>
      <c r="E151" s="15"/>
      <c r="F151" s="15"/>
      <c r="G151" s="15"/>
      <c r="H151" s="15"/>
      <c r="I151" s="15"/>
      <c r="J151" s="15"/>
      <c r="K151" s="15"/>
      <c r="L151" s="15"/>
      <c r="M151" s="15"/>
      <c r="N151" s="15"/>
      <c r="O151" s="15"/>
      <c r="P151" s="15"/>
      <c r="Q151" s="15"/>
      <c r="R151" s="16"/>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6"/>
      <c r="CG151" s="14"/>
      <c r="CH151" s="15"/>
      <c r="CI151" s="15"/>
      <c r="CJ151" s="15"/>
      <c r="CK151" s="15"/>
      <c r="CL151" s="15"/>
      <c r="CM151" s="15"/>
      <c r="CN151" s="15"/>
      <c r="CO151" s="15"/>
      <c r="CP151" s="15"/>
      <c r="CQ151" s="15"/>
      <c r="CR151" s="15"/>
      <c r="CS151" s="15"/>
      <c r="CT151" s="15"/>
      <c r="CU151" s="15"/>
      <c r="CV151" s="15"/>
      <c r="CW151" s="15"/>
      <c r="CX151" s="15"/>
      <c r="CY151" s="15"/>
      <c r="CZ151" s="15"/>
      <c r="DA151" s="16"/>
    </row>
    <row r="152" spans="2:105" ht="29.25" customHeight="1">
      <c r="B152" s="17"/>
      <c r="C152" s="502" t="s">
        <v>347</v>
      </c>
      <c r="D152" s="317"/>
      <c r="E152" s="317"/>
      <c r="F152" s="317"/>
      <c r="G152" s="317"/>
      <c r="H152" s="317"/>
      <c r="I152" s="317"/>
      <c r="J152" s="317"/>
      <c r="K152" s="317"/>
      <c r="L152" s="317"/>
      <c r="M152" s="317"/>
      <c r="N152" s="317"/>
      <c r="O152" s="317"/>
      <c r="P152" s="317"/>
      <c r="Q152" s="317"/>
      <c r="R152" s="19"/>
      <c r="S152" s="18"/>
      <c r="T152" s="207" t="str">
        <f>IF(AND(入力表!P79=1,入力表!J79="アダプト"&amp;CHAR(10)&amp;"プログラム"),"■本市内でアダプトプログラムに参加している","□本市内でアダプトプログラムに参加している")</f>
        <v>□本市内でアダプトプログラムに参加している</v>
      </c>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9"/>
      <c r="CG152" s="17"/>
      <c r="CH152" s="501" t="s">
        <v>303</v>
      </c>
      <c r="CI152" s="317"/>
      <c r="CJ152" s="317"/>
      <c r="CK152" s="317"/>
      <c r="CL152" s="317"/>
      <c r="CM152" s="317"/>
      <c r="CN152" s="317"/>
      <c r="CO152" s="317"/>
      <c r="CP152" s="317"/>
      <c r="CQ152" s="317"/>
      <c r="CR152" s="317"/>
      <c r="CS152" s="317"/>
      <c r="CT152" s="317"/>
      <c r="CU152" s="317"/>
      <c r="CV152" s="317"/>
      <c r="CW152" s="317"/>
      <c r="CX152" s="317"/>
      <c r="CY152" s="317"/>
      <c r="CZ152" s="317"/>
      <c r="DA152" s="19"/>
    </row>
    <row r="153" spans="2:105" ht="6.75" customHeight="1">
      <c r="B153" s="17"/>
      <c r="C153" s="317"/>
      <c r="D153" s="317"/>
      <c r="E153" s="317"/>
      <c r="F153" s="317"/>
      <c r="G153" s="317"/>
      <c r="H153" s="317"/>
      <c r="I153" s="317"/>
      <c r="J153" s="317"/>
      <c r="K153" s="317"/>
      <c r="L153" s="317"/>
      <c r="M153" s="317"/>
      <c r="N153" s="317"/>
      <c r="O153" s="317"/>
      <c r="P153" s="317"/>
      <c r="Q153" s="317"/>
      <c r="R153" s="19"/>
      <c r="S153" s="20"/>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2"/>
      <c r="CG153" s="17"/>
      <c r="CH153" s="317"/>
      <c r="CI153" s="317"/>
      <c r="CJ153" s="317"/>
      <c r="CK153" s="317"/>
      <c r="CL153" s="317"/>
      <c r="CM153" s="317"/>
      <c r="CN153" s="317"/>
      <c r="CO153" s="317"/>
      <c r="CP153" s="317"/>
      <c r="CQ153" s="317"/>
      <c r="CR153" s="317"/>
      <c r="CS153" s="317"/>
      <c r="CT153" s="317"/>
      <c r="CU153" s="317"/>
      <c r="CV153" s="317"/>
      <c r="CW153" s="317"/>
      <c r="CX153" s="317"/>
      <c r="CY153" s="317"/>
      <c r="CZ153" s="317"/>
      <c r="DA153" s="19"/>
    </row>
    <row r="154" spans="2:105" ht="6.75" customHeight="1">
      <c r="B154" s="17"/>
      <c r="C154" s="317"/>
      <c r="D154" s="317"/>
      <c r="E154" s="317"/>
      <c r="F154" s="317"/>
      <c r="G154" s="317"/>
      <c r="H154" s="317"/>
      <c r="I154" s="317"/>
      <c r="J154" s="317"/>
      <c r="K154" s="317"/>
      <c r="L154" s="317"/>
      <c r="M154" s="317"/>
      <c r="N154" s="317"/>
      <c r="O154" s="317"/>
      <c r="P154" s="317"/>
      <c r="Q154" s="317"/>
      <c r="R154" s="19"/>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9"/>
      <c r="CG154" s="17"/>
      <c r="CH154" s="317"/>
      <c r="CI154" s="317"/>
      <c r="CJ154" s="317"/>
      <c r="CK154" s="317"/>
      <c r="CL154" s="317"/>
      <c r="CM154" s="317"/>
      <c r="CN154" s="317"/>
      <c r="CO154" s="317"/>
      <c r="CP154" s="317"/>
      <c r="CQ154" s="317"/>
      <c r="CR154" s="317"/>
      <c r="CS154" s="317"/>
      <c r="CT154" s="317"/>
      <c r="CU154" s="317"/>
      <c r="CV154" s="317"/>
      <c r="CW154" s="317"/>
      <c r="CX154" s="317"/>
      <c r="CY154" s="317"/>
      <c r="CZ154" s="317"/>
      <c r="DA154" s="19"/>
    </row>
    <row r="155" spans="2:105" ht="29.25" customHeight="1">
      <c r="B155" s="17"/>
      <c r="C155" s="317"/>
      <c r="D155" s="317"/>
      <c r="E155" s="317"/>
      <c r="F155" s="317"/>
      <c r="G155" s="317"/>
      <c r="H155" s="317"/>
      <c r="I155" s="317"/>
      <c r="J155" s="317"/>
      <c r="K155" s="317"/>
      <c r="L155" s="317"/>
      <c r="M155" s="317"/>
      <c r="N155" s="317"/>
      <c r="O155" s="317"/>
      <c r="P155" s="317"/>
      <c r="Q155" s="317"/>
      <c r="R155" s="23"/>
      <c r="S155" s="102"/>
      <c r="T155" s="107" t="str">
        <f>IF(AND(入力表!P79=1,入力表!J79&lt;&gt;"アダプト"&amp;CHAR(10)&amp;"プログラム"),"■本市内でアダプトプログラム以外の活動をしている","□本市内でアダプトプログラム以外の活動をしている")</f>
        <v>□本市内でアダプトプログラム以外の活動をしている</v>
      </c>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02"/>
      <c r="AY155" s="102"/>
      <c r="AZ155" s="102"/>
      <c r="BA155" s="102"/>
      <c r="BB155" s="102"/>
      <c r="BC155" s="102"/>
      <c r="BD155" s="102"/>
      <c r="BE155" s="102"/>
      <c r="BF155" s="102"/>
      <c r="BG155" s="102"/>
      <c r="BH155" s="102"/>
      <c r="BI155" s="102"/>
      <c r="BJ155" s="102"/>
      <c r="BK155" s="102"/>
      <c r="BL155" s="102"/>
      <c r="BM155" s="102"/>
      <c r="BN155" s="102"/>
      <c r="BO155" s="102"/>
      <c r="BP155" s="102"/>
      <c r="BQ155" s="102"/>
      <c r="BR155" s="102"/>
      <c r="BS155" s="102"/>
      <c r="BT155" s="102"/>
      <c r="BU155" s="102"/>
      <c r="BV155" s="102"/>
      <c r="BW155" s="102"/>
      <c r="BX155" s="102"/>
      <c r="BY155" s="102"/>
      <c r="BZ155" s="102"/>
      <c r="CA155" s="102"/>
      <c r="CB155" s="102"/>
      <c r="CC155" s="102"/>
      <c r="CD155" s="102"/>
      <c r="CE155" s="102"/>
      <c r="CF155" s="19"/>
      <c r="CG155" s="17"/>
      <c r="CH155" s="317"/>
      <c r="CI155" s="317"/>
      <c r="CJ155" s="317"/>
      <c r="CK155" s="317"/>
      <c r="CL155" s="317"/>
      <c r="CM155" s="317"/>
      <c r="CN155" s="317"/>
      <c r="CO155" s="317"/>
      <c r="CP155" s="317"/>
      <c r="CQ155" s="317"/>
      <c r="CR155" s="317"/>
      <c r="CS155" s="317"/>
      <c r="CT155" s="317"/>
      <c r="CU155" s="317"/>
      <c r="CV155" s="317"/>
      <c r="CW155" s="317"/>
      <c r="CX155" s="317"/>
      <c r="CY155" s="317"/>
      <c r="CZ155" s="317"/>
      <c r="DA155" s="19"/>
    </row>
    <row r="156" spans="2:105" ht="6.75" customHeight="1">
      <c r="B156" s="17"/>
      <c r="C156" s="317"/>
      <c r="D156" s="317"/>
      <c r="E156" s="317"/>
      <c r="F156" s="317"/>
      <c r="G156" s="317"/>
      <c r="H156" s="317"/>
      <c r="I156" s="317"/>
      <c r="J156" s="317"/>
      <c r="K156" s="317"/>
      <c r="L156" s="317"/>
      <c r="M156" s="317"/>
      <c r="N156" s="317"/>
      <c r="O156" s="317"/>
      <c r="P156" s="317"/>
      <c r="Q156" s="317"/>
      <c r="R156" s="19"/>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2"/>
      <c r="CG156" s="20"/>
      <c r="CH156" s="21"/>
      <c r="CI156" s="21"/>
      <c r="CJ156" s="21"/>
      <c r="CK156" s="21"/>
      <c r="CL156" s="21"/>
      <c r="CM156" s="21"/>
      <c r="CN156" s="21"/>
      <c r="CO156" s="21"/>
      <c r="CP156" s="21"/>
      <c r="CQ156" s="21"/>
      <c r="CR156" s="21"/>
      <c r="CS156" s="21"/>
      <c r="CT156" s="21"/>
      <c r="CU156" s="21"/>
      <c r="CV156" s="21"/>
      <c r="CW156" s="21"/>
      <c r="CX156" s="21"/>
      <c r="CY156" s="21"/>
      <c r="CZ156" s="21"/>
      <c r="DA156" s="22"/>
    </row>
    <row r="157" spans="2:105" ht="6.75" customHeight="1">
      <c r="B157" s="17"/>
      <c r="C157" s="317"/>
      <c r="D157" s="317"/>
      <c r="E157" s="317"/>
      <c r="F157" s="317"/>
      <c r="G157" s="317"/>
      <c r="H157" s="317"/>
      <c r="I157" s="317"/>
      <c r="J157" s="317"/>
      <c r="K157" s="317"/>
      <c r="L157" s="317"/>
      <c r="M157" s="317"/>
      <c r="N157" s="317"/>
      <c r="O157" s="317"/>
      <c r="P157" s="317"/>
      <c r="Q157" s="317"/>
      <c r="R157" s="19"/>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6"/>
      <c r="CG157" s="492"/>
      <c r="CH157" s="493"/>
      <c r="CI157" s="493"/>
      <c r="CJ157" s="493"/>
      <c r="CK157" s="493"/>
      <c r="CL157" s="493"/>
      <c r="CM157" s="493"/>
      <c r="CN157" s="493"/>
      <c r="CO157" s="493"/>
      <c r="CP157" s="493"/>
      <c r="CQ157" s="493"/>
      <c r="CR157" s="493"/>
      <c r="CS157" s="493"/>
      <c r="CT157" s="493"/>
      <c r="CU157" s="493"/>
      <c r="CV157" s="493"/>
      <c r="CW157" s="493"/>
      <c r="CX157" s="493"/>
      <c r="CY157" s="493"/>
      <c r="CZ157" s="493"/>
      <c r="DA157" s="494"/>
    </row>
    <row r="158" spans="2:105" ht="21" customHeight="1">
      <c r="B158" s="17"/>
      <c r="C158" s="317"/>
      <c r="D158" s="317"/>
      <c r="E158" s="317"/>
      <c r="F158" s="317"/>
      <c r="G158" s="317"/>
      <c r="H158" s="317"/>
      <c r="I158" s="317"/>
      <c r="J158" s="317"/>
      <c r="K158" s="317"/>
      <c r="L158" s="317"/>
      <c r="M158" s="317"/>
      <c r="N158" s="317"/>
      <c r="O158" s="317"/>
      <c r="P158" s="317"/>
      <c r="Q158" s="317"/>
      <c r="R158" s="23"/>
      <c r="S158" s="102"/>
      <c r="T158" s="107" t="str">
        <f>IF(入力表!P79=2,"■ボランティア活動なし","□ボランティア活動なし")</f>
        <v>□ボランティア活動なし</v>
      </c>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2"/>
      <c r="CB158" s="102"/>
      <c r="CC158" s="102"/>
      <c r="CD158" s="102"/>
      <c r="CE158" s="102"/>
      <c r="CF158" s="19"/>
      <c r="CG158" s="495"/>
      <c r="CH158" s="496"/>
      <c r="CI158" s="496"/>
      <c r="CJ158" s="496"/>
      <c r="CK158" s="496"/>
      <c r="CL158" s="496"/>
      <c r="CM158" s="496"/>
      <c r="CN158" s="496"/>
      <c r="CO158" s="496"/>
      <c r="CP158" s="496"/>
      <c r="CQ158" s="496"/>
      <c r="CR158" s="496"/>
      <c r="CS158" s="496"/>
      <c r="CT158" s="496"/>
      <c r="CU158" s="496"/>
      <c r="CV158" s="496"/>
      <c r="CW158" s="496"/>
      <c r="CX158" s="496"/>
      <c r="CY158" s="496"/>
      <c r="CZ158" s="496"/>
      <c r="DA158" s="497"/>
    </row>
    <row r="159" spans="2:105" ht="6.75" customHeight="1">
      <c r="B159" s="20"/>
      <c r="C159" s="21"/>
      <c r="D159" s="21"/>
      <c r="E159" s="21"/>
      <c r="F159" s="21"/>
      <c r="G159" s="21"/>
      <c r="H159" s="21"/>
      <c r="I159" s="21"/>
      <c r="J159" s="21"/>
      <c r="K159" s="21"/>
      <c r="L159" s="21"/>
      <c r="M159" s="21"/>
      <c r="N159" s="21"/>
      <c r="O159" s="21"/>
      <c r="P159" s="21"/>
      <c r="Q159" s="21"/>
      <c r="R159" s="22"/>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2"/>
      <c r="CG159" s="498"/>
      <c r="CH159" s="499"/>
      <c r="CI159" s="499"/>
      <c r="CJ159" s="499"/>
      <c r="CK159" s="499"/>
      <c r="CL159" s="499"/>
      <c r="CM159" s="499"/>
      <c r="CN159" s="499"/>
      <c r="CO159" s="499"/>
      <c r="CP159" s="499"/>
      <c r="CQ159" s="499"/>
      <c r="CR159" s="499"/>
      <c r="CS159" s="499"/>
      <c r="CT159" s="499"/>
      <c r="CU159" s="499"/>
      <c r="CV159" s="499"/>
      <c r="CW159" s="499"/>
      <c r="CX159" s="499"/>
      <c r="CY159" s="499"/>
      <c r="CZ159" s="499"/>
      <c r="DA159" s="500"/>
    </row>
    <row r="160" spans="2:105" ht="6.75" customHeight="1">
      <c r="B160" s="14"/>
      <c r="C160" s="15"/>
      <c r="D160" s="15"/>
      <c r="E160" s="15"/>
      <c r="F160" s="15"/>
      <c r="G160" s="15"/>
      <c r="H160" s="15"/>
      <c r="I160" s="15"/>
      <c r="J160" s="15"/>
      <c r="K160" s="15"/>
      <c r="L160" s="15"/>
      <c r="M160" s="15"/>
      <c r="N160" s="15"/>
      <c r="O160" s="15"/>
      <c r="P160" s="15"/>
      <c r="Q160" s="15"/>
      <c r="R160" s="16"/>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6"/>
      <c r="CG160" s="14"/>
      <c r="CH160" s="15"/>
      <c r="CI160" s="15"/>
      <c r="CJ160" s="15"/>
      <c r="CK160" s="15"/>
      <c r="CL160" s="15"/>
      <c r="CM160" s="15"/>
      <c r="CN160" s="15"/>
      <c r="CO160" s="15"/>
      <c r="CP160" s="15"/>
      <c r="CQ160" s="15"/>
      <c r="CR160" s="15"/>
      <c r="CS160" s="15"/>
      <c r="CT160" s="15"/>
      <c r="CU160" s="15"/>
      <c r="CV160" s="15"/>
      <c r="CW160" s="15"/>
      <c r="CX160" s="15"/>
      <c r="CY160" s="15"/>
      <c r="CZ160" s="15"/>
      <c r="DA160" s="16"/>
    </row>
    <row r="161" spans="2:105" ht="31.5" customHeight="1">
      <c r="B161" s="17"/>
      <c r="C161" s="488" t="s">
        <v>169</v>
      </c>
      <c r="D161" s="489"/>
      <c r="E161" s="489"/>
      <c r="F161" s="489"/>
      <c r="G161" s="489"/>
      <c r="H161" s="489"/>
      <c r="I161" s="489"/>
      <c r="J161" s="489"/>
      <c r="K161" s="489"/>
      <c r="L161" s="489"/>
      <c r="M161" s="489"/>
      <c r="N161" s="489"/>
      <c r="O161" s="489"/>
      <c r="P161" s="489"/>
      <c r="Q161" s="489"/>
      <c r="R161" s="23"/>
      <c r="S161" s="102"/>
      <c r="T161" s="107" t="str">
        <f>IF(入力表!P82=1,"■本市から一宮市地域貢献企業として認定有","□本市から一宮市地域貢献企業として認定有")</f>
        <v>□本市から一宮市地域貢献企業として認定有</v>
      </c>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02"/>
      <c r="AY161" s="102"/>
      <c r="AZ161" s="102"/>
      <c r="BA161" s="102"/>
      <c r="BB161" s="102"/>
      <c r="BC161" s="102"/>
      <c r="BD161" s="102"/>
      <c r="BE161" s="102"/>
      <c r="BF161" s="102"/>
      <c r="BG161" s="102"/>
      <c r="BH161" s="102"/>
      <c r="BI161" s="102"/>
      <c r="BJ161" s="102"/>
      <c r="BK161" s="102"/>
      <c r="BL161" s="102"/>
      <c r="BM161" s="102"/>
      <c r="BN161" s="102"/>
      <c r="BO161" s="102"/>
      <c r="BP161" s="102"/>
      <c r="BQ161" s="102"/>
      <c r="BR161" s="102"/>
      <c r="BS161" s="102"/>
      <c r="BT161" s="102"/>
      <c r="BU161" s="102"/>
      <c r="BV161" s="102"/>
      <c r="BW161" s="102"/>
      <c r="BX161" s="102"/>
      <c r="BY161" s="102"/>
      <c r="BZ161" s="102"/>
      <c r="CA161" s="102"/>
      <c r="CB161" s="102"/>
      <c r="CC161" s="102"/>
      <c r="CD161" s="102"/>
      <c r="CE161" s="102"/>
      <c r="CF161" s="19"/>
      <c r="CG161" s="17"/>
      <c r="CH161" s="501" t="s">
        <v>37</v>
      </c>
      <c r="CI161" s="367"/>
      <c r="CJ161" s="367"/>
      <c r="CK161" s="367"/>
      <c r="CL161" s="367"/>
      <c r="CM161" s="367"/>
      <c r="CN161" s="367"/>
      <c r="CO161" s="367"/>
      <c r="CP161" s="367"/>
      <c r="CQ161" s="367"/>
      <c r="CR161" s="367"/>
      <c r="CS161" s="367"/>
      <c r="CT161" s="367"/>
      <c r="CU161" s="367"/>
      <c r="CV161" s="367"/>
      <c r="CW161" s="367"/>
      <c r="CX161" s="367"/>
      <c r="CY161" s="367"/>
      <c r="CZ161" s="367"/>
      <c r="DA161" s="19"/>
    </row>
    <row r="162" spans="2:105" ht="6.75" customHeight="1">
      <c r="B162" s="17"/>
      <c r="C162" s="489"/>
      <c r="D162" s="489"/>
      <c r="E162" s="489"/>
      <c r="F162" s="489"/>
      <c r="G162" s="489"/>
      <c r="H162" s="489"/>
      <c r="I162" s="489"/>
      <c r="J162" s="489"/>
      <c r="K162" s="489"/>
      <c r="L162" s="489"/>
      <c r="M162" s="489"/>
      <c r="N162" s="489"/>
      <c r="O162" s="489"/>
      <c r="P162" s="489"/>
      <c r="Q162" s="489"/>
      <c r="R162" s="19"/>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2"/>
      <c r="CG162" s="20"/>
      <c r="CH162" s="21"/>
      <c r="CI162" s="21"/>
      <c r="CJ162" s="21"/>
      <c r="CK162" s="21"/>
      <c r="CL162" s="21"/>
      <c r="CM162" s="21"/>
      <c r="CN162" s="21"/>
      <c r="CO162" s="21"/>
      <c r="CP162" s="21"/>
      <c r="CQ162" s="21"/>
      <c r="CR162" s="21"/>
      <c r="CS162" s="21"/>
      <c r="CT162" s="21"/>
      <c r="CU162" s="21"/>
      <c r="CV162" s="21"/>
      <c r="CW162" s="21"/>
      <c r="CX162" s="21"/>
      <c r="CY162" s="21"/>
      <c r="CZ162" s="21"/>
      <c r="DA162" s="22"/>
    </row>
    <row r="163" spans="2:105" ht="6.75" customHeight="1">
      <c r="B163" s="17"/>
      <c r="C163" s="489"/>
      <c r="D163" s="489"/>
      <c r="E163" s="489"/>
      <c r="F163" s="489"/>
      <c r="G163" s="489"/>
      <c r="H163" s="489"/>
      <c r="I163" s="489"/>
      <c r="J163" s="489"/>
      <c r="K163" s="489"/>
      <c r="L163" s="489"/>
      <c r="M163" s="489"/>
      <c r="N163" s="489"/>
      <c r="O163" s="489"/>
      <c r="P163" s="489"/>
      <c r="Q163" s="489"/>
      <c r="R163" s="19"/>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6"/>
      <c r="CG163" s="492"/>
      <c r="CH163" s="493"/>
      <c r="CI163" s="493"/>
      <c r="CJ163" s="493"/>
      <c r="CK163" s="493"/>
      <c r="CL163" s="493"/>
      <c r="CM163" s="493"/>
      <c r="CN163" s="493"/>
      <c r="CO163" s="493"/>
      <c r="CP163" s="493"/>
      <c r="CQ163" s="493"/>
      <c r="CR163" s="493"/>
      <c r="CS163" s="493"/>
      <c r="CT163" s="493"/>
      <c r="CU163" s="493"/>
      <c r="CV163" s="493"/>
      <c r="CW163" s="493"/>
      <c r="CX163" s="493"/>
      <c r="CY163" s="493"/>
      <c r="CZ163" s="493"/>
      <c r="DA163" s="494"/>
    </row>
    <row r="164" spans="2:105" ht="21" customHeight="1">
      <c r="B164" s="17"/>
      <c r="C164" s="489"/>
      <c r="D164" s="489"/>
      <c r="E164" s="489"/>
      <c r="F164" s="489"/>
      <c r="G164" s="489"/>
      <c r="H164" s="489"/>
      <c r="I164" s="489"/>
      <c r="J164" s="489"/>
      <c r="K164" s="489"/>
      <c r="L164" s="489"/>
      <c r="M164" s="489"/>
      <c r="N164" s="489"/>
      <c r="O164" s="489"/>
      <c r="P164" s="489"/>
      <c r="Q164" s="489"/>
      <c r="R164" s="23"/>
      <c r="S164" s="102"/>
      <c r="T164" s="107" t="str">
        <f>IF(入力表!P82=2,"■上記以外","□上記以外")</f>
        <v>□上記以外</v>
      </c>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9"/>
      <c r="CG164" s="495"/>
      <c r="CH164" s="496"/>
      <c r="CI164" s="496"/>
      <c r="CJ164" s="496"/>
      <c r="CK164" s="496"/>
      <c r="CL164" s="496"/>
      <c r="CM164" s="496"/>
      <c r="CN164" s="496"/>
      <c r="CO164" s="496"/>
      <c r="CP164" s="496"/>
      <c r="CQ164" s="496"/>
      <c r="CR164" s="496"/>
      <c r="CS164" s="496"/>
      <c r="CT164" s="496"/>
      <c r="CU164" s="496"/>
      <c r="CV164" s="496"/>
      <c r="CW164" s="496"/>
      <c r="CX164" s="496"/>
      <c r="CY164" s="496"/>
      <c r="CZ164" s="496"/>
      <c r="DA164" s="497"/>
    </row>
    <row r="165" spans="2:105" ht="6.75" customHeight="1">
      <c r="B165" s="20"/>
      <c r="C165" s="21"/>
      <c r="D165" s="21"/>
      <c r="E165" s="21"/>
      <c r="F165" s="21"/>
      <c r="G165" s="21"/>
      <c r="H165" s="21"/>
      <c r="I165" s="21"/>
      <c r="J165" s="21"/>
      <c r="K165" s="21"/>
      <c r="L165" s="21"/>
      <c r="M165" s="21"/>
      <c r="N165" s="21"/>
      <c r="O165" s="21"/>
      <c r="P165" s="21"/>
      <c r="Q165" s="21"/>
      <c r="R165" s="22"/>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2"/>
      <c r="CG165" s="498"/>
      <c r="CH165" s="499"/>
      <c r="CI165" s="499"/>
      <c r="CJ165" s="499"/>
      <c r="CK165" s="499"/>
      <c r="CL165" s="499"/>
      <c r="CM165" s="499"/>
      <c r="CN165" s="499"/>
      <c r="CO165" s="499"/>
      <c r="CP165" s="499"/>
      <c r="CQ165" s="499"/>
      <c r="CR165" s="499"/>
      <c r="CS165" s="499"/>
      <c r="CT165" s="499"/>
      <c r="CU165" s="499"/>
      <c r="CV165" s="499"/>
      <c r="CW165" s="499"/>
      <c r="CX165" s="499"/>
      <c r="CY165" s="499"/>
      <c r="CZ165" s="499"/>
      <c r="DA165" s="500"/>
    </row>
    <row r="166" spans="2:105" ht="6.75" customHeight="1">
      <c r="B166" s="14"/>
      <c r="C166" s="15"/>
      <c r="D166" s="15"/>
      <c r="E166" s="15"/>
      <c r="F166" s="15"/>
      <c r="G166" s="15"/>
      <c r="H166" s="15"/>
      <c r="I166" s="15"/>
      <c r="J166" s="15"/>
      <c r="K166" s="15"/>
      <c r="L166" s="15"/>
      <c r="M166" s="15"/>
      <c r="N166" s="15"/>
      <c r="O166" s="15"/>
      <c r="P166" s="15"/>
      <c r="Q166" s="15"/>
      <c r="R166" s="16"/>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6"/>
      <c r="CG166" s="14"/>
      <c r="CH166" s="15"/>
      <c r="CI166" s="15"/>
      <c r="CJ166" s="15"/>
      <c r="CK166" s="15"/>
      <c r="CL166" s="15"/>
      <c r="CM166" s="15"/>
      <c r="CN166" s="15"/>
      <c r="CO166" s="15"/>
      <c r="CP166" s="15"/>
      <c r="CQ166" s="15"/>
      <c r="CR166" s="15"/>
      <c r="CS166" s="15"/>
      <c r="CT166" s="15"/>
      <c r="CU166" s="15"/>
      <c r="CV166" s="15"/>
      <c r="CW166" s="15"/>
      <c r="CX166" s="15"/>
      <c r="CY166" s="15"/>
      <c r="CZ166" s="15"/>
      <c r="DA166" s="16"/>
    </row>
    <row r="167" spans="2:105" ht="31.5" customHeight="1">
      <c r="B167" s="17"/>
      <c r="C167" s="488" t="s">
        <v>112</v>
      </c>
      <c r="D167" s="489"/>
      <c r="E167" s="489"/>
      <c r="F167" s="489"/>
      <c r="G167" s="489"/>
      <c r="H167" s="489"/>
      <c r="I167" s="489"/>
      <c r="J167" s="489"/>
      <c r="K167" s="489"/>
      <c r="L167" s="489"/>
      <c r="M167" s="489"/>
      <c r="N167" s="489"/>
      <c r="O167" s="489"/>
      <c r="P167" s="489"/>
      <c r="Q167" s="489"/>
      <c r="R167" s="23"/>
      <c r="S167" s="102"/>
      <c r="T167" s="107" t="str">
        <f>IF(入力表!P85=1,"■本市から一宮市消防団協力事業所として認定有","□本市から一宮市消防団協力事業所として認定有")</f>
        <v>□本市から一宮市消防団協力事業所として認定有</v>
      </c>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02"/>
      <c r="AY167" s="102"/>
      <c r="AZ167" s="102"/>
      <c r="BA167" s="102"/>
      <c r="BB167" s="102"/>
      <c r="BC167" s="102"/>
      <c r="BD167" s="102"/>
      <c r="BE167" s="102"/>
      <c r="BF167" s="102"/>
      <c r="BG167" s="102"/>
      <c r="BH167" s="102"/>
      <c r="BI167" s="102"/>
      <c r="BJ167" s="102"/>
      <c r="BK167" s="102"/>
      <c r="BL167" s="102"/>
      <c r="BM167" s="102"/>
      <c r="BN167" s="102"/>
      <c r="BO167" s="102"/>
      <c r="BP167" s="102"/>
      <c r="BQ167" s="102"/>
      <c r="BR167" s="102"/>
      <c r="BS167" s="102"/>
      <c r="BT167" s="102"/>
      <c r="BU167" s="102"/>
      <c r="BV167" s="102"/>
      <c r="BW167" s="102"/>
      <c r="BX167" s="102"/>
      <c r="BY167" s="102"/>
      <c r="BZ167" s="102"/>
      <c r="CA167" s="102"/>
      <c r="CB167" s="102"/>
      <c r="CC167" s="102"/>
      <c r="CD167" s="102"/>
      <c r="CE167" s="102"/>
      <c r="CF167" s="19"/>
      <c r="CG167" s="17"/>
      <c r="CH167" s="490" t="s">
        <v>392</v>
      </c>
      <c r="CI167" s="491"/>
      <c r="CJ167" s="491"/>
      <c r="CK167" s="491"/>
      <c r="CL167" s="491"/>
      <c r="CM167" s="491"/>
      <c r="CN167" s="491"/>
      <c r="CO167" s="491"/>
      <c r="CP167" s="491"/>
      <c r="CQ167" s="491"/>
      <c r="CR167" s="491"/>
      <c r="CS167" s="491"/>
      <c r="CT167" s="491"/>
      <c r="CU167" s="491"/>
      <c r="CV167" s="491"/>
      <c r="CW167" s="491"/>
      <c r="CX167" s="491"/>
      <c r="CY167" s="491"/>
      <c r="CZ167" s="491"/>
      <c r="DA167" s="19"/>
    </row>
    <row r="168" spans="2:105" ht="6.75" customHeight="1">
      <c r="B168" s="17"/>
      <c r="C168" s="489"/>
      <c r="D168" s="489"/>
      <c r="E168" s="489"/>
      <c r="F168" s="489"/>
      <c r="G168" s="489"/>
      <c r="H168" s="489"/>
      <c r="I168" s="489"/>
      <c r="J168" s="489"/>
      <c r="K168" s="489"/>
      <c r="L168" s="489"/>
      <c r="M168" s="489"/>
      <c r="N168" s="489"/>
      <c r="O168" s="489"/>
      <c r="P168" s="489"/>
      <c r="Q168" s="489"/>
      <c r="R168" s="19"/>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2"/>
      <c r="CG168" s="20"/>
      <c r="CH168" s="21"/>
      <c r="CI168" s="21"/>
      <c r="CJ168" s="21"/>
      <c r="CK168" s="21"/>
      <c r="CL168" s="21"/>
      <c r="CM168" s="21"/>
      <c r="CN168" s="21"/>
      <c r="CO168" s="21"/>
      <c r="CP168" s="21"/>
      <c r="CQ168" s="21"/>
      <c r="CR168" s="21"/>
      <c r="CS168" s="21"/>
      <c r="CT168" s="21"/>
      <c r="CU168" s="21"/>
      <c r="CV168" s="21"/>
      <c r="CW168" s="21"/>
      <c r="CX168" s="21"/>
      <c r="CY168" s="21"/>
      <c r="CZ168" s="21"/>
      <c r="DA168" s="22"/>
    </row>
    <row r="169" spans="2:105" ht="6.75" customHeight="1">
      <c r="B169" s="17"/>
      <c r="C169" s="489"/>
      <c r="D169" s="489"/>
      <c r="E169" s="489"/>
      <c r="F169" s="489"/>
      <c r="G169" s="489"/>
      <c r="H169" s="489"/>
      <c r="I169" s="489"/>
      <c r="J169" s="489"/>
      <c r="K169" s="489"/>
      <c r="L169" s="489"/>
      <c r="M169" s="489"/>
      <c r="N169" s="489"/>
      <c r="O169" s="489"/>
      <c r="P169" s="489"/>
      <c r="Q169" s="489"/>
      <c r="R169" s="19"/>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6"/>
      <c r="CG169" s="492"/>
      <c r="CH169" s="493"/>
      <c r="CI169" s="493"/>
      <c r="CJ169" s="493"/>
      <c r="CK169" s="493"/>
      <c r="CL169" s="493"/>
      <c r="CM169" s="493"/>
      <c r="CN169" s="493"/>
      <c r="CO169" s="493"/>
      <c r="CP169" s="493"/>
      <c r="CQ169" s="493"/>
      <c r="CR169" s="493"/>
      <c r="CS169" s="493"/>
      <c r="CT169" s="493"/>
      <c r="CU169" s="493"/>
      <c r="CV169" s="493"/>
      <c r="CW169" s="493"/>
      <c r="CX169" s="493"/>
      <c r="CY169" s="493"/>
      <c r="CZ169" s="493"/>
      <c r="DA169" s="494"/>
    </row>
    <row r="170" spans="2:105" ht="21" customHeight="1">
      <c r="B170" s="17"/>
      <c r="C170" s="489"/>
      <c r="D170" s="489"/>
      <c r="E170" s="489"/>
      <c r="F170" s="489"/>
      <c r="G170" s="489"/>
      <c r="H170" s="489"/>
      <c r="I170" s="489"/>
      <c r="J170" s="489"/>
      <c r="K170" s="489"/>
      <c r="L170" s="489"/>
      <c r="M170" s="489"/>
      <c r="N170" s="489"/>
      <c r="O170" s="489"/>
      <c r="P170" s="489"/>
      <c r="Q170" s="489"/>
      <c r="R170" s="23"/>
      <c r="S170" s="102"/>
      <c r="T170" s="107" t="str">
        <f>IF(入力表!P85=2,"■上記以外","□上記以外")</f>
        <v>□上記以外</v>
      </c>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02"/>
      <c r="AY170" s="102"/>
      <c r="AZ170" s="102"/>
      <c r="BA170" s="102"/>
      <c r="BB170" s="102"/>
      <c r="BC170" s="102"/>
      <c r="BD170" s="102"/>
      <c r="BE170" s="102"/>
      <c r="BF170" s="102"/>
      <c r="BG170" s="102"/>
      <c r="BH170" s="102"/>
      <c r="BI170" s="102"/>
      <c r="BJ170" s="102"/>
      <c r="BK170" s="102"/>
      <c r="BL170" s="102"/>
      <c r="BM170" s="102"/>
      <c r="BN170" s="102"/>
      <c r="BO170" s="102"/>
      <c r="BP170" s="102"/>
      <c r="BQ170" s="102"/>
      <c r="BR170" s="102"/>
      <c r="BS170" s="102"/>
      <c r="BT170" s="102"/>
      <c r="BU170" s="102"/>
      <c r="BV170" s="102"/>
      <c r="BW170" s="102"/>
      <c r="BX170" s="102"/>
      <c r="BY170" s="102"/>
      <c r="BZ170" s="102"/>
      <c r="CA170" s="102"/>
      <c r="CB170" s="102"/>
      <c r="CC170" s="102"/>
      <c r="CD170" s="102"/>
      <c r="CE170" s="102"/>
      <c r="CF170" s="19"/>
      <c r="CG170" s="495"/>
      <c r="CH170" s="496"/>
      <c r="CI170" s="496"/>
      <c r="CJ170" s="496"/>
      <c r="CK170" s="496"/>
      <c r="CL170" s="496"/>
      <c r="CM170" s="496"/>
      <c r="CN170" s="496"/>
      <c r="CO170" s="496"/>
      <c r="CP170" s="496"/>
      <c r="CQ170" s="496"/>
      <c r="CR170" s="496"/>
      <c r="CS170" s="496"/>
      <c r="CT170" s="496"/>
      <c r="CU170" s="496"/>
      <c r="CV170" s="496"/>
      <c r="CW170" s="496"/>
      <c r="CX170" s="496"/>
      <c r="CY170" s="496"/>
      <c r="CZ170" s="496"/>
      <c r="DA170" s="497"/>
    </row>
    <row r="171" spans="2:105" ht="6.75" customHeight="1">
      <c r="B171" s="20"/>
      <c r="C171" s="21"/>
      <c r="D171" s="21"/>
      <c r="E171" s="21"/>
      <c r="F171" s="21"/>
      <c r="G171" s="21"/>
      <c r="H171" s="21"/>
      <c r="I171" s="21"/>
      <c r="J171" s="21"/>
      <c r="K171" s="21"/>
      <c r="L171" s="21"/>
      <c r="M171" s="21"/>
      <c r="N171" s="21"/>
      <c r="O171" s="21"/>
      <c r="P171" s="21"/>
      <c r="Q171" s="21"/>
      <c r="R171" s="22"/>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2"/>
      <c r="CG171" s="498"/>
      <c r="CH171" s="499"/>
      <c r="CI171" s="499"/>
      <c r="CJ171" s="499"/>
      <c r="CK171" s="499"/>
      <c r="CL171" s="499"/>
      <c r="CM171" s="499"/>
      <c r="CN171" s="499"/>
      <c r="CO171" s="499"/>
      <c r="CP171" s="499"/>
      <c r="CQ171" s="499"/>
      <c r="CR171" s="499"/>
      <c r="CS171" s="499"/>
      <c r="CT171" s="499"/>
      <c r="CU171" s="499"/>
      <c r="CV171" s="499"/>
      <c r="CW171" s="499"/>
      <c r="CX171" s="499"/>
      <c r="CY171" s="499"/>
      <c r="CZ171" s="499"/>
      <c r="DA171" s="500"/>
    </row>
    <row r="172" spans="2:105" ht="6.75" customHeight="1"/>
  </sheetData>
  <sheetProtection sheet="1" objects="1" scenarios="1" selectLockedCells="1" selectUnlockedCells="1"/>
  <mergeCells count="70">
    <mergeCell ref="CH41:CZ41"/>
    <mergeCell ref="C7:L7"/>
    <mergeCell ref="O7:BQ7"/>
    <mergeCell ref="C10:L10"/>
    <mergeCell ref="AR10:BA10"/>
    <mergeCell ref="CH10:CZ10"/>
    <mergeCell ref="CH24:CZ24"/>
    <mergeCell ref="CH13:DA21"/>
    <mergeCell ref="C27:L41"/>
    <mergeCell ref="O27:CE27"/>
    <mergeCell ref="O30:CE30"/>
    <mergeCell ref="O33:CE33"/>
    <mergeCell ref="O41:CE41"/>
    <mergeCell ref="C13:L24"/>
    <mergeCell ref="O13:CE13"/>
    <mergeCell ref="O17:CE17"/>
    <mergeCell ref="O24:CE24"/>
    <mergeCell ref="O15:CE15"/>
    <mergeCell ref="O19:CE19"/>
    <mergeCell ref="O21:CE21"/>
    <mergeCell ref="C53:Q65"/>
    <mergeCell ref="O38:CE38"/>
    <mergeCell ref="CG64:DA66"/>
    <mergeCell ref="CH53:DA62"/>
    <mergeCell ref="E50:O50"/>
    <mergeCell ref="AT50:BE50"/>
    <mergeCell ref="CH50:CZ50"/>
    <mergeCell ref="CG88:DA90"/>
    <mergeCell ref="C68:Q89"/>
    <mergeCell ref="CH92:CZ98"/>
    <mergeCell ref="C92:Q101"/>
    <mergeCell ref="CG100:DA102"/>
    <mergeCell ref="CH68:DA86"/>
    <mergeCell ref="T68:CF68"/>
    <mergeCell ref="T71:CF71"/>
    <mergeCell ref="T74:CF74"/>
    <mergeCell ref="T79:CF79"/>
    <mergeCell ref="C108:Q111"/>
    <mergeCell ref="CG110:DA112"/>
    <mergeCell ref="C114:Q117"/>
    <mergeCell ref="CG116:DA118"/>
    <mergeCell ref="CH108:DA108"/>
    <mergeCell ref="CH114:DA114"/>
    <mergeCell ref="CH132:CZ132"/>
    <mergeCell ref="CG134:DA136"/>
    <mergeCell ref="BM120:CF120"/>
    <mergeCell ref="C138:Q143"/>
    <mergeCell ref="CG142:DA144"/>
    <mergeCell ref="CH120:CZ120"/>
    <mergeCell ref="CG122:DA124"/>
    <mergeCell ref="C126:Q129"/>
    <mergeCell ref="CH126:CZ126"/>
    <mergeCell ref="CG128:DA130"/>
    <mergeCell ref="CH138:CZ140"/>
    <mergeCell ref="CH27:DA38"/>
    <mergeCell ref="O36:CE36"/>
    <mergeCell ref="C167:Q170"/>
    <mergeCell ref="CH167:CZ167"/>
    <mergeCell ref="CG169:DA171"/>
    <mergeCell ref="CG157:DA159"/>
    <mergeCell ref="C161:Q164"/>
    <mergeCell ref="CH161:CZ161"/>
    <mergeCell ref="CG163:DA165"/>
    <mergeCell ref="C152:Q158"/>
    <mergeCell ref="CH152:CZ155"/>
    <mergeCell ref="C146:Q149"/>
    <mergeCell ref="CH146:CZ146"/>
    <mergeCell ref="CG148:DA150"/>
    <mergeCell ref="C120:Q123"/>
    <mergeCell ref="C132:Q135"/>
  </mergeCells>
  <phoneticPr fontId="1"/>
  <pageMargins left="0.9055118110236221" right="0.51181102362204722" top="0.74803149606299213" bottom="0.59055118110236227" header="0.31496062992125984" footer="0.31496062992125984"/>
  <pageSetup paperSize="9" scale="65" orientation="portrait" r:id="rId1"/>
  <headerFooter>
    <oddFooter>&amp;C&amp;"ＭＳ 明朝,標準"&amp;14- &amp;P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14E2-DA04-4D98-8D1F-DA2EF51CEA46}">
  <dimension ref="A1:J37"/>
  <sheetViews>
    <sheetView workbookViewId="0">
      <selection activeCell="F8" sqref="F8:J8"/>
    </sheetView>
  </sheetViews>
  <sheetFormatPr defaultRowHeight="13.2"/>
  <cols>
    <col min="1" max="16384" width="8.88671875" style="295"/>
  </cols>
  <sheetData>
    <row r="1" spans="1:10" ht="19.8" customHeight="1">
      <c r="A1" s="295" t="s">
        <v>446</v>
      </c>
    </row>
    <row r="2" spans="1:10" ht="19.8" customHeight="1"/>
    <row r="3" spans="1:10" ht="19.8" customHeight="1">
      <c r="A3" s="529" t="s">
        <v>447</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31"/>
      <c r="C8" s="531"/>
      <c r="D8" s="531"/>
      <c r="E8" s="531"/>
      <c r="F8" s="527"/>
      <c r="G8" s="527"/>
      <c r="H8" s="527"/>
      <c r="I8" s="527"/>
      <c r="J8" s="527"/>
    </row>
    <row r="9" spans="1:10" ht="19.8" customHeight="1"/>
    <row r="10" spans="1:10" ht="19.8" customHeight="1">
      <c r="A10" s="295" t="s">
        <v>451</v>
      </c>
    </row>
    <row r="11" spans="1:10" ht="26.4" customHeight="1">
      <c r="A11" s="526" t="s">
        <v>452</v>
      </c>
      <c r="B11" s="526"/>
      <c r="C11" s="527"/>
      <c r="D11" s="527"/>
      <c r="E11" s="527"/>
      <c r="F11" s="527"/>
      <c r="G11" s="527"/>
      <c r="H11" s="527"/>
      <c r="I11" s="527"/>
      <c r="J11" s="527"/>
    </row>
    <row r="12" spans="1:10" ht="26.4" customHeight="1">
      <c r="A12" s="526" t="s">
        <v>453</v>
      </c>
      <c r="B12" s="526"/>
      <c r="C12" s="527"/>
      <c r="D12" s="527"/>
      <c r="E12" s="527"/>
      <c r="F12" s="527"/>
      <c r="G12" s="527"/>
      <c r="H12" s="527"/>
      <c r="I12" s="527"/>
      <c r="J12" s="527"/>
    </row>
    <row r="13" spans="1:10" ht="26.4" customHeight="1">
      <c r="A13" s="526" t="s">
        <v>454</v>
      </c>
      <c r="B13" s="526"/>
      <c r="C13" s="527"/>
      <c r="D13" s="527"/>
      <c r="E13" s="527"/>
      <c r="F13" s="527"/>
      <c r="G13" s="527"/>
      <c r="H13" s="527"/>
      <c r="I13" s="527"/>
      <c r="J13" s="527"/>
    </row>
    <row r="14" spans="1:10" ht="26.4" customHeight="1">
      <c r="A14" s="526" t="s">
        <v>44</v>
      </c>
      <c r="B14" s="526"/>
      <c r="C14" s="527"/>
      <c r="D14" s="527"/>
      <c r="E14" s="527"/>
      <c r="F14" s="527"/>
      <c r="G14" s="527"/>
      <c r="H14" s="527"/>
      <c r="I14" s="527"/>
      <c r="J14" s="527"/>
    </row>
    <row r="15" spans="1:10" ht="26.4" customHeight="1">
      <c r="A15" s="528" t="s">
        <v>455</v>
      </c>
      <c r="B15" s="528"/>
      <c r="C15" s="527"/>
      <c r="D15" s="527"/>
      <c r="E15" s="527"/>
      <c r="F15" s="527"/>
      <c r="G15" s="527"/>
      <c r="H15" s="527"/>
      <c r="I15" s="527"/>
      <c r="J15" s="527"/>
    </row>
    <row r="16" spans="1:10" ht="19.8" customHeight="1"/>
    <row r="17" spans="1:10" ht="19.8" customHeight="1">
      <c r="A17" s="296" t="s">
        <v>456</v>
      </c>
    </row>
    <row r="18" spans="1:10" ht="19.8" customHeight="1">
      <c r="A18" s="525" t="s">
        <v>457</v>
      </c>
      <c r="B18" s="317"/>
      <c r="C18" s="317"/>
      <c r="D18" s="317"/>
      <c r="E18" s="317"/>
      <c r="F18" s="317"/>
      <c r="G18" s="317"/>
      <c r="H18" s="317"/>
      <c r="I18" s="317"/>
      <c r="J18" s="317"/>
    </row>
    <row r="19" spans="1:10" ht="19.8" customHeight="1">
      <c r="A19" s="525" t="s">
        <v>458</v>
      </c>
      <c r="B19" s="317"/>
      <c r="C19" s="317"/>
      <c r="D19" s="317"/>
      <c r="E19" s="317"/>
      <c r="F19" s="317"/>
      <c r="G19" s="317"/>
      <c r="H19" s="317"/>
      <c r="I19" s="317"/>
      <c r="J19" s="317"/>
    </row>
    <row r="20" spans="1:10" ht="19.8" customHeight="1">
      <c r="A20" s="525" t="s">
        <v>459</v>
      </c>
      <c r="B20" s="317"/>
      <c r="C20" s="317"/>
      <c r="D20" s="317"/>
      <c r="E20" s="317"/>
      <c r="F20" s="317"/>
      <c r="G20" s="317"/>
      <c r="H20" s="317"/>
      <c r="I20" s="317"/>
      <c r="J20" s="317"/>
    </row>
    <row r="21" spans="1:10" ht="19.8" customHeight="1">
      <c r="A21" s="525" t="s">
        <v>460</v>
      </c>
      <c r="B21" s="317"/>
      <c r="C21" s="317"/>
      <c r="D21" s="317"/>
      <c r="E21" s="317"/>
      <c r="F21" s="317"/>
      <c r="G21" s="317"/>
      <c r="H21" s="317"/>
      <c r="I21" s="317"/>
      <c r="J21" s="317"/>
    </row>
    <row r="22" spans="1:10" ht="19.8" customHeight="1">
      <c r="A22" s="525" t="s">
        <v>461</v>
      </c>
      <c r="B22" s="317"/>
      <c r="C22" s="317"/>
      <c r="D22" s="317"/>
      <c r="E22" s="317"/>
      <c r="F22" s="317"/>
      <c r="G22" s="317"/>
      <c r="H22" s="317"/>
      <c r="I22" s="317"/>
      <c r="J22" s="317"/>
    </row>
    <row r="23" spans="1:10" ht="19.8" customHeight="1">
      <c r="A23" s="525" t="s">
        <v>462</v>
      </c>
      <c r="B23" s="317"/>
      <c r="C23" s="317"/>
      <c r="D23" s="317"/>
      <c r="E23" s="317"/>
      <c r="F23" s="317"/>
      <c r="G23" s="317"/>
      <c r="H23" s="317"/>
      <c r="I23" s="317"/>
      <c r="J23" s="317"/>
    </row>
    <row r="24" spans="1:10" ht="19.8" customHeight="1">
      <c r="A24" s="525" t="s">
        <v>463</v>
      </c>
      <c r="B24" s="317"/>
      <c r="C24" s="317"/>
      <c r="D24" s="317"/>
      <c r="E24" s="317"/>
      <c r="F24" s="317"/>
      <c r="G24" s="317"/>
      <c r="H24" s="317"/>
      <c r="I24" s="317"/>
      <c r="J24" s="317"/>
    </row>
    <row r="25" spans="1:10" ht="19.8" customHeight="1">
      <c r="A25" s="525" t="s">
        <v>464</v>
      </c>
      <c r="B25" s="317"/>
      <c r="C25" s="317"/>
      <c r="D25" s="317"/>
      <c r="E25" s="317"/>
      <c r="F25" s="317"/>
      <c r="G25" s="317"/>
      <c r="H25" s="317"/>
      <c r="I25" s="317"/>
      <c r="J25" s="317"/>
    </row>
    <row r="26" spans="1:10" ht="19.8" customHeight="1">
      <c r="A26" s="525" t="s">
        <v>465</v>
      </c>
      <c r="B26" s="317"/>
      <c r="C26" s="317"/>
      <c r="D26" s="317"/>
      <c r="E26" s="317"/>
      <c r="F26" s="317"/>
      <c r="G26" s="317"/>
      <c r="H26" s="317"/>
      <c r="I26" s="317"/>
      <c r="J26" s="317"/>
    </row>
    <row r="27" spans="1:10" ht="19.8" customHeight="1">
      <c r="A27" s="525" t="s">
        <v>466</v>
      </c>
      <c r="B27" s="317"/>
      <c r="C27" s="317"/>
      <c r="D27" s="317"/>
      <c r="E27" s="317"/>
      <c r="F27" s="317"/>
      <c r="G27" s="317"/>
      <c r="H27" s="317"/>
      <c r="I27" s="317"/>
      <c r="J27" s="317"/>
    </row>
    <row r="28" spans="1:10" ht="19.8" customHeight="1">
      <c r="A28" s="525" t="s">
        <v>467</v>
      </c>
      <c r="B28" s="317"/>
      <c r="C28" s="317"/>
      <c r="D28" s="317"/>
      <c r="E28" s="317"/>
      <c r="F28" s="317"/>
      <c r="G28" s="317"/>
      <c r="H28" s="317"/>
      <c r="I28" s="317"/>
      <c r="J28" s="317"/>
    </row>
    <row r="29" spans="1:10" ht="19.8" customHeight="1">
      <c r="A29" s="525" t="s">
        <v>468</v>
      </c>
      <c r="B29" s="317"/>
      <c r="C29" s="317"/>
      <c r="D29" s="317"/>
      <c r="E29" s="317"/>
      <c r="F29" s="317"/>
      <c r="G29" s="317"/>
      <c r="H29" s="317"/>
      <c r="I29" s="317"/>
      <c r="J29" s="317"/>
    </row>
    <row r="30" spans="1:10" ht="19.8" customHeight="1">
      <c r="A30" s="525" t="s">
        <v>469</v>
      </c>
      <c r="B30" s="317"/>
      <c r="C30" s="317"/>
      <c r="D30" s="317"/>
      <c r="E30" s="317"/>
      <c r="F30" s="317"/>
      <c r="G30" s="317"/>
      <c r="H30" s="317"/>
      <c r="I30" s="317"/>
      <c r="J30" s="317"/>
    </row>
    <row r="31" spans="1:10" ht="19.8" customHeight="1">
      <c r="A31" s="525" t="s">
        <v>470</v>
      </c>
      <c r="B31" s="317"/>
      <c r="C31" s="317"/>
      <c r="D31" s="317"/>
      <c r="E31" s="317"/>
      <c r="F31" s="317"/>
      <c r="G31" s="317"/>
      <c r="H31" s="317"/>
      <c r="I31" s="317"/>
      <c r="J31" s="317"/>
    </row>
    <row r="32" spans="1:10" ht="19.8" customHeight="1">
      <c r="A32" s="525" t="s">
        <v>471</v>
      </c>
      <c r="B32" s="317"/>
      <c r="C32" s="317"/>
      <c r="D32" s="317"/>
      <c r="E32" s="317"/>
      <c r="F32" s="317"/>
      <c r="G32" s="317"/>
      <c r="H32" s="317"/>
      <c r="I32" s="317"/>
      <c r="J32" s="317"/>
    </row>
    <row r="33" spans="1:10" ht="19.8" customHeight="1">
      <c r="A33" s="525" t="s">
        <v>472</v>
      </c>
      <c r="B33" s="317"/>
      <c r="C33" s="317"/>
      <c r="D33" s="317"/>
      <c r="E33" s="317"/>
      <c r="F33" s="317"/>
      <c r="G33" s="317"/>
      <c r="H33" s="317"/>
      <c r="I33" s="317"/>
      <c r="J33" s="317"/>
    </row>
    <row r="34" spans="1:10" ht="19.8" customHeight="1">
      <c r="A34" s="525" t="s">
        <v>473</v>
      </c>
      <c r="B34" s="317"/>
      <c r="C34" s="317"/>
      <c r="D34" s="317"/>
      <c r="E34" s="317"/>
      <c r="F34" s="317"/>
      <c r="G34" s="317"/>
      <c r="H34" s="317"/>
      <c r="I34" s="317"/>
      <c r="J34" s="317"/>
    </row>
    <row r="35" spans="1:10" ht="19.8" customHeight="1">
      <c r="A35" s="525" t="s">
        <v>474</v>
      </c>
      <c r="B35" s="317"/>
      <c r="C35" s="317"/>
      <c r="D35" s="317"/>
      <c r="E35" s="317"/>
      <c r="F35" s="317"/>
      <c r="G35" s="317"/>
      <c r="H35" s="317"/>
      <c r="I35" s="317"/>
      <c r="J35" s="317"/>
    </row>
    <row r="36" spans="1:10" ht="19.8" customHeight="1">
      <c r="A36" s="525" t="s">
        <v>475</v>
      </c>
      <c r="B36" s="317"/>
      <c r="C36" s="317"/>
      <c r="D36" s="317"/>
      <c r="E36" s="317"/>
      <c r="F36" s="317"/>
      <c r="G36" s="317"/>
      <c r="H36" s="317"/>
      <c r="I36" s="317"/>
      <c r="J36" s="317"/>
    </row>
    <row r="37" spans="1:10" ht="19.8" customHeight="1">
      <c r="A37" s="525" t="s">
        <v>476</v>
      </c>
      <c r="B37" s="317"/>
      <c r="C37" s="317"/>
      <c r="D37" s="317"/>
      <c r="E37" s="317"/>
      <c r="F37" s="317"/>
      <c r="G37" s="317"/>
      <c r="H37" s="317"/>
      <c r="I37" s="317"/>
      <c r="J37" s="317"/>
    </row>
  </sheetData>
  <mergeCells count="33">
    <mergeCell ref="A12:B12"/>
    <mergeCell ref="C12:J12"/>
    <mergeCell ref="A3:J3"/>
    <mergeCell ref="A8:E8"/>
    <mergeCell ref="F8:J8"/>
    <mergeCell ref="A11:B11"/>
    <mergeCell ref="C11:J11"/>
    <mergeCell ref="A13:B13"/>
    <mergeCell ref="C13:J13"/>
    <mergeCell ref="A14:B14"/>
    <mergeCell ref="C14:J14"/>
    <mergeCell ref="A15:B15"/>
    <mergeCell ref="C15:J15"/>
    <mergeCell ref="A29:J29"/>
    <mergeCell ref="A18:J18"/>
    <mergeCell ref="A19:J19"/>
    <mergeCell ref="A20:J20"/>
    <mergeCell ref="A21:J21"/>
    <mergeCell ref="A22:J22"/>
    <mergeCell ref="A23:J23"/>
    <mergeCell ref="A24:J24"/>
    <mergeCell ref="A25:J25"/>
    <mergeCell ref="A26:J26"/>
    <mergeCell ref="A27:J27"/>
    <mergeCell ref="A28:J28"/>
    <mergeCell ref="A36:J36"/>
    <mergeCell ref="A37:J37"/>
    <mergeCell ref="A30:J30"/>
    <mergeCell ref="A31:J31"/>
    <mergeCell ref="A32:J32"/>
    <mergeCell ref="A33:J33"/>
    <mergeCell ref="A34:J34"/>
    <mergeCell ref="A35:J3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0A31-3530-4431-8ED8-5826658D385C}">
  <dimension ref="A1:J20"/>
  <sheetViews>
    <sheetView workbookViewId="0">
      <selection activeCell="F8" sqref="F8:J8"/>
    </sheetView>
  </sheetViews>
  <sheetFormatPr defaultRowHeight="13.2"/>
  <cols>
    <col min="1" max="16384" width="8.88671875" style="295"/>
  </cols>
  <sheetData>
    <row r="1" spans="1:10" ht="19.8" customHeight="1">
      <c r="A1" s="295" t="s">
        <v>477</v>
      </c>
    </row>
    <row r="2" spans="1:10" ht="19.8" customHeight="1"/>
    <row r="3" spans="1:10" ht="19.8" customHeight="1">
      <c r="A3" s="529" t="s">
        <v>478</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28"/>
      <c r="C8" s="528"/>
      <c r="D8" s="528"/>
      <c r="E8" s="528"/>
      <c r="F8" s="527"/>
      <c r="G8" s="527"/>
      <c r="H8" s="527"/>
      <c r="I8" s="527"/>
      <c r="J8" s="527"/>
    </row>
    <row r="9" spans="1:10" ht="26.4" customHeight="1">
      <c r="A9" s="528" t="s">
        <v>479</v>
      </c>
      <c r="B9" s="528"/>
      <c r="C9" s="528"/>
      <c r="D9" s="528"/>
      <c r="E9" s="528"/>
      <c r="F9" s="527"/>
      <c r="G9" s="527"/>
      <c r="H9" s="527"/>
      <c r="I9" s="527"/>
      <c r="J9" s="527"/>
    </row>
    <row r="10" spans="1:10" ht="19.8" customHeight="1"/>
    <row r="11" spans="1:10" ht="19.8" customHeight="1">
      <c r="A11" s="295" t="s">
        <v>451</v>
      </c>
    </row>
    <row r="12" spans="1:10" ht="25.8" customHeight="1">
      <c r="A12" s="526" t="s">
        <v>452</v>
      </c>
      <c r="B12" s="526"/>
      <c r="C12" s="527"/>
      <c r="D12" s="527"/>
      <c r="E12" s="527"/>
      <c r="F12" s="527"/>
      <c r="G12" s="527"/>
      <c r="H12" s="527"/>
      <c r="I12" s="527"/>
      <c r="J12" s="527"/>
    </row>
    <row r="13" spans="1:10" ht="25.8" customHeight="1">
      <c r="A13" s="526" t="s">
        <v>453</v>
      </c>
      <c r="B13" s="526"/>
      <c r="C13" s="527"/>
      <c r="D13" s="527"/>
      <c r="E13" s="527"/>
      <c r="F13" s="527"/>
      <c r="G13" s="527"/>
      <c r="H13" s="527"/>
      <c r="I13" s="527"/>
      <c r="J13" s="527"/>
    </row>
    <row r="14" spans="1:10" ht="25.8" customHeight="1">
      <c r="A14" s="526" t="s">
        <v>454</v>
      </c>
      <c r="B14" s="526"/>
      <c r="C14" s="527"/>
      <c r="D14" s="527"/>
      <c r="E14" s="527"/>
      <c r="F14" s="527"/>
      <c r="G14" s="527"/>
      <c r="H14" s="527"/>
      <c r="I14" s="527"/>
      <c r="J14" s="527"/>
    </row>
    <row r="15" spans="1:10" ht="25.8" customHeight="1">
      <c r="A15" s="526" t="s">
        <v>44</v>
      </c>
      <c r="B15" s="526"/>
      <c r="C15" s="527"/>
      <c r="D15" s="527"/>
      <c r="E15" s="527"/>
      <c r="F15" s="527"/>
      <c r="G15" s="527"/>
      <c r="H15" s="527"/>
      <c r="I15" s="527"/>
      <c r="J15" s="527"/>
    </row>
    <row r="16" spans="1:10" ht="25.8" customHeight="1">
      <c r="A16" s="528" t="s">
        <v>455</v>
      </c>
      <c r="B16" s="528"/>
      <c r="C16" s="527"/>
      <c r="D16" s="527"/>
      <c r="E16" s="527"/>
      <c r="F16" s="527"/>
      <c r="G16" s="527"/>
      <c r="H16" s="527"/>
      <c r="I16" s="527"/>
      <c r="J16" s="527"/>
    </row>
    <row r="17" spans="1:1" ht="19.8" customHeight="1"/>
    <row r="18" spans="1:1" ht="19.8" customHeight="1">
      <c r="A18" s="295" t="s">
        <v>480</v>
      </c>
    </row>
    <row r="19" spans="1:1" ht="19.8" customHeight="1">
      <c r="A19" s="296" t="s">
        <v>481</v>
      </c>
    </row>
    <row r="20" spans="1:1" ht="19.8" customHeight="1">
      <c r="A20" s="296" t="s">
        <v>482</v>
      </c>
    </row>
  </sheetData>
  <mergeCells count="15">
    <mergeCell ref="A12:B12"/>
    <mergeCell ref="C12:J12"/>
    <mergeCell ref="A3:J3"/>
    <mergeCell ref="A8:E8"/>
    <mergeCell ref="F8:J8"/>
    <mergeCell ref="A9:E9"/>
    <mergeCell ref="F9:J9"/>
    <mergeCell ref="A16:B16"/>
    <mergeCell ref="C16:J16"/>
    <mergeCell ref="A13:B13"/>
    <mergeCell ref="C13:J13"/>
    <mergeCell ref="A14:B14"/>
    <mergeCell ref="C14:J14"/>
    <mergeCell ref="A15:B15"/>
    <mergeCell ref="C15:J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入力表</vt:lpstr>
      <vt:lpstr>落札候補者申請書様式印刷用</vt:lpstr>
      <vt:lpstr>入札参加申出書</vt:lpstr>
      <vt:lpstr>評価項目加算点申告書</vt:lpstr>
      <vt:lpstr>評価項目確認表</vt:lpstr>
      <vt:lpstr>監理技術者等の兼務予定届 (1)</vt:lpstr>
      <vt:lpstr>監理技術者等の兼務予定届 (2)</vt:lpstr>
      <vt:lpstr>落札候補者申請書様式印刷用!Print_Area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2025-04-03T08:05:42Z</cp:lastPrinted>
  <dcterms:created xsi:type="dcterms:W3CDTF">2017-12-07T01:02:39Z</dcterms:created>
  <dcterms:modified xsi:type="dcterms:W3CDTF">2026-10-14T06:04:11Z</dcterms:modified>
</cp:coreProperties>
</file>