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018492\Desktop\"/>
    </mc:Choice>
  </mc:AlternateContent>
  <xr:revisionPtr revIDLastSave="0" documentId="8_{6A69A7CC-458B-4378-8CB7-81CCA9025001}" xr6:coauthVersionLast="47" xr6:coauthVersionMax="47" xr10:uidLastSave="{00000000-0000-0000-0000-000000000000}"/>
  <bookViews>
    <workbookView xWindow="28680" yWindow="-870" windowWidth="29040" windowHeight="15720" tabRatio="730" firstSheet="1" activeTab="1" xr2:uid="{00000000-000D-0000-FFFF-FFFF00000000}"/>
  </bookViews>
  <sheets>
    <sheet name="発注者入力" sheetId="13" state="hidden" r:id="rId1"/>
    <sheet name="申請書・提出書" sheetId="10" r:id="rId2"/>
  </sheets>
  <definedNames>
    <definedName name="_xlnm.Print_Area" localSheetId="1">申請書・提出書!$A$1:$X$81</definedName>
    <definedName name="_xlnm.Print_Area" localSheetId="0">発注者入力!$A$1:$V$68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2" i="13" l="1"/>
  <c r="AC63" i="13"/>
  <c r="AB63" i="13"/>
  <c r="AC60" i="13" l="1"/>
  <c r="P60" i="10"/>
  <c r="S60" i="13"/>
  <c r="Q60" i="13"/>
  <c r="AB60" i="13"/>
  <c r="S45" i="13"/>
  <c r="S44" i="13"/>
  <c r="Q60" i="10" l="1"/>
  <c r="U60" i="10"/>
  <c r="S60" i="10"/>
  <c r="P57" i="10"/>
  <c r="P61" i="10"/>
  <c r="U61" i="10" s="1"/>
  <c r="P62" i="10"/>
  <c r="U62" i="10" s="1"/>
  <c r="P63" i="10"/>
  <c r="P53" i="10"/>
  <c r="U53" i="10" s="1"/>
  <c r="P54" i="10"/>
  <c r="U54" i="10" s="1"/>
  <c r="P55" i="10"/>
  <c r="U55" i="10" s="1"/>
  <c r="P56" i="10"/>
  <c r="U56" i="10" s="1"/>
  <c r="P58" i="10"/>
  <c r="P59" i="10"/>
  <c r="S63" i="13"/>
  <c r="S57" i="13"/>
  <c r="S59" i="13"/>
  <c r="S58" i="13"/>
  <c r="Q57" i="13"/>
  <c r="AB57" i="13"/>
  <c r="S63" i="10" l="1"/>
  <c r="U63" i="10"/>
  <c r="S59" i="10"/>
  <c r="U59" i="10"/>
  <c r="S58" i="10"/>
  <c r="U58" i="10"/>
  <c r="S57" i="10"/>
  <c r="U57" i="10"/>
  <c r="Q57" i="10"/>
  <c r="P26" i="10"/>
  <c r="U26" i="10" s="1"/>
  <c r="AC39" i="13" l="1"/>
  <c r="AH38" i="13"/>
  <c r="AG38" i="13"/>
  <c r="AF38" i="13"/>
  <c r="AE38" i="13"/>
  <c r="AD38" i="13"/>
  <c r="AD39" i="13"/>
  <c r="Q38" i="13"/>
  <c r="P66" i="10" l="1"/>
  <c r="U66" i="10" s="1"/>
  <c r="S66" i="10" l="1"/>
  <c r="Q66" i="10"/>
  <c r="Q63" i="10"/>
  <c r="S66" i="13"/>
  <c r="Q66" i="13"/>
  <c r="AB66" i="13"/>
  <c r="Q63" i="13"/>
  <c r="AC59" i="13" l="1"/>
  <c r="AC58" i="13"/>
  <c r="AB58" i="13"/>
  <c r="Q58" i="10" l="1"/>
  <c r="Q59" i="13"/>
  <c r="Q58" i="13"/>
  <c r="AB30" i="13" l="1"/>
  <c r="AM30" i="13"/>
  <c r="AL30" i="13"/>
  <c r="AK30" i="13"/>
  <c r="AJ30" i="13"/>
  <c r="AI30" i="13"/>
  <c r="AH30" i="13"/>
  <c r="AG30" i="13"/>
  <c r="AF30" i="13"/>
  <c r="AE30" i="13"/>
  <c r="AD30" i="13"/>
  <c r="AC30" i="13"/>
  <c r="AB26" i="13"/>
  <c r="AM26" i="13"/>
  <c r="AL26" i="13"/>
  <c r="AK26" i="13"/>
  <c r="AJ26" i="13"/>
  <c r="AI26" i="13"/>
  <c r="AH26" i="13"/>
  <c r="AG26" i="13"/>
  <c r="AF26" i="13"/>
  <c r="AE26" i="13"/>
  <c r="AD26" i="13"/>
  <c r="AC26" i="13"/>
  <c r="Q30" i="13" l="1"/>
  <c r="S37" i="13" l="1"/>
  <c r="S36" i="13"/>
  <c r="S33" i="13"/>
  <c r="S34" i="13"/>
  <c r="S35" i="13"/>
  <c r="S32" i="13"/>
  <c r="Q37" i="13"/>
  <c r="Q36" i="13"/>
  <c r="Q35" i="13"/>
  <c r="Q34" i="13"/>
  <c r="Q33" i="13"/>
  <c r="Q32" i="13"/>
  <c r="P32" i="10"/>
  <c r="S32" i="10" s="1"/>
  <c r="P33" i="10"/>
  <c r="S33" i="10" s="1"/>
  <c r="P34" i="10"/>
  <c r="Q34" i="10" s="1"/>
  <c r="P35" i="10"/>
  <c r="S35" i="10" s="1"/>
  <c r="P36" i="10"/>
  <c r="Q36" i="10" s="1"/>
  <c r="P37" i="10"/>
  <c r="S37" i="10" s="1"/>
  <c r="AB37" i="13"/>
  <c r="AB36" i="13"/>
  <c r="AB35" i="13"/>
  <c r="AB34" i="13"/>
  <c r="AB33" i="13"/>
  <c r="AB32" i="13"/>
  <c r="Q33" i="10" l="1"/>
  <c r="Q37" i="10"/>
  <c r="Q35" i="10"/>
  <c r="S36" i="10"/>
  <c r="S34" i="10"/>
  <c r="Q32" i="10"/>
  <c r="E20" i="10" l="1"/>
  <c r="AA28" i="13" l="1"/>
  <c r="Y29" i="13"/>
  <c r="AN28" i="13" l="1"/>
  <c r="AD28" i="13" s="1"/>
  <c r="AC28" i="13" l="1"/>
  <c r="B4" i="10" l="1"/>
  <c r="S65" i="13" l="1"/>
  <c r="S64" i="13"/>
  <c r="AB48" i="13"/>
  <c r="AB47" i="13"/>
  <c r="AB46" i="13"/>
  <c r="Q59" i="10" l="1"/>
  <c r="AB59" i="13"/>
  <c r="Q43" i="13" l="1"/>
  <c r="AA64" i="13" l="1"/>
  <c r="AA52" i="13"/>
  <c r="AB65" i="13" l="1"/>
  <c r="AC65" i="13"/>
  <c r="AC61" i="13" l="1"/>
  <c r="AD61" i="13"/>
  <c r="AD62" i="13" l="1"/>
  <c r="AC62" i="13"/>
  <c r="AC56" i="13"/>
  <c r="AC55" i="13"/>
  <c r="AC54" i="13"/>
  <c r="AE53" i="13"/>
  <c r="AD53" i="13"/>
  <c r="AC53" i="13"/>
  <c r="AD51" i="13"/>
  <c r="AC51" i="13"/>
  <c r="AC50" i="13"/>
  <c r="AC49" i="13"/>
  <c r="AC45" i="13"/>
  <c r="AC44" i="13"/>
  <c r="AD43" i="13"/>
  <c r="AC43" i="13"/>
  <c r="AE41" i="13"/>
  <c r="AD41" i="13"/>
  <c r="AC41" i="13"/>
  <c r="AC40" i="13"/>
  <c r="AC38" i="13"/>
  <c r="AC31" i="13"/>
  <c r="AD29" i="13"/>
  <c r="AC29" i="13"/>
  <c r="AC27" i="13"/>
  <c r="AB64" i="13"/>
  <c r="AB62" i="13"/>
  <c r="AB61" i="13"/>
  <c r="AB56" i="13"/>
  <c r="AB55" i="13"/>
  <c r="AB54" i="13"/>
  <c r="AB53" i="13"/>
  <c r="AB52" i="13"/>
  <c r="AB51" i="13"/>
  <c r="AB50" i="13"/>
  <c r="AB49" i="13"/>
  <c r="AB45" i="13"/>
  <c r="AB44" i="13"/>
  <c r="AB43" i="13"/>
  <c r="AB42" i="13"/>
  <c r="AB41" i="13"/>
  <c r="AB40" i="13"/>
  <c r="AB39" i="13"/>
  <c r="AB38" i="13"/>
  <c r="AB31" i="13"/>
  <c r="AB29" i="13"/>
  <c r="AB28" i="13"/>
  <c r="AB27" i="13"/>
  <c r="AN52" i="13" l="1"/>
  <c r="AC52" i="13" s="1"/>
  <c r="AN64" i="13"/>
  <c r="AC64" i="13" s="1"/>
  <c r="AD64" i="13" l="1"/>
  <c r="AD52" i="13"/>
  <c r="Y65" i="13"/>
  <c r="Y53" i="13"/>
  <c r="P65" i="10"/>
  <c r="U65" i="10" s="1"/>
  <c r="P64" i="10"/>
  <c r="U64" i="10" s="1"/>
  <c r="P52" i="10"/>
  <c r="U52" i="10" s="1"/>
  <c r="P51" i="10"/>
  <c r="U51" i="10" s="1"/>
  <c r="P50" i="10"/>
  <c r="U50" i="10" s="1"/>
  <c r="P49" i="10"/>
  <c r="U49" i="10" s="1"/>
  <c r="P48" i="10"/>
  <c r="P47" i="10"/>
  <c r="P46" i="10"/>
  <c r="P45" i="10"/>
  <c r="P44" i="10"/>
  <c r="P43" i="10"/>
  <c r="U43" i="10" s="1"/>
  <c r="P42" i="10"/>
  <c r="U42" i="10" s="1"/>
  <c r="P41" i="10"/>
  <c r="U41" i="10" s="1"/>
  <c r="P40" i="10"/>
  <c r="U40" i="10" s="1"/>
  <c r="P39" i="10"/>
  <c r="U39" i="10" s="1"/>
  <c r="P38" i="10"/>
  <c r="P31" i="10"/>
  <c r="U31" i="10" s="1"/>
  <c r="P30" i="10"/>
  <c r="U30" i="10" s="1"/>
  <c r="P29" i="10"/>
  <c r="U29" i="10" s="1"/>
  <c r="P28" i="10"/>
  <c r="U28" i="10" s="1"/>
  <c r="P27" i="10"/>
  <c r="U27" i="10" s="1"/>
  <c r="Q65" i="13"/>
  <c r="Q64" i="13"/>
  <c r="S62" i="13"/>
  <c r="Q62" i="13"/>
  <c r="S61" i="13"/>
  <c r="Q61" i="13"/>
  <c r="S56" i="13"/>
  <c r="Q56" i="13"/>
  <c r="S55" i="13"/>
  <c r="Q55" i="13"/>
  <c r="S54" i="13"/>
  <c r="Q54" i="13"/>
  <c r="S53" i="13"/>
  <c r="Q53" i="13"/>
  <c r="S52" i="13"/>
  <c r="Q52" i="13"/>
  <c r="S51" i="13"/>
  <c r="Q51" i="13"/>
  <c r="S50" i="13"/>
  <c r="Q50" i="13"/>
  <c r="S49" i="13"/>
  <c r="Q49" i="13"/>
  <c r="S48" i="13"/>
  <c r="Q48" i="13"/>
  <c r="S47" i="13"/>
  <c r="Q47" i="13"/>
  <c r="S46" i="13"/>
  <c r="Q46" i="13"/>
  <c r="Q45" i="13"/>
  <c r="Q44" i="13"/>
  <c r="S43" i="13"/>
  <c r="S42" i="13"/>
  <c r="Q42" i="13"/>
  <c r="S41" i="13"/>
  <c r="Q41" i="13"/>
  <c r="S40" i="13"/>
  <c r="Q40" i="13"/>
  <c r="S39" i="13"/>
  <c r="Q39" i="13"/>
  <c r="S38" i="13"/>
  <c r="S31" i="13"/>
  <c r="Q31" i="13"/>
  <c r="S30" i="13"/>
  <c r="S29" i="13"/>
  <c r="Q29" i="13"/>
  <c r="S28" i="13"/>
  <c r="Q28" i="13"/>
  <c r="S27" i="13"/>
  <c r="Q27" i="13"/>
  <c r="S26" i="13"/>
  <c r="Q26" i="13"/>
  <c r="E22" i="10"/>
  <c r="B9" i="10"/>
  <c r="U45" i="10" l="1"/>
  <c r="S45" i="10"/>
  <c r="U44" i="10"/>
  <c r="S44" i="10"/>
  <c r="Q38" i="10"/>
  <c r="U38" i="10"/>
  <c r="Q67" i="13"/>
  <c r="Q30" i="10"/>
  <c r="S65" i="10"/>
  <c r="S64" i="10"/>
  <c r="Q26" i="10" l="1"/>
  <c r="S26" i="10"/>
  <c r="Q27" i="10"/>
  <c r="S27" i="10"/>
  <c r="Q28" i="10"/>
  <c r="S28" i="10"/>
  <c r="Q29" i="10"/>
  <c r="S29" i="10"/>
  <c r="S30" i="10"/>
  <c r="Q31" i="10"/>
  <c r="S31" i="10"/>
  <c r="S38" i="10"/>
  <c r="Q39" i="10"/>
  <c r="S39" i="10"/>
  <c r="Q40" i="10"/>
  <c r="S40" i="10"/>
  <c r="Q41" i="10"/>
  <c r="S41" i="10"/>
  <c r="Q42" i="10"/>
  <c r="S42" i="10"/>
  <c r="Q43" i="10"/>
  <c r="S43" i="10"/>
  <c r="Q44" i="10"/>
  <c r="Q45" i="10"/>
  <c r="Q46" i="10"/>
  <c r="S46" i="10"/>
  <c r="Q47" i="10"/>
  <c r="S47" i="10"/>
  <c r="Q48" i="10"/>
  <c r="S48" i="10"/>
  <c r="Q49" i="10"/>
  <c r="S49" i="10"/>
  <c r="Q50" i="10"/>
  <c r="S50" i="10"/>
  <c r="Q51" i="10"/>
  <c r="S51" i="10"/>
  <c r="Q52" i="10"/>
  <c r="S52" i="10"/>
  <c r="Q53" i="10"/>
  <c r="S53" i="10"/>
  <c r="Q54" i="10"/>
  <c r="S54" i="10"/>
  <c r="Q55" i="10"/>
  <c r="S55" i="10"/>
  <c r="Q56" i="10"/>
  <c r="S56" i="10"/>
  <c r="Q61" i="10"/>
  <c r="S61" i="10"/>
  <c r="Q62" i="10"/>
  <c r="S62" i="10"/>
  <c r="Q64" i="10"/>
  <c r="Q65" i="10"/>
  <c r="Q6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W24" authorId="0" shapeId="0" xr:uid="{FDD69D21-F2E8-4C3B-B656-A9005BB86C8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発注者が使用する欄です。
入札参加者は入力しないでください。</t>
        </r>
      </text>
    </comment>
  </commentList>
</comments>
</file>

<file path=xl/sharedStrings.xml><?xml version="1.0" encoding="utf-8"?>
<sst xmlns="http://schemas.openxmlformats.org/spreadsheetml/2006/main" count="333" uniqueCount="144">
  <si>
    <t>（あて先）</t>
    <rPh sb="3" eb="4">
      <t>サキ</t>
    </rPh>
    <phoneticPr fontId="3"/>
  </si>
  <si>
    <t>（入札参加者）</t>
    <rPh sb="1" eb="3">
      <t>ニュウサツ</t>
    </rPh>
    <rPh sb="3" eb="6">
      <t>サンカシャ</t>
    </rPh>
    <phoneticPr fontId="3"/>
  </si>
  <si>
    <t>所 在 地</t>
    <rPh sb="0" eb="1">
      <t>トコロ</t>
    </rPh>
    <rPh sb="2" eb="3">
      <t>ザイ</t>
    </rPh>
    <rPh sb="4" eb="5">
      <t>チ</t>
    </rPh>
    <phoneticPr fontId="3"/>
  </si>
  <si>
    <t>名称・商号</t>
    <rPh sb="0" eb="2">
      <t>メイショウ</t>
    </rPh>
    <rPh sb="3" eb="5">
      <t>ショウゴウ</t>
    </rPh>
    <phoneticPr fontId="3"/>
  </si>
  <si>
    <t>代表者名</t>
    <rPh sb="0" eb="3">
      <t>ダイヒョウシャ</t>
    </rPh>
    <rPh sb="3" eb="4">
      <t>メイ</t>
    </rPh>
    <phoneticPr fontId="3"/>
  </si>
  <si>
    <t>連絡担当者</t>
    <rPh sb="0" eb="2">
      <t>レンラク</t>
    </rPh>
    <rPh sb="2" eb="3">
      <t>タン</t>
    </rPh>
    <rPh sb="3" eb="4">
      <t>トウ</t>
    </rPh>
    <rPh sb="4" eb="5">
      <t>シャ</t>
    </rPh>
    <phoneticPr fontId="3"/>
  </si>
  <si>
    <t>電　　話</t>
    <rPh sb="0" eb="1">
      <t>デン</t>
    </rPh>
    <rPh sb="3" eb="4">
      <t>ハナシ</t>
    </rPh>
    <phoneticPr fontId="3"/>
  </si>
  <si>
    <t>下記工事について、総合評価自己採点方式に伴う関係書類を提出します。
なお、内容については事実と相違ないことを誓約します。</t>
    <rPh sb="0" eb="2">
      <t>カキ</t>
    </rPh>
    <rPh sb="2" eb="4">
      <t>コウジ</t>
    </rPh>
    <rPh sb="9" eb="11">
      <t>ソウゴウ</t>
    </rPh>
    <rPh sb="11" eb="13">
      <t>ヒョウカ</t>
    </rPh>
    <rPh sb="13" eb="15">
      <t>ジコ</t>
    </rPh>
    <rPh sb="15" eb="17">
      <t>サイテン</t>
    </rPh>
    <rPh sb="17" eb="19">
      <t>ホウシキ</t>
    </rPh>
    <rPh sb="20" eb="21">
      <t>トモナ</t>
    </rPh>
    <rPh sb="22" eb="24">
      <t>カンケイ</t>
    </rPh>
    <rPh sb="24" eb="26">
      <t>ショルイ</t>
    </rPh>
    <rPh sb="27" eb="29">
      <t>テイシュツ</t>
    </rPh>
    <rPh sb="37" eb="39">
      <t>ナイヨウ</t>
    </rPh>
    <rPh sb="44" eb="46">
      <t>ジジツ</t>
    </rPh>
    <rPh sb="47" eb="49">
      <t>ソウイ</t>
    </rPh>
    <rPh sb="54" eb="56">
      <t>セイヤク</t>
    </rPh>
    <phoneticPr fontId="3"/>
  </si>
  <si>
    <t>工 事 名：</t>
    <rPh sb="0" eb="1">
      <t>コウ</t>
    </rPh>
    <rPh sb="2" eb="3">
      <t>コト</t>
    </rPh>
    <rPh sb="4" eb="5">
      <t>メイ</t>
    </rPh>
    <phoneticPr fontId="3"/>
  </si>
  <si>
    <t>工事場所：</t>
    <rPh sb="0" eb="2">
      <t>コウジ</t>
    </rPh>
    <rPh sb="2" eb="4">
      <t>バショ</t>
    </rPh>
    <phoneticPr fontId="3"/>
  </si>
  <si>
    <t>評価項目</t>
    <rPh sb="0" eb="2">
      <t>ヒョウカ</t>
    </rPh>
    <rPh sb="2" eb="4">
      <t>コウモク</t>
    </rPh>
    <phoneticPr fontId="3"/>
  </si>
  <si>
    <t>該当</t>
    <rPh sb="0" eb="2">
      <t>ガイトウ</t>
    </rPh>
    <phoneticPr fontId="3"/>
  </si>
  <si>
    <t>配点</t>
    <rPh sb="0" eb="2">
      <t>ハイテン</t>
    </rPh>
    <phoneticPr fontId="3"/>
  </si>
  <si>
    <t>自己
採点</t>
    <rPh sb="0" eb="2">
      <t>ジコ</t>
    </rPh>
    <rPh sb="3" eb="5">
      <t>サイテン</t>
    </rPh>
    <phoneticPr fontId="3"/>
  </si>
  <si>
    <t>提出様式</t>
    <rPh sb="0" eb="2">
      <t>テイシュツ</t>
    </rPh>
    <rPh sb="2" eb="4">
      <t>ヨウシキ</t>
    </rPh>
    <phoneticPr fontId="3"/>
  </si>
  <si>
    <t>ア</t>
    <phoneticPr fontId="3"/>
  </si>
  <si>
    <t>企業の技術能力</t>
    <rPh sb="0" eb="2">
      <t>キギョウ</t>
    </rPh>
    <rPh sb="3" eb="5">
      <t>ギジュツ</t>
    </rPh>
    <rPh sb="5" eb="7">
      <t>ノウリョク</t>
    </rPh>
    <phoneticPr fontId="3"/>
  </si>
  <si>
    <t>工事成績評定</t>
    <rPh sb="0" eb="2">
      <t>コウジ</t>
    </rPh>
    <rPh sb="2" eb="4">
      <t>セイセキ</t>
    </rPh>
    <rPh sb="4" eb="6">
      <t>ヒョウテイ</t>
    </rPh>
    <phoneticPr fontId="3"/>
  </si>
  <si>
    <t>施工実績</t>
    <rPh sb="0" eb="2">
      <t>セコウ</t>
    </rPh>
    <rPh sb="2" eb="4">
      <t>ジッセキ</t>
    </rPh>
    <phoneticPr fontId="3"/>
  </si>
  <si>
    <t>イ</t>
    <phoneticPr fontId="3"/>
  </si>
  <si>
    <t>企業の社会的貢献度</t>
    <rPh sb="0" eb="2">
      <t>キギョウ</t>
    </rPh>
    <rPh sb="3" eb="6">
      <t>シャカイテキ</t>
    </rPh>
    <rPh sb="6" eb="8">
      <t>コウケン</t>
    </rPh>
    <rPh sb="8" eb="9">
      <t>ド</t>
    </rPh>
    <phoneticPr fontId="3"/>
  </si>
  <si>
    <t>災害防止活動等の実績</t>
    <rPh sb="0" eb="2">
      <t>サイガイ</t>
    </rPh>
    <rPh sb="2" eb="4">
      <t>ボウシ</t>
    </rPh>
    <rPh sb="4" eb="6">
      <t>カツドウ</t>
    </rPh>
    <rPh sb="6" eb="7">
      <t>トウ</t>
    </rPh>
    <rPh sb="8" eb="10">
      <t>ジッセキ</t>
    </rPh>
    <phoneticPr fontId="3"/>
  </si>
  <si>
    <t>ウ</t>
    <phoneticPr fontId="3"/>
  </si>
  <si>
    <t>配置予定技術者の技術能力</t>
    <rPh sb="0" eb="2">
      <t>ハイチ</t>
    </rPh>
    <rPh sb="2" eb="4">
      <t>ヨテイ</t>
    </rPh>
    <rPh sb="4" eb="7">
      <t>ギジュツシャ</t>
    </rPh>
    <rPh sb="8" eb="10">
      <t>ギジュツ</t>
    </rPh>
    <rPh sb="10" eb="12">
      <t>ノウリョク</t>
    </rPh>
    <phoneticPr fontId="3"/>
  </si>
  <si>
    <t>施工経験</t>
    <rPh sb="0" eb="2">
      <t>セコウ</t>
    </rPh>
    <rPh sb="2" eb="4">
      <t>ケイケン</t>
    </rPh>
    <phoneticPr fontId="3"/>
  </si>
  <si>
    <t>カ</t>
    <phoneticPr fontId="3"/>
  </si>
  <si>
    <t>優秀工事表彰</t>
    <rPh sb="0" eb="2">
      <t>ユウシュウ</t>
    </rPh>
    <rPh sb="2" eb="4">
      <t>コウジ</t>
    </rPh>
    <rPh sb="4" eb="6">
      <t>ヒョウショウ</t>
    </rPh>
    <phoneticPr fontId="3"/>
  </si>
  <si>
    <t>キ</t>
    <phoneticPr fontId="3"/>
  </si>
  <si>
    <t>ク</t>
    <phoneticPr fontId="3"/>
  </si>
  <si>
    <t>企業の地域精通度</t>
    <rPh sb="0" eb="2">
      <t>キギョウ</t>
    </rPh>
    <rPh sb="3" eb="5">
      <t>チイキ</t>
    </rPh>
    <rPh sb="5" eb="7">
      <t>セイツウ</t>
    </rPh>
    <rPh sb="7" eb="8">
      <t>ド</t>
    </rPh>
    <phoneticPr fontId="3"/>
  </si>
  <si>
    <t>地理的条件</t>
    <rPh sb="0" eb="3">
      <t>チリテキ</t>
    </rPh>
    <rPh sb="3" eb="5">
      <t>ジョウケン</t>
    </rPh>
    <phoneticPr fontId="3"/>
  </si>
  <si>
    <t>ケ</t>
    <phoneticPr fontId="3"/>
  </si>
  <si>
    <t>企業の社会的貢献度</t>
    <rPh sb="0" eb="2">
      <t>キギョウ</t>
    </rPh>
    <rPh sb="3" eb="6">
      <t>シャカイテキ</t>
    </rPh>
    <rPh sb="6" eb="9">
      <t>コウケンド</t>
    </rPh>
    <phoneticPr fontId="3"/>
  </si>
  <si>
    <t>除雪契約実績</t>
    <phoneticPr fontId="3"/>
  </si>
  <si>
    <t>コ</t>
    <phoneticPr fontId="3"/>
  </si>
  <si>
    <t>サ</t>
    <phoneticPr fontId="3"/>
  </si>
  <si>
    <t>企業倫理や信頼性等</t>
    <rPh sb="0" eb="2">
      <t>キギョウ</t>
    </rPh>
    <rPh sb="2" eb="4">
      <t>リンリ</t>
    </rPh>
    <rPh sb="5" eb="8">
      <t>シンライセイ</t>
    </rPh>
    <rPh sb="8" eb="9">
      <t>トウ</t>
    </rPh>
    <phoneticPr fontId="3"/>
  </si>
  <si>
    <t>総合評価の不履行</t>
    <rPh sb="0" eb="2">
      <t>ソウゴウ</t>
    </rPh>
    <rPh sb="2" eb="4">
      <t>ヒョウカ</t>
    </rPh>
    <rPh sb="5" eb="8">
      <t>フリコウ</t>
    </rPh>
    <phoneticPr fontId="3"/>
  </si>
  <si>
    <t>合　計</t>
    <rPh sb="0" eb="1">
      <t>ゴウ</t>
    </rPh>
    <rPh sb="2" eb="3">
      <t>ケイ</t>
    </rPh>
    <phoneticPr fontId="3"/>
  </si>
  <si>
    <t>提出前に必ず確認してください。</t>
    <rPh sb="0" eb="2">
      <t>テイシュツ</t>
    </rPh>
    <rPh sb="2" eb="3">
      <t>マエ</t>
    </rPh>
    <rPh sb="4" eb="5">
      <t>カナラ</t>
    </rPh>
    <rPh sb="6" eb="8">
      <t>カクニン</t>
    </rPh>
    <phoneticPr fontId="3"/>
  </si>
  <si>
    <t>受付記号</t>
    <rPh sb="0" eb="2">
      <t>ウケツケ</t>
    </rPh>
    <rPh sb="2" eb="4">
      <t>キゴウ</t>
    </rPh>
    <phoneticPr fontId="3"/>
  </si>
  <si>
    <t>(ウ)</t>
    <phoneticPr fontId="3"/>
  </si>
  <si>
    <t>(イ)</t>
    <phoneticPr fontId="2"/>
  </si>
  <si>
    <t>(エ)</t>
    <phoneticPr fontId="2"/>
  </si>
  <si>
    <t>(カ)</t>
    <phoneticPr fontId="3"/>
  </si>
  <si>
    <t>難工事完了実績</t>
    <rPh sb="0" eb="1">
      <t>ナン</t>
    </rPh>
    <rPh sb="1" eb="3">
      <t>コウジ</t>
    </rPh>
    <rPh sb="3" eb="5">
      <t>カンリョウ</t>
    </rPh>
    <rPh sb="5" eb="7">
      <t>ジッセキ</t>
    </rPh>
    <phoneticPr fontId="3"/>
  </si>
  <si>
    <t>登録基幹技能者の配置</t>
    <rPh sb="0" eb="2">
      <t>トウロク</t>
    </rPh>
    <rPh sb="2" eb="4">
      <t>キカン</t>
    </rPh>
    <rPh sb="4" eb="7">
      <t>ギノウシャ</t>
    </rPh>
    <rPh sb="8" eb="10">
      <t>ハイチ</t>
    </rPh>
    <phoneticPr fontId="3"/>
  </si>
  <si>
    <t>担い手確保・育成に関する取組</t>
    <rPh sb="0" eb="1">
      <t>ニナ</t>
    </rPh>
    <rPh sb="2" eb="3">
      <t>テ</t>
    </rPh>
    <rPh sb="3" eb="5">
      <t>カクホ</t>
    </rPh>
    <rPh sb="6" eb="8">
      <t>イクセイ</t>
    </rPh>
    <rPh sb="9" eb="10">
      <t>カン</t>
    </rPh>
    <rPh sb="12" eb="14">
      <t>トリクミ</t>
    </rPh>
    <phoneticPr fontId="3"/>
  </si>
  <si>
    <t>その他</t>
    <rPh sb="2" eb="3">
      <t>ホカ</t>
    </rPh>
    <phoneticPr fontId="2"/>
  </si>
  <si>
    <t>災害防止活動等の協定</t>
    <rPh sb="0" eb="2">
      <t>サイガイ</t>
    </rPh>
    <rPh sb="2" eb="4">
      <t>ボウシ</t>
    </rPh>
    <rPh sb="4" eb="6">
      <t>カツドウ</t>
    </rPh>
    <rPh sb="6" eb="7">
      <t>トウ</t>
    </rPh>
    <rPh sb="8" eb="10">
      <t>キョウテイ</t>
    </rPh>
    <phoneticPr fontId="3"/>
  </si>
  <si>
    <t>県内下請の選定</t>
    <rPh sb="0" eb="2">
      <t>ケンナイ</t>
    </rPh>
    <rPh sb="2" eb="4">
      <t>シタウ</t>
    </rPh>
    <rPh sb="5" eb="7">
      <t>センテイ</t>
    </rPh>
    <phoneticPr fontId="3"/>
  </si>
  <si>
    <t>障害者雇用</t>
    <rPh sb="0" eb="1">
      <t>ショウ</t>
    </rPh>
    <rPh sb="1" eb="2">
      <t>ガイ</t>
    </rPh>
    <rPh sb="2" eb="3">
      <t>シャ</t>
    </rPh>
    <rPh sb="3" eb="5">
      <t>コヨウ</t>
    </rPh>
    <phoneticPr fontId="3"/>
  </si>
  <si>
    <t>※</t>
    <phoneticPr fontId="3"/>
  </si>
  <si>
    <t>(イ)</t>
    <phoneticPr fontId="3"/>
  </si>
  <si>
    <t>(ア)</t>
    <phoneticPr fontId="3"/>
  </si>
  <si>
    <t>(イ)</t>
    <phoneticPr fontId="2"/>
  </si>
  <si>
    <t>除雪契約実績</t>
    <phoneticPr fontId="3"/>
  </si>
  <si>
    <t>(ア)</t>
    <phoneticPr fontId="2"/>
  </si>
  <si>
    <t>保有する資格</t>
    <phoneticPr fontId="3"/>
  </si>
  <si>
    <t>(エ)</t>
    <phoneticPr fontId="3"/>
  </si>
  <si>
    <t>(カ)</t>
    <phoneticPr fontId="3"/>
  </si>
  <si>
    <t>(オ)</t>
    <phoneticPr fontId="3"/>
  </si>
  <si>
    <t>(エ)</t>
    <phoneticPr fontId="2"/>
  </si>
  <si>
    <t>(ウ)</t>
    <phoneticPr fontId="2"/>
  </si>
  <si>
    <t>労働災害防止対策</t>
    <rPh sb="0" eb="2">
      <t>ロウドウ</t>
    </rPh>
    <rPh sb="2" eb="4">
      <t>サイガイ</t>
    </rPh>
    <rPh sb="4" eb="6">
      <t>ボウシ</t>
    </rPh>
    <rPh sb="6" eb="8">
      <t>タイサク</t>
    </rPh>
    <phoneticPr fontId="3"/>
  </si>
  <si>
    <t>優秀技術者表彰</t>
    <phoneticPr fontId="3"/>
  </si>
  <si>
    <t>(ウ)</t>
    <phoneticPr fontId="3"/>
  </si>
  <si>
    <t>技術者の対応能力（ﾋｱﾘﾝｸﾞ）</t>
    <rPh sb="0" eb="3">
      <t>ギジュツシャ</t>
    </rPh>
    <rPh sb="4" eb="6">
      <t>タイオウ</t>
    </rPh>
    <rPh sb="6" eb="8">
      <t>ノウリョク</t>
    </rPh>
    <phoneticPr fontId="3"/>
  </si>
  <si>
    <t>当該工事の理解度・取組姿勢（ﾋｱﾘﾝｸﾞ）</t>
    <rPh sb="0" eb="2">
      <t>トウガイ</t>
    </rPh>
    <rPh sb="2" eb="4">
      <t>コウジ</t>
    </rPh>
    <rPh sb="5" eb="8">
      <t>リカイド</t>
    </rPh>
    <rPh sb="9" eb="11">
      <t>トリクミ</t>
    </rPh>
    <rPh sb="11" eb="13">
      <t>シセイ</t>
    </rPh>
    <phoneticPr fontId="3"/>
  </si>
  <si>
    <t>技術者の専門技術力（ﾋｱﾘﾝｸﾞ）</t>
    <rPh sb="0" eb="3">
      <t>ギジュツシャ</t>
    </rPh>
    <rPh sb="4" eb="6">
      <t>センモン</t>
    </rPh>
    <rPh sb="6" eb="7">
      <t>ワザ</t>
    </rPh>
    <rPh sb="7" eb="8">
      <t>ジュツ</t>
    </rPh>
    <rPh sb="8" eb="9">
      <t>リョク</t>
    </rPh>
    <phoneticPr fontId="3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</si>
  <si>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</si>
  <si>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</si>
  <si>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設ける</t>
    <rPh sb="0" eb="1">
      <t>モウ</t>
    </rPh>
    <phoneticPr fontId="7"/>
  </si>
  <si>
    <t>設けない</t>
    <rPh sb="0" eb="1">
      <t>モウ</t>
    </rPh>
    <phoneticPr fontId="7"/>
  </si>
  <si>
    <t>削除する</t>
    <rPh sb="0" eb="2">
      <t>サクジョ</t>
    </rPh>
    <phoneticPr fontId="7"/>
  </si>
  <si>
    <t>中間点</t>
    <rPh sb="0" eb="2">
      <t>チュウカン</t>
    </rPh>
    <rPh sb="2" eb="3">
      <t>テン</t>
    </rPh>
    <phoneticPr fontId="3"/>
  </si>
  <si>
    <t>中間点</t>
    <rPh sb="0" eb="2">
      <t>チュウカン</t>
    </rPh>
    <rPh sb="2" eb="3">
      <t>テン</t>
    </rPh>
    <phoneticPr fontId="7"/>
  </si>
  <si>
    <t>削除しない</t>
    <rPh sb="0" eb="2">
      <t>サクジョ</t>
    </rPh>
    <phoneticPr fontId="7"/>
  </si>
  <si>
    <t>配点</t>
    <rPh sb="0" eb="2">
      <t>ハイテン</t>
    </rPh>
    <phoneticPr fontId="2"/>
  </si>
  <si>
    <t>必須評価項目</t>
    <rPh sb="0" eb="2">
      <t>ヒッス</t>
    </rPh>
    <rPh sb="2" eb="4">
      <t>ヒョウカ</t>
    </rPh>
    <rPh sb="4" eb="6">
      <t>コウモク</t>
    </rPh>
    <phoneticPr fontId="2"/>
  </si>
  <si>
    <t>選択評価項目</t>
    <rPh sb="0" eb="2">
      <t>センタク</t>
    </rPh>
    <rPh sb="2" eb="4">
      <t>ヒョウカ</t>
    </rPh>
    <rPh sb="4" eb="6">
      <t>コウモク</t>
    </rPh>
    <phoneticPr fontId="2"/>
  </si>
  <si>
    <t>建設資材県産品の選定</t>
    <rPh sb="0" eb="2">
      <t>ケンセツ</t>
    </rPh>
    <rPh sb="2" eb="4">
      <t>シザイ</t>
    </rPh>
    <rPh sb="4" eb="7">
      <t>ケンサンヒン</t>
    </rPh>
    <rPh sb="8" eb="10">
      <t>センテイ</t>
    </rPh>
    <phoneticPr fontId="3"/>
  </si>
  <si>
    <t>ＣＯ２削減対策</t>
    <rPh sb="3" eb="5">
      <t>サクゲン</t>
    </rPh>
    <rPh sb="5" eb="7">
      <t>タイサク</t>
    </rPh>
    <phoneticPr fontId="3"/>
  </si>
  <si>
    <t>継続教育（ＣＰＤ）への取組</t>
    <rPh sb="0" eb="2">
      <t>ケイゾク</t>
    </rPh>
    <rPh sb="2" eb="4">
      <t>キョウイク</t>
    </rPh>
    <rPh sb="11" eb="13">
      <t>トリクミ</t>
    </rPh>
    <phoneticPr fontId="3"/>
  </si>
  <si>
    <t>○</t>
  </si>
  <si>
    <t>（オ）</t>
    <phoneticPr fontId="2"/>
  </si>
  <si>
    <t>ス</t>
    <phoneticPr fontId="2"/>
  </si>
  <si>
    <t>ス（ア）県内下請の選定</t>
    <rPh sb="4" eb="6">
      <t>ケンナイ</t>
    </rPh>
    <rPh sb="6" eb="8">
      <t>シタウ</t>
    </rPh>
    <rPh sb="9" eb="11">
      <t>センテイ</t>
    </rPh>
    <phoneticPr fontId="7"/>
  </si>
  <si>
    <t>ケ（ア）地理的条件</t>
    <rPh sb="4" eb="7">
      <t>チリテキ</t>
    </rPh>
    <rPh sb="7" eb="9">
      <t>ジョウケン</t>
    </rPh>
    <phoneticPr fontId="7"/>
  </si>
  <si>
    <t>イ（ア）災害防止活動等の協定</t>
    <rPh sb="4" eb="6">
      <t>サイガイ</t>
    </rPh>
    <rPh sb="6" eb="8">
      <t>ボウシ</t>
    </rPh>
    <rPh sb="8" eb="10">
      <t>カツドウ</t>
    </rPh>
    <rPh sb="10" eb="11">
      <t>トウ</t>
    </rPh>
    <rPh sb="12" eb="14">
      <t>キョウテイ</t>
    </rPh>
    <phoneticPr fontId="7"/>
  </si>
  <si>
    <t>確認,修正後
の自己採点</t>
    <rPh sb="0" eb="2">
      <t>カクニン</t>
    </rPh>
    <rPh sb="3" eb="5">
      <t>シュウセイ</t>
    </rPh>
    <rPh sb="5" eb="6">
      <t>ゴ</t>
    </rPh>
    <rPh sb="8" eb="10">
      <t>ジコ</t>
    </rPh>
    <rPh sb="10" eb="12">
      <t>サイテン</t>
    </rPh>
    <phoneticPr fontId="3"/>
  </si>
  <si>
    <t>①提出日</t>
    <rPh sb="1" eb="3">
      <t>テイシュツ</t>
    </rPh>
    <rPh sb="3" eb="4">
      <t>ビ</t>
    </rPh>
    <phoneticPr fontId="2"/>
  </si>
  <si>
    <t>落札候補者用提出書</t>
    <rPh sb="0" eb="2">
      <t>ラクサツ</t>
    </rPh>
    <rPh sb="2" eb="5">
      <t>コウホシャ</t>
    </rPh>
    <rPh sb="5" eb="6">
      <t>ヨウ</t>
    </rPh>
    <rPh sb="6" eb="8">
      <t>テイシュツ</t>
    </rPh>
    <rPh sb="8" eb="9">
      <t>ショ</t>
    </rPh>
    <phoneticPr fontId="3"/>
  </si>
  <si>
    <t>令和　年　月　日</t>
    <phoneticPr fontId="2"/>
  </si>
  <si>
    <t>②提出日</t>
    <rPh sb="1" eb="3">
      <t>テイシュツ</t>
    </rPh>
    <rPh sb="3" eb="4">
      <t>ビ</t>
    </rPh>
    <phoneticPr fontId="2"/>
  </si>
  <si>
    <t>①下記工事に関する自己採点申請書及び技術資料（提案部分）を提出します。なお、内容については事実と相違ないことを誓約します。
②下記工事に関する技術資料（簡易部分）を提出します。なお、内容については事実と相違ないことを誓約します。</t>
    <rPh sb="1" eb="3">
      <t>カキ</t>
    </rPh>
    <rPh sb="3" eb="5">
      <t>コウジ</t>
    </rPh>
    <rPh sb="6" eb="7">
      <t>カン</t>
    </rPh>
    <rPh sb="9" eb="11">
      <t>ジコ</t>
    </rPh>
    <rPh sb="11" eb="13">
      <t>サイテン</t>
    </rPh>
    <rPh sb="13" eb="16">
      <t>シンセイショ</t>
    </rPh>
    <rPh sb="16" eb="17">
      <t>オヨ</t>
    </rPh>
    <rPh sb="18" eb="20">
      <t>ギジュツ</t>
    </rPh>
    <rPh sb="20" eb="22">
      <t>シリョウ</t>
    </rPh>
    <rPh sb="23" eb="25">
      <t>テイアン</t>
    </rPh>
    <rPh sb="25" eb="27">
      <t>ブブン</t>
    </rPh>
    <rPh sb="29" eb="31">
      <t>テイシュツ</t>
    </rPh>
    <rPh sb="38" eb="40">
      <t>ナイヨウ</t>
    </rPh>
    <rPh sb="45" eb="47">
      <t>ジジツ</t>
    </rPh>
    <rPh sb="48" eb="50">
      <t>ソウイ</t>
    </rPh>
    <rPh sb="55" eb="57">
      <t>セイヤク</t>
    </rPh>
    <phoneticPr fontId="3"/>
  </si>
  <si>
    <t>自己採点申請書（兼）提出書</t>
    <phoneticPr fontId="3"/>
  </si>
  <si>
    <t>エ</t>
    <phoneticPr fontId="2"/>
  </si>
  <si>
    <t>オ</t>
    <phoneticPr fontId="2"/>
  </si>
  <si>
    <t>定性的技術提案</t>
    <phoneticPr fontId="2"/>
  </si>
  <si>
    <t>定量的技術提案</t>
    <phoneticPr fontId="2"/>
  </si>
  <si>
    <t>(ア)</t>
    <phoneticPr fontId="2"/>
  </si>
  <si>
    <t>(イ)</t>
    <phoneticPr fontId="2"/>
  </si>
  <si>
    <t>(ウ)</t>
    <phoneticPr fontId="2"/>
  </si>
  <si>
    <t>(エ)</t>
    <phoneticPr fontId="2"/>
  </si>
  <si>
    <t>工程管理の適切性</t>
    <phoneticPr fontId="2"/>
  </si>
  <si>
    <t>品質管理の適切性</t>
    <phoneticPr fontId="2"/>
  </si>
  <si>
    <t>安全管理の適切性</t>
    <phoneticPr fontId="2"/>
  </si>
  <si>
    <t>発注者が指定した課題への対応の的確性</t>
    <phoneticPr fontId="2"/>
  </si>
  <si>
    <t>技術提案</t>
    <phoneticPr fontId="2"/>
  </si>
  <si>
    <t>技術提案を実現するための方法</t>
    <phoneticPr fontId="2"/>
  </si>
  <si>
    <t>－</t>
    <phoneticPr fontId="3"/>
  </si>
  <si>
    <t>１／○○</t>
    <phoneticPr fontId="2"/>
  </si>
  <si>
    <t>自己採点申請書（兼）提出書</t>
    <rPh sb="0" eb="2">
      <t>ジコ</t>
    </rPh>
    <rPh sb="2" eb="4">
      <t>サイテン</t>
    </rPh>
    <rPh sb="4" eb="7">
      <t>シンセイショ</t>
    </rPh>
    <rPh sb="8" eb="9">
      <t>ケン</t>
    </rPh>
    <rPh sb="10" eb="12">
      <t>テイシュツ</t>
    </rPh>
    <rPh sb="12" eb="13">
      <t>ショ</t>
    </rPh>
    <phoneticPr fontId="3"/>
  </si>
  <si>
    <t>配点</t>
    <rPh sb="0" eb="2">
      <t>ハイテン</t>
    </rPh>
    <phoneticPr fontId="4"/>
  </si>
  <si>
    <t>(キ)</t>
    <phoneticPr fontId="2"/>
  </si>
  <si>
    <t>パートナーシップ構築宣言の公表</t>
    <rPh sb="8" eb="12">
      <t>コウチクセンゲン</t>
    </rPh>
    <rPh sb="13" eb="15">
      <t>コウヒョウ</t>
    </rPh>
    <phoneticPr fontId="2"/>
  </si>
  <si>
    <t>ＳＤＧｓへの取組</t>
    <rPh sb="6" eb="8">
      <t>トリクミ</t>
    </rPh>
    <phoneticPr fontId="3"/>
  </si>
  <si>
    <t>手持ち工事量</t>
    <rPh sb="0" eb="2">
      <t>テモ</t>
    </rPh>
    <rPh sb="3" eb="5">
      <t>コウジ</t>
    </rPh>
    <rPh sb="5" eb="6">
      <t>リョウ</t>
    </rPh>
    <phoneticPr fontId="3"/>
  </si>
  <si>
    <t>入札契約に関する不当な強要行為等</t>
    <rPh sb="0" eb="2">
      <t>ニュウサツ</t>
    </rPh>
    <rPh sb="2" eb="4">
      <t>ケイヤク</t>
    </rPh>
    <rPh sb="5" eb="6">
      <t>カン</t>
    </rPh>
    <rPh sb="8" eb="10">
      <t>フトウ</t>
    </rPh>
    <rPh sb="11" eb="13">
      <t>キョウヨウ</t>
    </rPh>
    <rPh sb="13" eb="15">
      <t>コウイ</t>
    </rPh>
    <rPh sb="15" eb="16">
      <t>トウ</t>
    </rPh>
    <phoneticPr fontId="3"/>
  </si>
  <si>
    <t>カ（ア）カ（イ）に該当しない入札参加停止措置</t>
    <rPh sb="9" eb="11">
      <t>ガイトウ</t>
    </rPh>
    <rPh sb="14" eb="16">
      <t>ニュウサツ</t>
    </rPh>
    <rPh sb="16" eb="18">
      <t>サンカ</t>
    </rPh>
    <rPh sb="18" eb="20">
      <t>テイシ</t>
    </rPh>
    <rPh sb="20" eb="22">
      <t>ソチ</t>
    </rPh>
    <phoneticPr fontId="3"/>
  </si>
  <si>
    <t>落札候補者となった場合は、②提出日を記入し、関係する技術資料（簡易部分）を添付して提出してください。</t>
    <phoneticPr fontId="2"/>
  </si>
  <si>
    <t>技術資料（提案部分）の提出時には、①提出日を記入し、関係する資料を添付して提出してください。</t>
    <phoneticPr fontId="2"/>
  </si>
  <si>
    <t>エクセルの「計算方法の設定」が「自動」になっていない場合は「自動」に設定してください。</t>
    <phoneticPr fontId="2"/>
  </si>
  <si>
    <t>「合計」の欄は発注者が評価する項目もあるので入力は不要です。</t>
    <phoneticPr fontId="2"/>
  </si>
  <si>
    <t>該当する評価項目の提出資料を、必ず入札説明書で確認してください。</t>
    <phoneticPr fontId="2"/>
  </si>
  <si>
    <t>「自己採点」の欄は、ガイドライン及び入札説明書の評価基準・配点に基づく自社の想定する点を必ず記入してください。（実績がない場合は0点を入力してください。）ただし「該当」欄に「○」がない場合は入力不要です。</t>
    <phoneticPr fontId="2"/>
  </si>
  <si>
    <t>「該当」の欄は、今回の工事に該当する評価項目に「○」を記入してください。（入札説明書で確認）</t>
    <phoneticPr fontId="2"/>
  </si>
  <si>
    <t>入札参加者名等未記入・間違い、工事名等間違いの場合、無効になることがあります。</t>
    <phoneticPr fontId="2"/>
  </si>
  <si>
    <t>(オ)</t>
    <phoneticPr fontId="2"/>
  </si>
  <si>
    <t>カーボンニュートラルの取組</t>
    <rPh sb="11" eb="13">
      <t>トリクミ</t>
    </rPh>
    <phoneticPr fontId="2"/>
  </si>
  <si>
    <t>(ク)</t>
    <phoneticPr fontId="2"/>
  </si>
  <si>
    <t>誰もが働きやすい企業</t>
    <rPh sb="0" eb="1">
      <t>ダレ</t>
    </rPh>
    <rPh sb="3" eb="4">
      <t>ハタラ</t>
    </rPh>
    <rPh sb="8" eb="10">
      <t>キギョウ</t>
    </rPh>
    <phoneticPr fontId="3"/>
  </si>
  <si>
    <t>(ケ)</t>
    <phoneticPr fontId="2"/>
  </si>
  <si>
    <t>八潮市道路陥没事故への対応</t>
    <phoneticPr fontId="3"/>
  </si>
  <si>
    <t>ｶﾞｲﾄﾞﾗｲﾝVer.21対応</t>
    <rPh sb="14" eb="16">
      <t>タイオウ</t>
    </rPh>
    <phoneticPr fontId="3"/>
  </si>
  <si>
    <t>新技術情報提供システム（ＮＥＴＩＳ）の活用</t>
    <rPh sb="0" eb="3">
      <t>シンギジュツ</t>
    </rPh>
    <rPh sb="3" eb="5">
      <t>ジョウホウ</t>
    </rPh>
    <rPh sb="5" eb="7">
      <t>テイキョウ</t>
    </rPh>
    <rPh sb="19" eb="21">
      <t>カツヨウ</t>
    </rPh>
    <phoneticPr fontId="3"/>
  </si>
  <si>
    <t>就業体験及び現場見学会等の実績</t>
    <phoneticPr fontId="3"/>
  </si>
  <si>
    <t>企業の社会的貢献の実績(施設管理への協力活動・研修)</t>
    <rPh sb="5" eb="6">
      <t>テキ</t>
    </rPh>
    <rPh sb="9" eb="11">
      <t>ジッセキ</t>
    </rPh>
    <rPh sb="12" eb="14">
      <t>シセツ</t>
    </rPh>
    <rPh sb="14" eb="16">
      <t>カンリ</t>
    </rPh>
    <rPh sb="18" eb="20">
      <t>キョウリョク</t>
    </rPh>
    <rPh sb="20" eb="22">
      <t>カツドウ</t>
    </rPh>
    <rPh sb="23" eb="25">
      <t>ケンシュウ</t>
    </rPh>
    <phoneticPr fontId="3"/>
  </si>
  <si>
    <t>建設キャリアアップシステム（ＣＣＵＳ）活用工事の実施</t>
    <rPh sb="0" eb="2">
      <t>ケンセツ</t>
    </rPh>
    <rPh sb="19" eb="21">
      <t>カツヨウ</t>
    </rPh>
    <rPh sb="21" eb="23">
      <t>コウジ</t>
    </rPh>
    <rPh sb="24" eb="26">
      <t>ジッシ</t>
    </rPh>
    <phoneticPr fontId="3"/>
  </si>
  <si>
    <t>建設キャリアアップシステム（ＣＣＵＳ）活用工事の実施</t>
    <phoneticPr fontId="3"/>
  </si>
  <si>
    <t>埼玉県知事　大野　元裕</t>
    <rPh sb="0" eb="5">
      <t>サイタマケンチジ</t>
    </rPh>
    <rPh sb="6" eb="8">
      <t>オオノ</t>
    </rPh>
    <rPh sb="9" eb="11">
      <t>モトヒロ</t>
    </rPh>
    <phoneticPr fontId="2"/>
  </si>
  <si>
    <t>総Ａ除）橋りょう架換工事（建武橋取付道路工その２）</t>
    <rPh sb="0" eb="1">
      <t>ソウ</t>
    </rPh>
    <rPh sb="2" eb="3">
      <t>ジョ</t>
    </rPh>
    <rPh sb="4" eb="5">
      <t>キョウ</t>
    </rPh>
    <rPh sb="8" eb="9">
      <t>カ</t>
    </rPh>
    <rPh sb="9" eb="10">
      <t>カ</t>
    </rPh>
    <rPh sb="10" eb="12">
      <t>コウジ</t>
    </rPh>
    <rPh sb="13" eb="15">
      <t>ケンム</t>
    </rPh>
    <rPh sb="15" eb="16">
      <t>ハシ</t>
    </rPh>
    <rPh sb="16" eb="21">
      <t>トリツケドウロコウ</t>
    </rPh>
    <phoneticPr fontId="2"/>
  </si>
  <si>
    <t>一般国道４６３号（建武橋）／入間市東藤沢地内</t>
    <rPh sb="0" eb="4">
      <t>イッパンコクドウ</t>
    </rPh>
    <rPh sb="7" eb="8">
      <t>ゴウ</t>
    </rPh>
    <rPh sb="9" eb="11">
      <t>ケンム</t>
    </rPh>
    <rPh sb="11" eb="12">
      <t>ハシ</t>
    </rPh>
    <rPh sb="14" eb="17">
      <t>イルマシ</t>
    </rPh>
    <rPh sb="17" eb="20">
      <t>ヒガシフジサワ</t>
    </rPh>
    <rPh sb="20" eb="21">
      <t>チ</t>
    </rPh>
    <rPh sb="21" eb="22">
      <t>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</si>
</sst>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.0;[Red]\-#,##0.0"/>
    <numFmt numFmtId="178" formatCode="#,##0_ ;[Red]\-#,##0\ "/>
  </numFmts>
  <fonts count="5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3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trike/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0"/>
      <color theme="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0"/>
      <color rgb="FF0070C0"/>
      <name val="ＭＳ ゴシック"/>
      <family val="3"/>
      <charset val="128"/>
    </font>
    <font>
      <sz val="9"/>
      <color rgb="FF0070C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rgb="FF0070C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48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316">
    <xf numFmtId="0" fontId="0" fillId="0" borderId="0" xfId="0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6" fillId="0" borderId="5" xfId="1" applyFont="1" applyBorder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21" fillId="0" borderId="0" xfId="1" applyFont="1" applyAlignment="1">
      <alignment vertical="top"/>
    </xf>
    <xf numFmtId="0" fontId="24" fillId="0" borderId="0" xfId="1" applyFont="1" applyAlignment="1">
      <alignment horizontal="left" vertical="center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0" fontId="8" fillId="0" borderId="0" xfId="1" applyFont="1" applyAlignment="1">
      <alignment horizontal="left" vertical="center" indent="1"/>
    </xf>
    <xf numFmtId="0" fontId="28" fillId="0" borderId="0" xfId="1" applyFont="1" applyAlignment="1">
      <alignment horizontal="right" vertical="center"/>
    </xf>
    <xf numFmtId="0" fontId="28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29" fillId="0" borderId="44" xfId="1" applyFont="1" applyBorder="1" applyAlignment="1">
      <alignment horizontal="center" vertical="center"/>
    </xf>
    <xf numFmtId="0" fontId="29" fillId="2" borderId="44" xfId="1" applyFont="1" applyFill="1" applyBorder="1" applyAlignment="1" applyProtection="1">
      <alignment horizontal="center" vertical="center"/>
      <protection locked="0"/>
    </xf>
    <xf numFmtId="0" fontId="30" fillId="0" borderId="0" xfId="1" applyFont="1" applyAlignment="1">
      <alignment vertical="center" shrinkToFit="1"/>
    </xf>
    <xf numFmtId="0" fontId="29" fillId="2" borderId="42" xfId="1" applyFont="1" applyFill="1" applyBorder="1" applyAlignment="1" applyProtection="1">
      <alignment horizontal="center" vertical="center"/>
      <protection locked="0"/>
    </xf>
    <xf numFmtId="0" fontId="29" fillId="2" borderId="41" xfId="1" applyFont="1" applyFill="1" applyBorder="1" applyAlignment="1" applyProtection="1">
      <alignment horizontal="center" vertical="center"/>
      <protection locked="0"/>
    </xf>
    <xf numFmtId="0" fontId="29" fillId="0" borderId="26" xfId="1" applyFont="1" applyBorder="1" applyAlignment="1">
      <alignment horizontal="center" vertical="center"/>
    </xf>
    <xf numFmtId="0" fontId="29" fillId="0" borderId="28" xfId="1" applyFont="1" applyBorder="1" applyAlignment="1">
      <alignment horizontal="center" vertical="center"/>
    </xf>
    <xf numFmtId="0" fontId="31" fillId="0" borderId="26" xfId="1" applyFont="1" applyBorder="1" applyAlignment="1">
      <alignment horizontal="center" vertical="center"/>
    </xf>
    <xf numFmtId="0" fontId="31" fillId="0" borderId="28" xfId="1" applyFont="1" applyBorder="1" applyAlignment="1">
      <alignment horizontal="center" vertical="center"/>
    </xf>
    <xf numFmtId="0" fontId="29" fillId="2" borderId="43" xfId="1" applyFont="1" applyFill="1" applyBorder="1" applyAlignment="1" applyProtection="1">
      <alignment horizontal="center" vertical="center"/>
      <protection locked="0"/>
    </xf>
    <xf numFmtId="0" fontId="31" fillId="0" borderId="31" xfId="1" applyFont="1" applyBorder="1" applyAlignment="1">
      <alignment horizontal="center" vertical="center"/>
    </xf>
    <xf numFmtId="0" fontId="29" fillId="0" borderId="27" xfId="1" applyFont="1" applyBorder="1" applyAlignment="1">
      <alignment horizontal="center" vertical="center"/>
    </xf>
    <xf numFmtId="0" fontId="29" fillId="0" borderId="29" xfId="1" applyFont="1" applyBorder="1" applyAlignment="1">
      <alignment horizontal="center" vertical="center"/>
    </xf>
    <xf numFmtId="0" fontId="29" fillId="7" borderId="41" xfId="1" applyFont="1" applyFill="1" applyBorder="1" applyAlignment="1">
      <alignment horizontal="center" vertical="center"/>
    </xf>
    <xf numFmtId="0" fontId="29" fillId="7" borderId="43" xfId="1" applyFont="1" applyFill="1" applyBorder="1" applyAlignment="1">
      <alignment horizontal="center" vertical="center"/>
    </xf>
    <xf numFmtId="0" fontId="29" fillId="0" borderId="34" xfId="1" applyFont="1" applyBorder="1" applyAlignment="1">
      <alignment horizontal="center" vertical="center"/>
    </xf>
    <xf numFmtId="0" fontId="29" fillId="0" borderId="19" xfId="1" applyFont="1" applyBorder="1" applyAlignment="1">
      <alignment horizontal="center" vertical="center"/>
    </xf>
    <xf numFmtId="0" fontId="29" fillId="2" borderId="12" xfId="1" applyFont="1" applyFill="1" applyBorder="1" applyAlignment="1" applyProtection="1">
      <alignment horizontal="center" vertical="center"/>
      <protection locked="0"/>
    </xf>
    <xf numFmtId="0" fontId="31" fillId="0" borderId="16" xfId="1" applyFont="1" applyBorder="1" applyAlignment="1">
      <alignment horizontal="center" vertical="center"/>
    </xf>
    <xf numFmtId="0" fontId="29" fillId="0" borderId="19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29" fillId="0" borderId="43" xfId="1" applyFont="1" applyBorder="1" applyAlignment="1">
      <alignment horizontal="center" vertical="center"/>
    </xf>
    <xf numFmtId="0" fontId="29" fillId="0" borderId="42" xfId="1" applyFont="1" applyBorder="1" applyAlignment="1">
      <alignment horizontal="center" vertical="center"/>
    </xf>
    <xf numFmtId="0" fontId="29" fillId="0" borderId="41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29" fillId="0" borderId="12" xfId="1" applyFont="1" applyBorder="1" applyAlignment="1">
      <alignment horizontal="center" vertical="center"/>
    </xf>
    <xf numFmtId="0" fontId="29" fillId="0" borderId="31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9" fillId="0" borderId="0" xfId="1" applyFont="1" applyAlignment="1">
      <alignment horizontal="distributed" vertical="center" wrapText="1"/>
    </xf>
    <xf numFmtId="9" fontId="22" fillId="0" borderId="0" xfId="3" applyFont="1" applyFill="1" applyAlignment="1" applyProtection="1">
      <alignment vertical="center"/>
    </xf>
    <xf numFmtId="0" fontId="29" fillId="0" borderId="16" xfId="1" applyFont="1" applyBorder="1" applyAlignment="1">
      <alignment horizontal="center" vertical="center"/>
    </xf>
    <xf numFmtId="0" fontId="8" fillId="5" borderId="0" xfId="1" applyFont="1" applyFill="1">
      <alignment vertical="center"/>
    </xf>
    <xf numFmtId="0" fontId="9" fillId="5" borderId="0" xfId="1" applyFont="1" applyFill="1">
      <alignment vertical="center"/>
    </xf>
    <xf numFmtId="0" fontId="9" fillId="5" borderId="0" xfId="1" applyFont="1" applyFill="1" applyAlignment="1">
      <alignment horizontal="center" vertical="center"/>
    </xf>
    <xf numFmtId="0" fontId="25" fillId="5" borderId="0" xfId="1" applyFont="1" applyFill="1">
      <alignment vertical="center"/>
    </xf>
    <xf numFmtId="0" fontId="8" fillId="9" borderId="0" xfId="1" applyFont="1" applyFill="1">
      <alignment vertical="center"/>
    </xf>
    <xf numFmtId="178" fontId="32" fillId="9" borderId="0" xfId="6" applyNumberFormat="1" applyFont="1" applyFill="1" applyAlignment="1">
      <alignment horizontal="center" vertical="center"/>
    </xf>
    <xf numFmtId="178" fontId="32" fillId="9" borderId="0" xfId="6" applyNumberFormat="1" applyFont="1" applyFill="1">
      <alignment vertical="center"/>
    </xf>
    <xf numFmtId="0" fontId="28" fillId="9" borderId="0" xfId="1" applyFont="1" applyFill="1" applyAlignment="1">
      <alignment horizontal="left" vertical="center" wrapText="1"/>
    </xf>
    <xf numFmtId="0" fontId="23" fillId="0" borderId="0" xfId="1" applyFont="1">
      <alignment vertical="center"/>
    </xf>
    <xf numFmtId="0" fontId="28" fillId="9" borderId="0" xfId="1" applyFont="1" applyFill="1" applyAlignment="1">
      <alignment vertical="center" wrapText="1"/>
    </xf>
    <xf numFmtId="178" fontId="32" fillId="9" borderId="0" xfId="6" applyNumberFormat="1" applyFont="1" applyFill="1" applyAlignment="1">
      <alignment horizontal="left" vertical="center"/>
    </xf>
    <xf numFmtId="178" fontId="29" fillId="0" borderId="37" xfId="6" applyNumberFormat="1" applyFont="1" applyFill="1" applyBorder="1" applyAlignment="1" applyProtection="1">
      <alignment horizontal="center" vertical="center"/>
    </xf>
    <xf numFmtId="178" fontId="29" fillId="0" borderId="48" xfId="6" applyNumberFormat="1" applyFont="1" applyFill="1" applyBorder="1" applyAlignment="1" applyProtection="1">
      <alignment horizontal="center" vertical="center"/>
    </xf>
    <xf numFmtId="0" fontId="38" fillId="0" borderId="44" xfId="1" applyFont="1" applyBorder="1" applyAlignment="1" applyProtection="1">
      <alignment horizontal="center" vertical="center"/>
      <protection locked="0"/>
    </xf>
    <xf numFmtId="178" fontId="29" fillId="0" borderId="44" xfId="6" applyNumberFormat="1" applyFont="1" applyFill="1" applyBorder="1" applyAlignment="1" applyProtection="1">
      <alignment horizontal="center" vertical="center"/>
    </xf>
    <xf numFmtId="177" fontId="29" fillId="0" borderId="44" xfId="6" applyNumberFormat="1" applyFont="1" applyFill="1" applyBorder="1" applyAlignment="1" applyProtection="1">
      <alignment horizontal="center" vertical="center"/>
    </xf>
    <xf numFmtId="38" fontId="29" fillId="0" borderId="44" xfId="6" applyFont="1" applyFill="1" applyBorder="1" applyAlignment="1" applyProtection="1">
      <alignment horizontal="center" vertical="center"/>
    </xf>
    <xf numFmtId="0" fontId="38" fillId="0" borderId="42" xfId="1" applyFont="1" applyBorder="1" applyAlignment="1" applyProtection="1">
      <alignment horizontal="center" vertical="center"/>
      <protection locked="0"/>
    </xf>
    <xf numFmtId="178" fontId="29" fillId="0" borderId="42" xfId="6" applyNumberFormat="1" applyFont="1" applyFill="1" applyBorder="1" applyAlignment="1" applyProtection="1">
      <alignment horizontal="center" vertical="center"/>
    </xf>
    <xf numFmtId="177" fontId="29" fillId="0" borderId="42" xfId="6" applyNumberFormat="1" applyFont="1" applyFill="1" applyBorder="1" applyAlignment="1" applyProtection="1">
      <alignment horizontal="center" vertical="center"/>
    </xf>
    <xf numFmtId="38" fontId="29" fillId="0" borderId="42" xfId="6" applyFont="1" applyFill="1" applyBorder="1" applyAlignment="1" applyProtection="1">
      <alignment horizontal="center" vertical="center"/>
    </xf>
    <xf numFmtId="0" fontId="38" fillId="0" borderId="41" xfId="1" applyFont="1" applyBorder="1" applyAlignment="1" applyProtection="1">
      <alignment horizontal="center" vertical="center"/>
      <protection locked="0"/>
    </xf>
    <xf numFmtId="178" fontId="29" fillId="0" borderId="41" xfId="6" applyNumberFormat="1" applyFont="1" applyFill="1" applyBorder="1" applyAlignment="1" applyProtection="1">
      <alignment horizontal="center" vertical="center"/>
    </xf>
    <xf numFmtId="177" fontId="29" fillId="0" borderId="41" xfId="6" applyNumberFormat="1" applyFont="1" applyFill="1" applyBorder="1" applyAlignment="1" applyProtection="1">
      <alignment horizontal="center" vertical="center"/>
    </xf>
    <xf numFmtId="38" fontId="29" fillId="0" borderId="41" xfId="6" applyFont="1" applyFill="1" applyBorder="1" applyAlignment="1" applyProtection="1">
      <alignment horizontal="center" vertical="center"/>
    </xf>
    <xf numFmtId="177" fontId="29" fillId="0" borderId="19" xfId="6" applyNumberFormat="1" applyFont="1" applyFill="1" applyBorder="1" applyAlignment="1" applyProtection="1">
      <alignment horizontal="center" vertical="center"/>
    </xf>
    <xf numFmtId="0" fontId="38" fillId="0" borderId="43" xfId="1" applyFont="1" applyBorder="1" applyAlignment="1" applyProtection="1">
      <alignment horizontal="center" vertical="center"/>
      <protection locked="0"/>
    </xf>
    <xf numFmtId="178" fontId="29" fillId="0" borderId="43" xfId="6" applyNumberFormat="1" applyFont="1" applyFill="1" applyBorder="1" applyAlignment="1" applyProtection="1">
      <alignment horizontal="center" vertical="center"/>
    </xf>
    <xf numFmtId="177" fontId="29" fillId="0" borderId="43" xfId="6" applyNumberFormat="1" applyFont="1" applyFill="1" applyBorder="1" applyAlignment="1" applyProtection="1">
      <alignment horizontal="center" vertical="center"/>
    </xf>
    <xf numFmtId="38" fontId="29" fillId="0" borderId="43" xfId="6" applyFont="1" applyFill="1" applyBorder="1" applyAlignment="1" applyProtection="1">
      <alignment horizontal="center" vertical="center"/>
    </xf>
    <xf numFmtId="178" fontId="29" fillId="4" borderId="41" xfId="6" applyNumberFormat="1" applyFont="1" applyFill="1" applyBorder="1" applyAlignment="1" applyProtection="1">
      <alignment horizontal="center" vertical="center"/>
    </xf>
    <xf numFmtId="177" fontId="29" fillId="4" borderId="41" xfId="6" applyNumberFormat="1" applyFont="1" applyFill="1" applyBorder="1" applyAlignment="1" applyProtection="1">
      <alignment horizontal="center" vertical="center"/>
    </xf>
    <xf numFmtId="38" fontId="29" fillId="4" borderId="41" xfId="6" applyFont="1" applyFill="1" applyBorder="1" applyAlignment="1" applyProtection="1">
      <alignment horizontal="center" vertical="center"/>
    </xf>
    <xf numFmtId="178" fontId="29" fillId="4" borderId="43" xfId="6" applyNumberFormat="1" applyFont="1" applyFill="1" applyBorder="1" applyAlignment="1" applyProtection="1">
      <alignment horizontal="center" vertical="center"/>
    </xf>
    <xf numFmtId="177" fontId="29" fillId="4" borderId="43" xfId="6" applyNumberFormat="1" applyFont="1" applyFill="1" applyBorder="1" applyAlignment="1" applyProtection="1">
      <alignment horizontal="center" vertical="center"/>
    </xf>
    <xf numFmtId="38" fontId="29" fillId="4" borderId="43" xfId="6" applyFont="1" applyFill="1" applyBorder="1" applyAlignment="1" applyProtection="1">
      <alignment horizontal="center" vertical="center"/>
    </xf>
    <xf numFmtId="0" fontId="32" fillId="8" borderId="52" xfId="0" applyFont="1" applyFill="1" applyBorder="1" applyAlignment="1">
      <alignment horizontal="center" vertical="center"/>
    </xf>
    <xf numFmtId="0" fontId="39" fillId="8" borderId="12" xfId="0" applyFont="1" applyFill="1" applyBorder="1" applyAlignment="1">
      <alignment horizontal="center" vertical="center"/>
    </xf>
    <xf numFmtId="0" fontId="38" fillId="0" borderId="19" xfId="1" applyFont="1" applyBorder="1" applyAlignment="1" applyProtection="1">
      <alignment horizontal="center" vertical="center"/>
      <protection locked="0"/>
    </xf>
    <xf numFmtId="0" fontId="40" fillId="9" borderId="12" xfId="0" applyFont="1" applyFill="1" applyBorder="1" applyAlignment="1" applyProtection="1">
      <alignment horizontal="center" vertical="center"/>
      <protection locked="0"/>
    </xf>
    <xf numFmtId="0" fontId="12" fillId="9" borderId="0" xfId="1" applyFont="1" applyFill="1">
      <alignment vertical="center"/>
    </xf>
    <xf numFmtId="178" fontId="29" fillId="0" borderId="12" xfId="6" applyNumberFormat="1" applyFont="1" applyFill="1" applyBorder="1" applyAlignment="1" applyProtection="1">
      <alignment horizontal="center" vertical="center"/>
    </xf>
    <xf numFmtId="177" fontId="29" fillId="0" borderId="12" xfId="6" applyNumberFormat="1" applyFont="1" applyFill="1" applyBorder="1" applyAlignment="1" applyProtection="1">
      <alignment horizontal="center" vertical="center"/>
    </xf>
    <xf numFmtId="38" fontId="29" fillId="6" borderId="12" xfId="6" applyFont="1" applyFill="1" applyBorder="1" applyAlignment="1" applyProtection="1">
      <alignment horizontal="center" vertical="center"/>
    </xf>
    <xf numFmtId="0" fontId="8" fillId="0" borderId="15" xfId="1" applyFont="1" applyBorder="1">
      <alignment vertical="center"/>
    </xf>
    <xf numFmtId="0" fontId="32" fillId="9" borderId="0" xfId="0" applyFont="1" applyFill="1" applyAlignment="1">
      <alignment horizontal="center" vertical="center"/>
    </xf>
    <xf numFmtId="0" fontId="41" fillId="9" borderId="0" xfId="0" applyFont="1" applyFill="1">
      <alignment vertical="center"/>
    </xf>
    <xf numFmtId="178" fontId="32" fillId="9" borderId="0" xfId="6" applyNumberFormat="1" applyFont="1" applyFill="1" applyBorder="1" applyAlignment="1">
      <alignment horizontal="center" vertical="center"/>
    </xf>
    <xf numFmtId="177" fontId="29" fillId="9" borderId="0" xfId="6" applyNumberFormat="1" applyFont="1" applyFill="1" applyBorder="1" applyAlignment="1" applyProtection="1">
      <alignment horizontal="center" vertical="center"/>
    </xf>
    <xf numFmtId="0" fontId="9" fillId="9" borderId="0" xfId="1" applyFont="1" applyFill="1">
      <alignment vertical="center"/>
    </xf>
    <xf numFmtId="0" fontId="9" fillId="9" borderId="0" xfId="1" applyFont="1" applyFill="1" applyAlignment="1">
      <alignment horizontal="center" vertical="center"/>
    </xf>
    <xf numFmtId="0" fontId="25" fillId="9" borderId="0" xfId="1" applyFont="1" applyFill="1">
      <alignment vertical="center"/>
    </xf>
    <xf numFmtId="178" fontId="32" fillId="9" borderId="0" xfId="6" applyNumberFormat="1" applyFont="1" applyFill="1" applyBorder="1">
      <alignment vertical="center"/>
    </xf>
    <xf numFmtId="0" fontId="31" fillId="0" borderId="10" xfId="1" applyFont="1" applyBorder="1" applyAlignment="1">
      <alignment horizontal="center" vertical="center"/>
    </xf>
    <xf numFmtId="0" fontId="31" fillId="0" borderId="29" xfId="1" applyFont="1" applyBorder="1" applyAlignment="1">
      <alignment horizontal="center" vertical="center"/>
    </xf>
    <xf numFmtId="0" fontId="29" fillId="0" borderId="44" xfId="1" applyFont="1" applyBorder="1" applyAlignment="1" applyProtection="1">
      <alignment horizontal="center" vertical="center"/>
      <protection locked="0"/>
    </xf>
    <xf numFmtId="0" fontId="29" fillId="0" borderId="42" xfId="1" applyFont="1" applyBorder="1" applyAlignment="1" applyProtection="1">
      <alignment horizontal="center" vertical="center"/>
      <protection locked="0"/>
    </xf>
    <xf numFmtId="0" fontId="29" fillId="0" borderId="41" xfId="1" applyFont="1" applyBorder="1" applyAlignment="1" applyProtection="1">
      <alignment horizontal="center" vertical="center"/>
      <protection locked="0"/>
    </xf>
    <xf numFmtId="0" fontId="29" fillId="0" borderId="43" xfId="1" applyFont="1" applyBorder="1" applyAlignment="1" applyProtection="1">
      <alignment horizontal="center" vertical="center"/>
      <protection locked="0"/>
    </xf>
    <xf numFmtId="0" fontId="29" fillId="0" borderId="12" xfId="1" applyFont="1" applyBorder="1" applyAlignment="1" applyProtection="1">
      <alignment horizontal="center" vertical="center"/>
      <protection locked="0"/>
    </xf>
    <xf numFmtId="0" fontId="14" fillId="0" borderId="0" xfId="2" applyFont="1" applyAlignment="1">
      <alignment vertical="center" shrinkToFit="1"/>
    </xf>
    <xf numFmtId="0" fontId="29" fillId="11" borderId="41" xfId="1" applyFont="1" applyFill="1" applyBorder="1" applyAlignment="1" applyProtection="1">
      <alignment horizontal="center" vertical="center"/>
      <protection locked="0"/>
    </xf>
    <xf numFmtId="0" fontId="29" fillId="11" borderId="43" xfId="1" applyFont="1" applyFill="1" applyBorder="1" applyAlignment="1" applyProtection="1">
      <alignment horizontal="center" vertical="center"/>
      <protection locked="0"/>
    </xf>
    <xf numFmtId="0" fontId="29" fillId="11" borderId="42" xfId="1" applyFont="1" applyFill="1" applyBorder="1" applyAlignment="1" applyProtection="1">
      <alignment horizontal="center" vertical="center"/>
      <protection locked="0"/>
    </xf>
    <xf numFmtId="0" fontId="29" fillId="11" borderId="44" xfId="1" applyFont="1" applyFill="1" applyBorder="1" applyAlignment="1" applyProtection="1">
      <alignment horizontal="center" vertical="center"/>
      <protection locked="0"/>
    </xf>
    <xf numFmtId="0" fontId="29" fillId="11" borderId="41" xfId="1" applyFont="1" applyFill="1" applyBorder="1" applyAlignment="1">
      <alignment horizontal="center" vertical="center"/>
    </xf>
    <xf numFmtId="0" fontId="29" fillId="11" borderId="43" xfId="1" applyFont="1" applyFill="1" applyBorder="1" applyAlignment="1">
      <alignment horizontal="center" vertical="center"/>
    </xf>
    <xf numFmtId="0" fontId="29" fillId="11" borderId="42" xfId="1" applyFont="1" applyFill="1" applyBorder="1" applyAlignment="1">
      <alignment horizontal="center" vertical="center"/>
    </xf>
    <xf numFmtId="0" fontId="29" fillId="11" borderId="44" xfId="1" applyFont="1" applyFill="1" applyBorder="1" applyAlignment="1">
      <alignment horizontal="center" vertical="center"/>
    </xf>
    <xf numFmtId="0" fontId="46" fillId="0" borderId="19" xfId="0" applyFont="1" applyBorder="1" applyAlignment="1">
      <alignment horizontal="center" vertical="center"/>
    </xf>
    <xf numFmtId="177" fontId="29" fillId="0" borderId="37" xfId="6" applyNumberFormat="1" applyFont="1" applyFill="1" applyBorder="1" applyAlignment="1" applyProtection="1">
      <alignment horizontal="center" vertical="center"/>
    </xf>
    <xf numFmtId="38" fontId="29" fillId="6" borderId="37" xfId="6" applyFont="1" applyFill="1" applyBorder="1" applyAlignment="1" applyProtection="1">
      <alignment horizontal="center" vertical="center"/>
    </xf>
    <xf numFmtId="38" fontId="29" fillId="6" borderId="41" xfId="6" applyFont="1" applyFill="1" applyBorder="1" applyAlignment="1" applyProtection="1">
      <alignment horizontal="center" vertical="center"/>
    </xf>
    <xf numFmtId="177" fontId="29" fillId="0" borderId="55" xfId="6" applyNumberFormat="1" applyFont="1" applyFill="1" applyBorder="1" applyAlignment="1" applyProtection="1">
      <alignment horizontal="center" vertical="center"/>
    </xf>
    <xf numFmtId="0" fontId="12" fillId="9" borderId="0" xfId="0" applyFont="1" applyFill="1" applyAlignment="1">
      <alignment horizontal="center" vertical="center"/>
    </xf>
    <xf numFmtId="178" fontId="29" fillId="11" borderId="41" xfId="6" applyNumberFormat="1" applyFont="1" applyFill="1" applyBorder="1" applyAlignment="1" applyProtection="1">
      <alignment horizontal="center" vertical="center"/>
    </xf>
    <xf numFmtId="177" fontId="29" fillId="11" borderId="41" xfId="6" applyNumberFormat="1" applyFont="1" applyFill="1" applyBorder="1" applyAlignment="1" applyProtection="1">
      <alignment horizontal="center" vertical="center"/>
    </xf>
    <xf numFmtId="38" fontId="29" fillId="11" borderId="41" xfId="6" applyFont="1" applyFill="1" applyBorder="1" applyAlignment="1" applyProtection="1">
      <alignment horizontal="center" vertical="center"/>
    </xf>
    <xf numFmtId="178" fontId="29" fillId="11" borderId="43" xfId="6" applyNumberFormat="1" applyFont="1" applyFill="1" applyBorder="1" applyAlignment="1" applyProtection="1">
      <alignment horizontal="center" vertical="center"/>
    </xf>
    <xf numFmtId="177" fontId="29" fillId="11" borderId="43" xfId="6" applyNumberFormat="1" applyFont="1" applyFill="1" applyBorder="1" applyAlignment="1" applyProtection="1">
      <alignment horizontal="center" vertical="center"/>
    </xf>
    <xf numFmtId="38" fontId="29" fillId="11" borderId="43" xfId="6" applyFont="1" applyFill="1" applyBorder="1" applyAlignment="1" applyProtection="1">
      <alignment horizontal="center" vertical="center"/>
    </xf>
    <xf numFmtId="178" fontId="29" fillId="11" borderId="42" xfId="6" applyNumberFormat="1" applyFont="1" applyFill="1" applyBorder="1" applyAlignment="1" applyProtection="1">
      <alignment horizontal="center" vertical="center"/>
    </xf>
    <xf numFmtId="177" fontId="29" fillId="11" borderId="42" xfId="6" applyNumberFormat="1" applyFont="1" applyFill="1" applyBorder="1" applyAlignment="1" applyProtection="1">
      <alignment horizontal="center" vertical="center"/>
    </xf>
    <xf numFmtId="38" fontId="29" fillId="11" borderId="42" xfId="6" applyFont="1" applyFill="1" applyBorder="1" applyAlignment="1" applyProtection="1">
      <alignment horizontal="center" vertical="center"/>
    </xf>
    <xf numFmtId="0" fontId="29" fillId="0" borderId="41" xfId="1" applyFont="1" applyBorder="1" applyAlignment="1">
      <alignment horizontal="center" vertical="center" shrinkToFit="1"/>
    </xf>
    <xf numFmtId="0" fontId="29" fillId="0" borderId="29" xfId="1" applyFont="1" applyBorder="1" applyAlignment="1">
      <alignment horizontal="left" vertical="center"/>
    </xf>
    <xf numFmtId="0" fontId="29" fillId="0" borderId="30" xfId="1" applyFont="1" applyBorder="1" applyAlignment="1">
      <alignment horizontal="left" vertical="center"/>
    </xf>
    <xf numFmtId="0" fontId="31" fillId="0" borderId="19" xfId="1" applyFont="1" applyBorder="1" applyAlignment="1">
      <alignment horizontal="center" vertical="center" shrinkToFit="1"/>
    </xf>
    <xf numFmtId="0" fontId="29" fillId="0" borderId="32" xfId="1" applyFont="1" applyBorder="1" applyAlignment="1">
      <alignment horizontal="left" vertical="center"/>
    </xf>
    <xf numFmtId="0" fontId="29" fillId="0" borderId="33" xfId="1" applyFont="1" applyBorder="1" applyAlignment="1">
      <alignment horizontal="left" vertical="center"/>
    </xf>
    <xf numFmtId="178" fontId="29" fillId="0" borderId="55" xfId="6" applyNumberFormat="1" applyFont="1" applyFill="1" applyBorder="1" applyAlignment="1" applyProtection="1">
      <alignment horizontal="center" vertical="center"/>
    </xf>
    <xf numFmtId="9" fontId="22" fillId="0" borderId="0" xfId="3" applyFont="1" applyFill="1" applyBorder="1" applyAlignment="1" applyProtection="1">
      <alignment vertical="center"/>
    </xf>
    <xf numFmtId="0" fontId="8" fillId="10" borderId="0" xfId="1" applyFont="1" applyFill="1">
      <alignment vertical="center"/>
    </xf>
    <xf numFmtId="176" fontId="8" fillId="0" borderId="0" xfId="1" applyNumberFormat="1" applyFont="1" applyProtection="1">
      <alignment vertical="center"/>
      <protection locked="0"/>
    </xf>
    <xf numFmtId="0" fontId="28" fillId="10" borderId="0" xfId="1" applyFont="1" applyFill="1" applyAlignment="1">
      <alignment horizontal="left" vertical="center" wrapText="1"/>
    </xf>
    <xf numFmtId="0" fontId="9" fillId="0" borderId="0" xfId="1" applyFont="1" applyAlignment="1">
      <alignment horizontal="left" vertical="center" indent="1"/>
    </xf>
    <xf numFmtId="0" fontId="22" fillId="0" borderId="0" xfId="1" applyFont="1">
      <alignment vertical="center"/>
    </xf>
    <xf numFmtId="0" fontId="28" fillId="10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 shrinkToFit="1"/>
    </xf>
    <xf numFmtId="0" fontId="8" fillId="10" borderId="0" xfId="1" applyFont="1" applyFill="1" applyAlignment="1">
      <alignment vertical="center" wrapText="1"/>
    </xf>
    <xf numFmtId="0" fontId="35" fillId="0" borderId="0" xfId="1" applyFont="1" applyAlignment="1">
      <alignment horizontal="right" vertical="center"/>
    </xf>
    <xf numFmtId="0" fontId="30" fillId="0" borderId="0" xfId="1" applyFont="1" applyAlignment="1">
      <alignment horizontal="left"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vertical="center" wrapText="1"/>
    </xf>
    <xf numFmtId="0" fontId="29" fillId="0" borderId="0" xfId="1" applyFont="1" applyAlignment="1">
      <alignment horizontal="right" vertical="top"/>
    </xf>
    <xf numFmtId="0" fontId="29" fillId="0" borderId="0" xfId="1" applyFont="1" applyAlignment="1">
      <alignment vertical="top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 applyProtection="1">
      <alignment horizontal="center" vertical="center"/>
      <protection locked="0"/>
    </xf>
    <xf numFmtId="0" fontId="9" fillId="10" borderId="0" xfId="1" applyFont="1" applyFill="1">
      <alignment vertical="center"/>
    </xf>
    <xf numFmtId="0" fontId="9" fillId="10" borderId="0" xfId="1" applyFont="1" applyFill="1" applyAlignment="1">
      <alignment horizontal="center" vertical="center"/>
    </xf>
    <xf numFmtId="0" fontId="25" fillId="10" borderId="0" xfId="1" applyFont="1" applyFill="1">
      <alignment vertical="center"/>
    </xf>
    <xf numFmtId="0" fontId="29" fillId="0" borderId="43" xfId="1" applyFont="1" applyBorder="1" applyAlignment="1">
      <alignment horizontal="center" vertical="center"/>
    </xf>
    <xf numFmtId="0" fontId="31" fillId="0" borderId="29" xfId="1" applyFont="1" applyBorder="1" applyAlignment="1">
      <alignment horizontal="left" vertical="center"/>
    </xf>
    <xf numFmtId="0" fontId="31" fillId="0" borderId="30" xfId="1" applyFont="1" applyBorder="1" applyAlignment="1">
      <alignment horizontal="left" vertical="center"/>
    </xf>
    <xf numFmtId="0" fontId="31" fillId="0" borderId="32" xfId="1" applyFont="1" applyBorder="1" applyAlignment="1">
      <alignment horizontal="left" vertical="center"/>
    </xf>
    <xf numFmtId="0" fontId="31" fillId="0" borderId="33" xfId="1" applyFont="1" applyBorder="1" applyAlignment="1">
      <alignment horizontal="left" vertical="center"/>
    </xf>
    <xf numFmtId="0" fontId="28" fillId="0" borderId="37" xfId="1" applyFont="1" applyBorder="1" applyAlignment="1">
      <alignment horizontal="center" vertical="center" wrapText="1"/>
    </xf>
    <xf numFmtId="0" fontId="28" fillId="0" borderId="48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left" vertical="center"/>
    </xf>
    <xf numFmtId="0" fontId="29" fillId="0" borderId="18" xfId="1" applyFont="1" applyBorder="1" applyAlignment="1">
      <alignment horizontal="left" vertical="center"/>
    </xf>
    <xf numFmtId="0" fontId="29" fillId="0" borderId="8" xfId="1" applyFont="1" applyBorder="1" applyAlignment="1">
      <alignment horizontal="left" vertical="center"/>
    </xf>
    <xf numFmtId="0" fontId="29" fillId="0" borderId="21" xfId="1" applyFont="1" applyBorder="1" applyAlignment="1">
      <alignment horizontal="left" vertical="center"/>
    </xf>
    <xf numFmtId="0" fontId="29" fillId="0" borderId="35" xfId="1" applyFont="1" applyBorder="1" applyAlignment="1">
      <alignment horizontal="left" vertical="center"/>
    </xf>
    <xf numFmtId="0" fontId="29" fillId="0" borderId="36" xfId="1" applyFont="1" applyBorder="1" applyAlignment="1">
      <alignment horizontal="left" vertical="center"/>
    </xf>
    <xf numFmtId="0" fontId="45" fillId="0" borderId="41" xfId="0" applyFont="1" applyBorder="1" applyAlignment="1">
      <alignment horizontal="center" vertical="center" shrinkToFit="1"/>
    </xf>
    <xf numFmtId="0" fontId="45" fillId="0" borderId="43" xfId="0" applyFont="1" applyBorder="1" applyAlignment="1">
      <alignment horizontal="center" vertical="center" shrinkToFit="1"/>
    </xf>
    <xf numFmtId="0" fontId="45" fillId="0" borderId="42" xfId="0" applyFont="1" applyBorder="1" applyAlignment="1">
      <alignment horizontal="center" vertical="center" shrinkToFit="1"/>
    </xf>
    <xf numFmtId="0" fontId="29" fillId="0" borderId="42" xfId="1" applyFont="1" applyBorder="1" applyAlignment="1">
      <alignment horizontal="center" vertical="center"/>
    </xf>
    <xf numFmtId="0" fontId="31" fillId="0" borderId="27" xfId="1" applyFont="1" applyBorder="1" applyAlignment="1">
      <alignment horizontal="left" vertical="center"/>
    </xf>
    <xf numFmtId="0" fontId="31" fillId="0" borderId="25" xfId="1" applyFont="1" applyBorder="1" applyAlignment="1">
      <alignment horizontal="left" vertical="center"/>
    </xf>
    <xf numFmtId="0" fontId="29" fillId="0" borderId="27" xfId="1" applyFont="1" applyBorder="1" applyAlignment="1">
      <alignment horizontal="left" vertical="center"/>
    </xf>
    <xf numFmtId="0" fontId="29" fillId="0" borderId="25" xfId="1" applyFont="1" applyBorder="1" applyAlignment="1">
      <alignment horizontal="left" vertical="center"/>
    </xf>
    <xf numFmtId="0" fontId="29" fillId="0" borderId="29" xfId="1" applyFont="1" applyBorder="1" applyAlignment="1">
      <alignment horizontal="left" vertical="center"/>
    </xf>
    <xf numFmtId="0" fontId="29" fillId="0" borderId="30" xfId="1" applyFont="1" applyBorder="1" applyAlignment="1">
      <alignment horizontal="left" vertical="center"/>
    </xf>
    <xf numFmtId="0" fontId="29" fillId="0" borderId="32" xfId="1" applyFont="1" applyBorder="1" applyAlignment="1">
      <alignment horizontal="left" vertical="center"/>
    </xf>
    <xf numFmtId="0" fontId="29" fillId="0" borderId="33" xfId="1" applyFont="1" applyBorder="1" applyAlignment="1">
      <alignment horizontal="left" vertical="center"/>
    </xf>
    <xf numFmtId="0" fontId="9" fillId="0" borderId="54" xfId="1" applyFont="1" applyBorder="1" applyAlignment="1">
      <alignment horizontal="center" vertical="center" textRotation="255"/>
    </xf>
    <xf numFmtId="0" fontId="9" fillId="0" borderId="13" xfId="1" applyFont="1" applyBorder="1" applyAlignment="1">
      <alignment horizontal="center" vertical="center" textRotation="255"/>
    </xf>
    <xf numFmtId="0" fontId="29" fillId="0" borderId="16" xfId="1" applyFont="1" applyBorder="1" applyAlignment="1">
      <alignment horizontal="center" vertical="center"/>
    </xf>
    <xf numFmtId="0" fontId="29" fillId="0" borderId="18" xfId="1" applyFont="1" applyBorder="1" applyAlignment="1">
      <alignment horizontal="center" vertical="center"/>
    </xf>
    <xf numFmtId="0" fontId="29" fillId="0" borderId="41" xfId="1" applyFont="1" applyBorder="1" applyAlignment="1">
      <alignment horizontal="center" vertical="center"/>
    </xf>
    <xf numFmtId="0" fontId="32" fillId="0" borderId="32" xfId="0" applyFont="1" applyBorder="1">
      <alignment vertical="center"/>
    </xf>
    <xf numFmtId="0" fontId="32" fillId="0" borderId="33" xfId="0" applyFont="1" applyBorder="1">
      <alignment vertical="center"/>
    </xf>
    <xf numFmtId="0" fontId="29" fillId="0" borderId="9" xfId="1" applyFont="1" applyBorder="1" applyAlignment="1">
      <alignment horizontal="center" vertical="center"/>
    </xf>
    <xf numFmtId="0" fontId="29" fillId="0" borderId="10" xfId="1" applyFont="1" applyBorder="1" applyAlignment="1">
      <alignment horizontal="left" vertical="center"/>
    </xf>
    <xf numFmtId="0" fontId="29" fillId="0" borderId="11" xfId="1" applyFont="1" applyBorder="1" applyAlignment="1">
      <alignment horizontal="left" vertical="center"/>
    </xf>
    <xf numFmtId="0" fontId="31" fillId="0" borderId="22" xfId="1" applyFont="1" applyBorder="1" applyAlignment="1">
      <alignment horizontal="center" vertical="center"/>
    </xf>
    <xf numFmtId="0" fontId="31" fillId="0" borderId="14" xfId="1" applyFont="1" applyBorder="1" applyAlignment="1">
      <alignment horizontal="center" vertical="center"/>
    </xf>
    <xf numFmtId="0" fontId="31" fillId="0" borderId="23" xfId="1" applyFont="1" applyBorder="1" applyAlignment="1">
      <alignment horizontal="left" vertical="center"/>
    </xf>
    <xf numFmtId="0" fontId="31" fillId="0" borderId="24" xfId="1" applyFont="1" applyBorder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31" fillId="0" borderId="15" xfId="1" applyFont="1" applyBorder="1" applyAlignment="1">
      <alignment horizontal="left" vertical="center"/>
    </xf>
    <xf numFmtId="0" fontId="29" fillId="0" borderId="22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29" fillId="0" borderId="51" xfId="1" applyFont="1" applyBorder="1" applyAlignment="1">
      <alignment horizontal="center" vertical="center"/>
    </xf>
    <xf numFmtId="0" fontId="29" fillId="0" borderId="0" xfId="1" applyFont="1" applyAlignment="1">
      <alignment horizontal="left" vertical="center" wrapText="1" shrinkToFit="1"/>
    </xf>
    <xf numFmtId="0" fontId="29" fillId="0" borderId="0" xfId="1" applyFont="1" applyAlignment="1">
      <alignment horizontal="left" vertical="center" shrinkToFit="1"/>
    </xf>
    <xf numFmtId="0" fontId="28" fillId="0" borderId="0" xfId="1" applyFont="1" applyAlignment="1">
      <alignment horizontal="distributed" vertical="center" wrapText="1"/>
    </xf>
    <xf numFmtId="0" fontId="29" fillId="0" borderId="37" xfId="1" applyFont="1" applyBorder="1" applyAlignment="1">
      <alignment horizontal="center" vertical="center"/>
    </xf>
    <xf numFmtId="0" fontId="29" fillId="0" borderId="48" xfId="1" applyFont="1" applyBorder="1" applyAlignment="1">
      <alignment horizontal="center" vertical="center"/>
    </xf>
    <xf numFmtId="0" fontId="29" fillId="0" borderId="37" xfId="1" applyFont="1" applyBorder="1" applyAlignment="1">
      <alignment horizontal="center" vertical="center" wrapText="1"/>
    </xf>
    <xf numFmtId="0" fontId="29" fillId="0" borderId="48" xfId="1" applyFont="1" applyBorder="1" applyAlignment="1">
      <alignment horizontal="center" vertical="center" wrapText="1"/>
    </xf>
    <xf numFmtId="0" fontId="29" fillId="0" borderId="24" xfId="1" applyFont="1" applyBorder="1" applyAlignment="1">
      <alignment horizontal="center" vertical="center"/>
    </xf>
    <xf numFmtId="0" fontId="29" fillId="0" borderId="49" xfId="1" applyFont="1" applyBorder="1" applyAlignment="1">
      <alignment horizontal="center" vertical="center"/>
    </xf>
    <xf numFmtId="0" fontId="29" fillId="0" borderId="50" xfId="1" applyFont="1" applyBorder="1" applyAlignment="1">
      <alignment horizontal="center" vertical="center"/>
    </xf>
    <xf numFmtId="0" fontId="29" fillId="0" borderId="45" xfId="1" applyFont="1" applyBorder="1" applyAlignment="1">
      <alignment horizontal="center" vertical="center"/>
    </xf>
    <xf numFmtId="0" fontId="29" fillId="0" borderId="46" xfId="1" applyFont="1" applyBorder="1" applyAlignment="1">
      <alignment horizontal="center" vertical="center"/>
    </xf>
    <xf numFmtId="0" fontId="29" fillId="0" borderId="47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29" fillId="0" borderId="29" xfId="0" applyFont="1" applyBorder="1" applyAlignment="1">
      <alignment horizontal="left" vertical="center" shrinkToFit="1"/>
    </xf>
    <xf numFmtId="0" fontId="29" fillId="0" borderId="30" xfId="0" applyFont="1" applyBorder="1" applyAlignment="1">
      <alignment horizontal="left" vertical="center" shrinkToFit="1"/>
    </xf>
    <xf numFmtId="0" fontId="29" fillId="0" borderId="3" xfId="1" applyFont="1" applyBorder="1" applyAlignment="1">
      <alignment horizontal="left" vertical="center"/>
    </xf>
    <xf numFmtId="0" fontId="29" fillId="0" borderId="53" xfId="1" applyFont="1" applyBorder="1" applyAlignment="1">
      <alignment horizontal="left" vertical="center"/>
    </xf>
    <xf numFmtId="0" fontId="29" fillId="0" borderId="23" xfId="1" applyFont="1" applyBorder="1" applyAlignment="1">
      <alignment horizontal="left" vertical="center"/>
    </xf>
    <xf numFmtId="0" fontId="29" fillId="0" borderId="24" xfId="1" applyFont="1" applyBorder="1" applyAlignment="1">
      <alignment horizontal="left" vertical="center"/>
    </xf>
    <xf numFmtId="0" fontId="22" fillId="0" borderId="8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29" fillId="0" borderId="11" xfId="1" applyFont="1" applyBorder="1" applyAlignment="1">
      <alignment horizontal="center" vertical="center"/>
    </xf>
    <xf numFmtId="0" fontId="4" fillId="0" borderId="3" xfId="2" applyBorder="1" applyAlignment="1">
      <alignment horizontal="left" vertical="center" shrinkToFit="1"/>
    </xf>
    <xf numFmtId="0" fontId="44" fillId="0" borderId="2" xfId="1" applyFont="1" applyBorder="1" applyAlignment="1">
      <alignment horizontal="center" vertical="center"/>
    </xf>
    <xf numFmtId="0" fontId="44" fillId="0" borderId="3" xfId="1" applyFont="1" applyBorder="1" applyAlignment="1">
      <alignment horizontal="center" vertical="center"/>
    </xf>
    <xf numFmtId="0" fontId="44" fillId="0" borderId="4" xfId="1" applyFont="1" applyBorder="1" applyAlignment="1">
      <alignment horizontal="center" vertical="center"/>
    </xf>
    <xf numFmtId="0" fontId="44" fillId="0" borderId="6" xfId="1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44" fillId="0" borderId="7" xfId="1" applyFont="1" applyBorder="1" applyAlignment="1">
      <alignment horizontal="center" vertical="center"/>
    </xf>
    <xf numFmtId="176" fontId="23" fillId="0" borderId="0" xfId="1" applyNumberFormat="1" applyFont="1" applyAlignment="1" applyProtection="1">
      <alignment horizontal="center" vertical="center"/>
      <protection locked="0"/>
    </xf>
    <xf numFmtId="176" fontId="8" fillId="2" borderId="0" xfId="1" applyNumberFormat="1" applyFont="1" applyFill="1" applyAlignment="1" applyProtection="1">
      <alignment horizontal="left" vertical="center"/>
      <protection locked="0"/>
    </xf>
    <xf numFmtId="0" fontId="10" fillId="0" borderId="0" xfId="1" applyFont="1" applyAlignment="1">
      <alignment horizontal="center" vertical="center"/>
    </xf>
    <xf numFmtId="0" fontId="42" fillId="0" borderId="1" xfId="1" applyFont="1" applyBorder="1" applyAlignment="1">
      <alignment horizontal="center" vertical="center" shrinkToFit="1"/>
    </xf>
    <xf numFmtId="0" fontId="43" fillId="0" borderId="1" xfId="1" applyFont="1" applyBorder="1" applyAlignment="1">
      <alignment vertical="center" shrinkToFit="1"/>
    </xf>
    <xf numFmtId="0" fontId="20" fillId="0" borderId="0" xfId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44" fillId="0" borderId="2" xfId="2" applyFont="1" applyBorder="1" applyAlignment="1">
      <alignment horizontal="center" vertical="center" shrinkToFit="1"/>
    </xf>
    <xf numFmtId="0" fontId="44" fillId="0" borderId="3" xfId="2" applyFont="1" applyBorder="1" applyAlignment="1">
      <alignment horizontal="center" vertical="center" shrinkToFit="1"/>
    </xf>
    <xf numFmtId="0" fontId="44" fillId="0" borderId="4" xfId="2" applyFont="1" applyBorder="1" applyAlignment="1">
      <alignment horizontal="center" vertical="center" shrinkToFit="1"/>
    </xf>
    <xf numFmtId="0" fontId="44" fillId="0" borderId="6" xfId="2" applyFont="1" applyBorder="1" applyAlignment="1">
      <alignment horizontal="center" vertical="center" shrinkToFit="1"/>
    </xf>
    <xf numFmtId="0" fontId="44" fillId="0" borderId="1" xfId="2" applyFont="1" applyBorder="1" applyAlignment="1">
      <alignment horizontal="center" vertical="center" shrinkToFit="1"/>
    </xf>
    <xf numFmtId="0" fontId="44" fillId="0" borderId="7" xfId="2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27" fillId="0" borderId="0" xfId="1" applyFont="1" applyAlignment="1">
      <alignment horizontal="right" vertical="center"/>
    </xf>
    <xf numFmtId="0" fontId="9" fillId="2" borderId="0" xfId="1" applyFont="1" applyFill="1" applyAlignment="1" applyProtection="1">
      <alignment horizontal="left" vertical="center" indent="1"/>
      <protection locked="0"/>
    </xf>
    <xf numFmtId="0" fontId="27" fillId="0" borderId="0" xfId="1" applyFont="1" applyAlignment="1">
      <alignment horizontal="right" vertical="center" shrinkToFit="1"/>
    </xf>
    <xf numFmtId="49" fontId="9" fillId="2" borderId="0" xfId="1" applyNumberFormat="1" applyFont="1" applyFill="1" applyAlignment="1" applyProtection="1">
      <alignment horizontal="left" vertical="center" indent="1" shrinkToFit="1"/>
      <protection locked="0"/>
    </xf>
    <xf numFmtId="9" fontId="22" fillId="0" borderId="0" xfId="3" applyFont="1" applyFill="1" applyBorder="1" applyAlignment="1" applyProtection="1">
      <alignment vertical="center"/>
    </xf>
    <xf numFmtId="0" fontId="22" fillId="0" borderId="0" xfId="1" applyFont="1">
      <alignment vertical="center"/>
    </xf>
    <xf numFmtId="0" fontId="27" fillId="0" borderId="0" xfId="1" applyFont="1" applyAlignment="1">
      <alignment horizontal="right" vertical="center" wrapText="1"/>
    </xf>
    <xf numFmtId="0" fontId="9" fillId="2" borderId="0" xfId="1" applyFont="1" applyFill="1" applyAlignment="1" applyProtection="1">
      <alignment horizontal="left" vertical="center" wrapText="1" indent="1"/>
      <protection locked="0"/>
    </xf>
    <xf numFmtId="0" fontId="29" fillId="0" borderId="12" xfId="1" applyFont="1" applyBorder="1" applyAlignment="1">
      <alignment horizontal="center" vertical="center"/>
    </xf>
    <xf numFmtId="0" fontId="28" fillId="0" borderId="32" xfId="1" applyFont="1" applyBorder="1" applyAlignment="1">
      <alignment horizontal="left" vertical="center"/>
    </xf>
    <xf numFmtId="0" fontId="28" fillId="0" borderId="33" xfId="1" applyFont="1" applyBorder="1" applyAlignment="1">
      <alignment horizontal="left" vertical="center"/>
    </xf>
    <xf numFmtId="0" fontId="29" fillId="0" borderId="0" xfId="1" applyFont="1" applyAlignment="1">
      <alignment vertical="top" wrapText="1"/>
    </xf>
    <xf numFmtId="0" fontId="47" fillId="0" borderId="38" xfId="1" applyFont="1" applyBorder="1" applyAlignment="1" applyProtection="1">
      <alignment horizontal="center" vertical="center"/>
      <protection locked="0"/>
    </xf>
    <xf numFmtId="0" fontId="47" fillId="0" borderId="39" xfId="1" applyFont="1" applyBorder="1" applyAlignment="1" applyProtection="1">
      <alignment horizontal="center" vertical="center"/>
      <protection locked="0"/>
    </xf>
    <xf numFmtId="0" fontId="47" fillId="0" borderId="40" xfId="1" applyFont="1" applyBorder="1" applyAlignment="1" applyProtection="1">
      <alignment horizontal="center" vertical="center"/>
      <protection locked="0"/>
    </xf>
    <xf numFmtId="0" fontId="9" fillId="0" borderId="38" xfId="1" applyFont="1" applyBorder="1" applyAlignment="1">
      <alignment horizontal="center" vertical="center" textRotation="255"/>
    </xf>
    <xf numFmtId="0" fontId="9" fillId="0" borderId="39" xfId="1" applyFont="1" applyBorder="1" applyAlignment="1">
      <alignment horizontal="center" vertical="center" textRotation="255"/>
    </xf>
    <xf numFmtId="0" fontId="9" fillId="0" borderId="40" xfId="1" applyFont="1" applyBorder="1" applyAlignment="1">
      <alignment horizontal="center" vertical="center" textRotation="255"/>
    </xf>
    <xf numFmtId="0" fontId="31" fillId="0" borderId="20" xfId="1" applyFont="1" applyBorder="1" applyAlignment="1">
      <alignment horizontal="center" vertical="center"/>
    </xf>
    <xf numFmtId="0" fontId="33" fillId="0" borderId="23" xfId="1" applyFont="1" applyBorder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33" fillId="0" borderId="8" xfId="1" applyFont="1" applyBorder="1" applyAlignment="1">
      <alignment horizontal="left" vertical="center"/>
    </xf>
    <xf numFmtId="0" fontId="29" fillId="0" borderId="8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34" fillId="3" borderId="0" xfId="1" applyFont="1" applyFill="1" applyAlignment="1">
      <alignment horizontal="distributed" vertical="center" indent="1"/>
    </xf>
    <xf numFmtId="0" fontId="29" fillId="0" borderId="0" xfId="1" applyFont="1" applyAlignment="1">
      <alignment horizontal="justify" vertical="top"/>
    </xf>
    <xf numFmtId="0" fontId="9" fillId="0" borderId="37" xfId="1" applyFont="1" applyBorder="1" applyAlignment="1">
      <alignment horizontal="center" vertical="center" textRotation="255"/>
    </xf>
    <xf numFmtId="0" fontId="9" fillId="0" borderId="19" xfId="1" applyFont="1" applyBorder="1" applyAlignment="1">
      <alignment horizontal="center" vertical="center" textRotation="255"/>
    </xf>
    <xf numFmtId="0" fontId="31" fillId="0" borderId="8" xfId="1" applyFont="1" applyBorder="1" applyAlignment="1">
      <alignment horizontal="left" vertical="center"/>
    </xf>
    <xf numFmtId="0" fontId="31" fillId="0" borderId="21" xfId="1" applyFont="1" applyBorder="1" applyAlignment="1">
      <alignment horizontal="left" vertical="center"/>
    </xf>
    <xf numFmtId="0" fontId="28" fillId="0" borderId="27" xfId="1" applyFont="1" applyBorder="1" applyAlignment="1">
      <alignment vertical="center" wrapText="1"/>
    </xf>
    <xf numFmtId="0" fontId="28" fillId="0" borderId="27" xfId="1" applyFont="1" applyBorder="1">
      <alignment vertical="center"/>
    </xf>
    <xf numFmtId="0" fontId="49" fillId="0" borderId="27" xfId="0" applyFont="1" applyBorder="1">
      <alignment vertical="center"/>
    </xf>
    <xf numFmtId="0" fontId="49" fillId="0" borderId="25" xfId="0" applyFont="1" applyBorder="1">
      <alignment vertical="center"/>
    </xf>
    <xf numFmtId="0" fontId="29" fillId="0" borderId="0" xfId="1" applyFont="1" applyAlignment="1">
      <alignment horizontal="left" vertical="center"/>
    </xf>
    <xf numFmtId="0" fontId="29" fillId="0" borderId="15" xfId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1" fillId="0" borderId="23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31" fillId="0" borderId="43" xfId="1" applyFont="1" applyBorder="1" applyAlignment="1">
      <alignment horizontal="center" vertical="center"/>
    </xf>
    <xf numFmtId="0" fontId="31" fillId="0" borderId="42" xfId="1" applyFont="1" applyBorder="1" applyAlignment="1">
      <alignment horizontal="center" vertical="center"/>
    </xf>
    <xf numFmtId="0" fontId="28" fillId="0" borderId="0" xfId="1" applyFont="1" applyAlignment="1">
      <alignment horizontal="left" vertical="center" wrapText="1"/>
    </xf>
    <xf numFmtId="0" fontId="32" fillId="0" borderId="8" xfId="0" applyFont="1" applyBorder="1">
      <alignment vertical="center"/>
    </xf>
    <xf numFmtId="0" fontId="32" fillId="0" borderId="21" xfId="0" applyFont="1" applyBorder="1">
      <alignment vertical="center"/>
    </xf>
    <xf numFmtId="0" fontId="36" fillId="0" borderId="0" xfId="1" applyFont="1" applyAlignment="1" applyProtection="1">
      <alignment horizontal="left" vertical="center"/>
      <protection locked="0"/>
    </xf>
    <xf numFmtId="0" fontId="36" fillId="0" borderId="0" xfId="1" applyFont="1" applyProtection="1">
      <alignment vertical="center"/>
      <protection locked="0"/>
    </xf>
    <xf numFmtId="0" fontId="8" fillId="0" borderId="0" xfId="1" applyFont="1" applyAlignment="1">
      <alignment horizontal="left" vertical="center" indent="1"/>
    </xf>
    <xf numFmtId="9" fontId="22" fillId="0" borderId="0" xfId="3" applyFont="1" applyFill="1" applyAlignment="1" applyProtection="1">
      <alignment vertical="center"/>
    </xf>
    <xf numFmtId="0" fontId="23" fillId="0" borderId="0" xfId="1" applyFont="1">
      <alignment vertical="center"/>
    </xf>
    <xf numFmtId="0" fontId="11" fillId="0" borderId="1" xfId="1" applyFont="1" applyBorder="1" applyAlignment="1">
      <alignment horizontal="center" vertical="center" shrinkToFit="1"/>
    </xf>
    <xf numFmtId="0" fontId="12" fillId="0" borderId="1" xfId="1" applyFont="1" applyBorder="1" applyAlignment="1">
      <alignment vertical="center" shrinkToFit="1"/>
    </xf>
    <xf numFmtId="176" fontId="8" fillId="0" borderId="0" xfId="1" applyNumberFormat="1" applyFont="1" applyAlignment="1" applyProtection="1">
      <alignment horizontal="left" vertical="center"/>
      <protection locked="0"/>
    </xf>
    <xf numFmtId="178" fontId="25" fillId="0" borderId="37" xfId="6" applyNumberFormat="1" applyFont="1" applyFill="1" applyBorder="1" applyAlignment="1" applyProtection="1">
      <alignment horizontal="center" vertical="center" textRotation="255"/>
    </xf>
    <xf numFmtId="178" fontId="25" fillId="0" borderId="48" xfId="6" applyNumberFormat="1" applyFont="1" applyFill="1" applyBorder="1" applyAlignment="1" applyProtection="1">
      <alignment horizontal="center" vertical="center" textRotation="255"/>
    </xf>
    <xf numFmtId="49" fontId="29" fillId="0" borderId="0" xfId="1" applyNumberFormat="1" applyFont="1" applyAlignment="1">
      <alignment horizontal="left" vertical="center" shrinkToFit="1"/>
    </xf>
    <xf numFmtId="0" fontId="8" fillId="0" borderId="0" xfId="1" applyFont="1" applyAlignment="1">
      <alignment horizontal="left" vertical="center" wrapText="1" shrinkToFit="1"/>
    </xf>
    <xf numFmtId="0" fontId="8" fillId="0" borderId="0" xfId="1" applyFont="1" applyAlignment="1">
      <alignment horizontal="left" vertical="center" shrinkToFit="1"/>
    </xf>
    <xf numFmtId="0" fontId="37" fillId="0" borderId="0" xfId="1" applyFont="1" applyAlignment="1" applyProtection="1">
      <alignment horizontal="left" vertical="center" wrapText="1"/>
      <protection locked="0"/>
    </xf>
    <xf numFmtId="0" fontId="31" fillId="0" borderId="26" xfId="1" applyFont="1" applyBorder="1" applyAlignment="1">
      <alignment horizontal="center" vertical="center"/>
    </xf>
    <xf numFmtId="0" fontId="31" fillId="0" borderId="28" xfId="1" applyFont="1" applyBorder="1" applyAlignment="1">
      <alignment horizontal="center" vertical="center"/>
    </xf>
    <xf numFmtId="0" fontId="31" fillId="0" borderId="31" xfId="1" applyFont="1" applyBorder="1" applyAlignment="1">
      <alignment horizontal="center" vertical="center"/>
    </xf>
    <xf numFmtId="0" fontId="12" fillId="9" borderId="23" xfId="0" applyFont="1" applyFill="1" applyBorder="1" applyAlignment="1">
      <alignment horizontal="center" vertical="center"/>
    </xf>
  </cellXfs>
  <cellStyles count="7">
    <cellStyle name="パーセント 2" xfId="3" xr:uid="{00000000-0005-0000-0000-000000000000}"/>
    <cellStyle name="桁区切り" xfId="6" builtinId="6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1" xr:uid="{00000000-0005-0000-0000-000005000000}"/>
    <cellStyle name="標準 3" xfId="2" xr:uid="{00000000-0005-0000-0000-000006000000}"/>
  </cellStyles>
  <dxfs count="150">
    <dxf>
      <fill>
        <patternFill>
          <bgColor theme="0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numFmt numFmtId="0" formatCode="General"/>
      <fill>
        <patternFill>
          <bgColor rgb="FF969696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0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numFmt numFmtId="0" formatCode="General"/>
      <fill>
        <patternFill>
          <bgColor rgb="FF969696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B2B2B2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 patternType="lightGray">
          <fgColor rgb="FFFF0000"/>
          <bgColor indexed="65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FF0000"/>
        </patternFill>
      </fill>
    </dxf>
    <dxf>
      <fill>
        <patternFill>
          <bgColor rgb="FFCCECFF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0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numFmt numFmtId="0" formatCode="General"/>
      <fill>
        <patternFill>
          <bgColor rgb="FF969696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CCECFF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 patternType="lightGray">
          <fgColor rgb="FFFF0000"/>
          <bgColor indexed="65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66FF"/>
        </patternFill>
      </fill>
    </dxf>
    <dxf>
      <font>
        <color theme="0"/>
      </font>
      <fill>
        <patternFill>
          <bgColor rgb="FFFF66FF"/>
        </patternFill>
      </fill>
    </dxf>
    <dxf>
      <fill>
        <patternFill>
          <bgColor rgb="FFCCECFF"/>
        </patternFill>
      </fill>
    </dxf>
    <dxf>
      <font>
        <color theme="0"/>
      </font>
      <fill>
        <patternFill>
          <bgColor rgb="FFFF66FF"/>
        </patternFill>
      </fill>
    </dxf>
  </dxfs>
  <tableStyles count="0" defaultTableStyle="TableStyleMedium2" defaultPivotStyle="PivotStyleLight16"/>
  <colors>
    <mruColors>
      <color rgb="FF969696"/>
      <color rgb="FFFFFFCC"/>
      <color rgb="FFFFFF99"/>
      <color rgb="FFB2B2B2"/>
      <color rgb="FFCCECFF"/>
      <color rgb="FFFF99FF"/>
      <color rgb="FFFFEF9C"/>
      <color rgb="FFFFCC00"/>
      <color rgb="FF0000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58750</xdr:colOff>
      <xdr:row>0</xdr:row>
      <xdr:rowOff>256436</xdr:rowOff>
    </xdr:from>
    <xdr:to>
      <xdr:col>26</xdr:col>
      <xdr:colOff>293169</xdr:colOff>
      <xdr:row>3</xdr:row>
      <xdr:rowOff>29670</xdr:rowOff>
    </xdr:to>
    <xdr:sp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718176" y="254621"/>
          <a:ext cx="2700619" cy="709085"/>
        </a:xfrm>
        <a:prstGeom prst="wedgeRoundRectCallout">
          <a:avLst>
            <a:gd name="adj1" fmla="val -49668"/>
            <a:gd name="adj2" fmla="val 93643"/>
            <a:gd name="adj3" fmla="val 16667"/>
          </a:avLst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 u="none">
              <a:solidFill>
                <a:sysClr val="windowText" lastClr="000000"/>
              </a:solidFill>
            </a:rPr>
            <a:t>発注者　：　</a:t>
          </a:r>
          <a:r>
            <a:rPr kumimoji="1" lang="ja-JP" altLang="en-US" sz="1400" b="1">
              <a:solidFill>
                <a:srgbClr val="0070C0"/>
              </a:solidFill>
            </a:rPr>
            <a:t>青色のセルに入力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 editAs="absolute">
    <xdr:from>
      <xdr:col>26</xdr:col>
      <xdr:colOff>402241</xdr:colOff>
      <xdr:row>2</xdr:row>
      <xdr:rowOff>122279</xdr:rowOff>
    </xdr:from>
    <xdr:to>
      <xdr:col>47</xdr:col>
      <xdr:colOff>517487</xdr:colOff>
      <xdr:row>40</xdr:row>
      <xdr:rowOff>28353</xdr:rowOff>
    </xdr:to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679716" y="865229"/>
          <a:ext cx="6277921" cy="6802174"/>
        </a:xfrm>
        <a:prstGeom prst="foldedCorner">
          <a:avLst/>
        </a:prstGeom>
        <a:solidFill>
          <a:sysClr val="window" lastClr="FFFFFF">
            <a:alpha val="75000"/>
          </a:sysClr>
        </a:solidFill>
        <a:ln w="6350" cmpd="sng">
          <a:solidFill>
            <a:sysClr val="windowText" lastClr="000000"/>
          </a:solidFill>
        </a:ln>
        <a:effectLst/>
      </xdr:spPr>
      <xdr:txBody>
        <a:bodyPr vertOverflow="overflow" horzOverflow="overflow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≪発注者の入力手順≫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余白には関数が埋め込まれています。削除しないよう注意してください。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①「数式」タブの「計算方法の設定」が「自動」になっていることを確認してください。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②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「発注者入力」シート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の「あて先」「工事名」「工事場所」を正しく入力してください。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③評価項目の「該当」欄の該当する項目に「○」を入力してください。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評価項目は、小委員会資料との整合が取れていることを確認してください。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④「災害防止活動等の協定」を選択している場合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ja-JP" sz="12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中間点を「削除しない」「削除する」のどちらかに○を入力してください。</a:t>
          </a:r>
          <a:endParaRPr lang="ja-JP" altLang="ja-JP" sz="12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eaLnBrk="1" fontAlgn="auto" latinLnBrk="0" hangingPunct="1"/>
          <a:r>
            <a:rPr kumimoji="1" lang="ja-JP" altLang="ja-JP" sz="1200" b="0" i="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選択しない場合は、空欄とします。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⑤「地理的条件」を選択している場合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中間点を「設ける」「設けない」のどちらかに○を入力してください。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選択しない場合は、空欄とします。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⑥「県内下請の選定」を選択している場合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中間点を「削除しない」「削除する」のどちらかに○を入力してください。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選択しない場合は、空欄とします。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⑦小項目の欄に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赤い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セルがないことを確認してください。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赤い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セルがある場合、④⑤⑥を再確認してください。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⑧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「発注者入力」シート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を非表示にしてください。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「申請書・提出書」のシート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のみ表示されます。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システム登録する前に自己</a:t>
          </a:r>
          <a:r>
            <a:rPr kumimoji="1" lang="ja-JP" altLang="ja-JP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採点申請書</a:t>
          </a:r>
          <a:r>
            <a:rPr kumimoji="1" lang="ja-JP" alt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の十分な動作確認を行ってください。</a:t>
          </a:r>
          <a:endParaRPr kumimoji="1" lang="en-US" altLang="ja-JP" sz="11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不具合が発生した場合は、総合技術センターまで連絡をお願いします。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0</xdr:col>
      <xdr:colOff>89647</xdr:colOff>
      <xdr:row>0</xdr:row>
      <xdr:rowOff>78441</xdr:rowOff>
    </xdr:from>
    <xdr:to>
      <xdr:col>13</xdr:col>
      <xdr:colOff>179294</xdr:colOff>
      <xdr:row>5</xdr:row>
      <xdr:rowOff>89647</xdr:rowOff>
    </xdr:to>
    <xdr:sp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9647" y="78441"/>
          <a:ext cx="4359088" cy="1311088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solidFill>
                <a:srgbClr val="0070C0"/>
              </a:solidFill>
            </a:rPr>
            <a:t>発注者入力画面</a:t>
          </a:r>
          <a:endParaRPr kumimoji="1" lang="en-US" altLang="ja-JP" sz="3200">
            <a:solidFill>
              <a:srgbClr val="0070C0"/>
            </a:solidFill>
          </a:endParaRPr>
        </a:p>
        <a:p>
          <a:pPr algn="ctr"/>
          <a:r>
            <a:rPr kumimoji="1" lang="ja-JP" altLang="en-US" sz="1800">
              <a:solidFill>
                <a:srgbClr val="0070C0"/>
              </a:solidFill>
            </a:rPr>
            <a:t>（入力後、このシートを非表示にする）</a:t>
          </a:r>
        </a:p>
      </xdr:txBody>
    </xdr:sp>
    <xdr:clientData/>
  </xdr:twoCellAnchor>
  <xdr:twoCellAnchor>
    <xdr:from>
      <xdr:col>12</xdr:col>
      <xdr:colOff>156881</xdr:colOff>
      <xdr:row>70</xdr:row>
      <xdr:rowOff>11207</xdr:rowOff>
    </xdr:from>
    <xdr:to>
      <xdr:col>15</xdr:col>
      <xdr:colOff>302557</xdr:colOff>
      <xdr:row>74</xdr:row>
      <xdr:rowOff>145676</xdr:rowOff>
    </xdr:to>
    <xdr:sp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078940" y="12023913"/>
          <a:ext cx="2140323" cy="806822"/>
        </a:xfrm>
        <a:prstGeom prst="wedgeRoundRectCallout">
          <a:avLst>
            <a:gd name="adj1" fmla="val 40057"/>
            <a:gd name="adj2" fmla="val -101894"/>
            <a:gd name="adj3" fmla="val 16667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○を削除するときは、</a:t>
          </a:r>
          <a:endParaRPr kumimoji="1" lang="en-US" altLang="ja-JP" sz="1100">
            <a:solidFill>
              <a:srgbClr val="0070C0"/>
            </a:solidFill>
          </a:endParaRPr>
        </a:p>
        <a:p>
          <a:pPr algn="ctr"/>
          <a:r>
            <a:rPr kumimoji="1" lang="ja-JP" altLang="en-US" sz="1100">
              <a:solidFill>
                <a:srgbClr val="0070C0"/>
              </a:solidFill>
            </a:rPr>
            <a:t>「</a:t>
          </a:r>
          <a:r>
            <a:rPr kumimoji="1" lang="en-US" altLang="ja-JP" sz="1100">
              <a:solidFill>
                <a:srgbClr val="0070C0"/>
              </a:solidFill>
            </a:rPr>
            <a:t>Del</a:t>
          </a:r>
          <a:r>
            <a:rPr kumimoji="1" lang="ja-JP" altLang="en-US" sz="1100">
              <a:solidFill>
                <a:srgbClr val="0070C0"/>
              </a:solidFill>
            </a:rPr>
            <a:t>」キーで削除してください。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171450</xdr:colOff>
      <xdr:row>1</xdr:row>
      <xdr:rowOff>47625</xdr:rowOff>
    </xdr:from>
    <xdr:to>
      <xdr:col>29</xdr:col>
      <xdr:colOff>582708</xdr:colOff>
      <xdr:row>5</xdr:row>
      <xdr:rowOff>112139</xdr:rowOff>
    </xdr:to>
    <xdr:sp textlink="">
      <xdr:nvSpPr>
        <xdr:cNvPr id="2" name="角丸四角形吹き出し 5">
          <a:extLst>
            <a:ext uri="{FF2B5EF4-FFF2-40B4-BE49-F238E27FC236}">
              <a16:creationId xmlns:a16="http://schemas.microsoft.com/office/drawing/2014/main" id="{0166843E-54CE-4251-BA9C-49CDA70D564F}"/>
            </a:ext>
          </a:extLst>
        </xdr:cNvPr>
        <xdr:cNvSpPr/>
      </xdr:nvSpPr>
      <xdr:spPr>
        <a:xfrm>
          <a:off x="9010650" y="571500"/>
          <a:ext cx="3325908" cy="836039"/>
        </a:xfrm>
        <a:prstGeom prst="wedgeRoundRectCallout">
          <a:avLst>
            <a:gd name="adj1" fmla="val -49668"/>
            <a:gd name="adj2" fmla="val 93643"/>
            <a:gd name="adj3" fmla="val 16667"/>
          </a:avLst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 u="dbl" baseline="0">
              <a:solidFill>
                <a:sysClr val="windowText" lastClr="000000"/>
              </a:solidFill>
            </a:rPr>
            <a:t>入札参加者　：　</a:t>
          </a:r>
          <a:r>
            <a:rPr kumimoji="1" lang="ja-JP" altLang="en-US" sz="1400" b="1" u="none">
              <a:solidFill>
                <a:srgbClr val="FF0000"/>
              </a:solidFill>
            </a:rPr>
            <a:t>クリーム色のセルに入力</a:t>
          </a:r>
          <a:endParaRPr kumimoji="1" lang="en-US" altLang="ja-JP" sz="1400" b="1" u="none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2.x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O69"/>
  <sheetViews>
    <sheetView showGridLines="0" topLeftCell="A9" zoomScale="160" zoomScaleNormal="160" zoomScaleSheetLayoutView="100" workbookViewId="0">
      <selection activeCell="E22" sqref="E22:T22"/>
    </sheetView>
  </sheetViews>
  <sheetFormatPr defaultColWidth="9" defaultRowHeight="13" outlineLevelCol="1"/>
  <cols>
    <col min="1" max="1" width="2.6328125" style="53" customWidth="1"/>
    <col min="2" max="2" width="3.453125" style="98" customWidth="1"/>
    <col min="3" max="3" width="4.6328125" style="98" customWidth="1"/>
    <col min="4" max="4" width="5.453125" style="98" customWidth="1"/>
    <col min="5" max="8" width="4.6328125" style="98" customWidth="1"/>
    <col min="9" max="9" width="3.36328125" style="98" customWidth="1"/>
    <col min="10" max="13" width="4.6328125" style="98" customWidth="1"/>
    <col min="14" max="14" width="7.08984375" style="98" customWidth="1"/>
    <col min="15" max="15" width="14.6328125" style="98" customWidth="1"/>
    <col min="16" max="16" width="4.6328125" style="99" customWidth="1"/>
    <col min="17" max="17" width="4.6328125" style="98" customWidth="1"/>
    <col min="18" max="18" width="6" style="98" customWidth="1"/>
    <col min="19" max="19" width="4.6328125" style="99" customWidth="1"/>
    <col min="20" max="20" width="6" style="99" customWidth="1"/>
    <col min="21" max="21" width="8.6328125" style="100" customWidth="1"/>
    <col min="22" max="22" width="1.6328125" style="53" customWidth="1"/>
    <col min="23" max="23" width="3.6328125" style="53" bestFit="1" customWidth="1"/>
    <col min="24" max="26" width="9.6328125" style="53" customWidth="1"/>
    <col min="27" max="27" width="25.26953125" style="53" bestFit="1" customWidth="1"/>
    <col min="28" max="39" width="5.08984375" style="54" hidden="1" customWidth="1" outlineLevel="1"/>
    <col min="40" max="40" width="3.6328125" style="55" hidden="1" customWidth="1" outlineLevel="1"/>
    <col min="41" max="41" width="9" style="53" collapsed="1"/>
    <col min="42" max="16384" width="9" style="53"/>
  </cols>
  <sheetData>
    <row r="1" spans="1:23" ht="41.25" customHeight="1" thickBot="1">
      <c r="A1" s="1"/>
      <c r="B1" s="2"/>
      <c r="C1" s="2"/>
      <c r="D1" s="2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303" t="s">
        <v>135</v>
      </c>
      <c r="Q1" s="303"/>
      <c r="R1" s="303"/>
      <c r="S1" s="304"/>
      <c r="T1" s="304"/>
      <c r="U1" s="3"/>
      <c r="V1" s="1"/>
    </row>
    <row r="2" spans="1:23" ht="17.25" customHeight="1" thickTop="1">
      <c r="A2" s="1"/>
      <c r="B2" s="2"/>
      <c r="C2" s="2"/>
      <c r="D2" s="2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45" t="s">
        <v>96</v>
      </c>
      <c r="Q2" s="246"/>
      <c r="R2" s="246"/>
      <c r="S2" s="246"/>
      <c r="T2" s="247"/>
      <c r="U2" s="3"/>
      <c r="V2" s="1"/>
    </row>
    <row r="3" spans="1:23" ht="15" customHeight="1" thickBot="1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248"/>
      <c r="Q3" s="249"/>
      <c r="R3" s="249"/>
      <c r="S3" s="249"/>
      <c r="T3" s="250"/>
      <c r="U3" s="3"/>
      <c r="V3" s="1"/>
    </row>
    <row r="4" spans="1:23" ht="13.5" customHeight="1" thickTop="1">
      <c r="A4" s="1"/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  <c r="P4" s="227" t="s">
        <v>91</v>
      </c>
      <c r="Q4" s="227"/>
      <c r="R4" s="305" t="s">
        <v>93</v>
      </c>
      <c r="S4" s="305"/>
      <c r="T4" s="305"/>
      <c r="U4" s="305"/>
      <c r="V4" s="1"/>
    </row>
    <row r="5" spans="1:23" ht="15" customHeight="1" thickBot="1">
      <c r="A5" s="1"/>
      <c r="B5" s="7"/>
      <c r="C5" s="5"/>
      <c r="D5" s="5"/>
      <c r="E5" s="5"/>
      <c r="F5" s="5"/>
      <c r="G5" s="5"/>
      <c r="H5" s="5"/>
      <c r="I5" s="8"/>
      <c r="J5" s="5"/>
      <c r="K5" s="5"/>
      <c r="L5" s="5"/>
      <c r="M5" s="5"/>
      <c r="N5" s="241"/>
      <c r="O5" s="242"/>
      <c r="P5" s="109"/>
      <c r="Q5" s="109"/>
      <c r="R5" s="109"/>
      <c r="S5" s="109"/>
      <c r="T5" s="109"/>
      <c r="U5" s="3"/>
      <c r="V5" s="1"/>
    </row>
    <row r="6" spans="1:23" ht="15" customHeight="1" thickTop="1">
      <c r="A6" s="1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28" t="s">
        <v>92</v>
      </c>
      <c r="Q6" s="229"/>
      <c r="R6" s="229"/>
      <c r="S6" s="229"/>
      <c r="T6" s="230"/>
      <c r="U6" s="9"/>
      <c r="V6" s="1"/>
    </row>
    <row r="7" spans="1:23" ht="13.5" customHeight="1" thickBot="1">
      <c r="A7" s="1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1"/>
      <c r="Q7" s="232"/>
      <c r="R7" s="232"/>
      <c r="S7" s="232"/>
      <c r="T7" s="233"/>
      <c r="U7" s="9"/>
      <c r="V7" s="1"/>
    </row>
    <row r="8" spans="1:23" ht="13.5" customHeight="1" thickTop="1">
      <c r="A8" s="1"/>
      <c r="B8" s="240" t="s">
        <v>0</v>
      </c>
      <c r="C8" s="24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27" t="s">
        <v>94</v>
      </c>
      <c r="Q8" s="227"/>
      <c r="R8" s="305" t="s">
        <v>93</v>
      </c>
      <c r="S8" s="305"/>
      <c r="T8" s="305"/>
      <c r="U8" s="305"/>
      <c r="V8" s="1"/>
    </row>
    <row r="9" spans="1:23" ht="14.25" customHeight="1">
      <c r="A9" s="1"/>
      <c r="B9" s="298" t="s">
        <v>141</v>
      </c>
      <c r="C9" s="298"/>
      <c r="D9" s="298"/>
      <c r="E9" s="298"/>
      <c r="F9" s="298"/>
      <c r="G9" s="298"/>
      <c r="H9" s="298"/>
      <c r="I9" s="299"/>
      <c r="J9" s="2"/>
      <c r="K9" s="2"/>
      <c r="L9" s="2"/>
      <c r="M9" s="2"/>
      <c r="N9" s="2"/>
      <c r="O9" s="2"/>
      <c r="P9" s="10"/>
      <c r="Q9" s="2"/>
      <c r="R9" s="2"/>
      <c r="S9" s="37"/>
      <c r="T9" s="37"/>
      <c r="U9" s="11"/>
      <c r="V9" s="1"/>
    </row>
    <row r="10" spans="1:23" ht="14.25" customHeight="1">
      <c r="A10" s="1"/>
      <c r="B10" s="2"/>
      <c r="C10" s="251"/>
      <c r="D10" s="251"/>
      <c r="E10" s="251"/>
      <c r="F10" s="251"/>
      <c r="G10" s="251"/>
      <c r="H10" s="251"/>
      <c r="I10" s="251"/>
      <c r="J10" s="2"/>
      <c r="K10" s="2"/>
      <c r="L10" s="2"/>
      <c r="M10" s="2"/>
      <c r="N10" s="2"/>
      <c r="O10" s="2"/>
      <c r="P10" s="37"/>
      <c r="Q10" s="37"/>
      <c r="R10" s="37"/>
      <c r="S10" s="37"/>
      <c r="T10" s="37"/>
      <c r="U10" s="37"/>
      <c r="V10" s="1"/>
    </row>
    <row r="11" spans="1:23" ht="14.25" customHeight="1">
      <c r="A11" s="1"/>
      <c r="B11" s="2"/>
      <c r="C11" s="2"/>
      <c r="D11" s="2"/>
      <c r="E11" s="2"/>
      <c r="F11" s="2"/>
      <c r="G11" s="2"/>
      <c r="H11" s="2"/>
      <c r="I11" s="2"/>
      <c r="J11" s="240" t="s">
        <v>1</v>
      </c>
      <c r="K11" s="240"/>
      <c r="L11" s="240"/>
      <c r="M11" s="2"/>
      <c r="N11" s="2"/>
      <c r="O11" s="2"/>
      <c r="P11" s="12"/>
      <c r="Q11" s="2"/>
      <c r="R11" s="2"/>
      <c r="S11" s="37"/>
      <c r="T11" s="37"/>
      <c r="U11" s="11"/>
      <c r="V11" s="1"/>
    </row>
    <row r="12" spans="1:23" ht="18.75" customHeight="1">
      <c r="A12" s="1"/>
      <c r="B12" s="1"/>
      <c r="C12" s="1"/>
      <c r="D12" s="1"/>
      <c r="E12" s="1"/>
      <c r="F12" s="1"/>
      <c r="G12" s="1"/>
      <c r="H12" s="1"/>
      <c r="I12" s="1"/>
      <c r="J12" s="252" t="s">
        <v>2</v>
      </c>
      <c r="K12" s="252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1"/>
    </row>
    <row r="13" spans="1:23" ht="18.75" customHeight="1">
      <c r="A13" s="1"/>
      <c r="B13" s="1"/>
      <c r="C13" s="1"/>
      <c r="D13" s="1"/>
      <c r="E13" s="1"/>
      <c r="F13" s="1"/>
      <c r="G13" s="1"/>
      <c r="H13" s="1"/>
      <c r="I13" s="1"/>
      <c r="J13" s="254" t="s">
        <v>3</v>
      </c>
      <c r="K13" s="254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1"/>
    </row>
    <row r="14" spans="1:23" ht="18.75" customHeight="1">
      <c r="A14" s="1"/>
      <c r="B14" s="1"/>
      <c r="C14" s="1"/>
      <c r="D14" s="1"/>
      <c r="E14" s="1"/>
      <c r="F14" s="1"/>
      <c r="G14" s="1"/>
      <c r="H14" s="1"/>
      <c r="I14" s="1"/>
      <c r="J14" s="252" t="s">
        <v>4</v>
      </c>
      <c r="K14" s="252"/>
      <c r="L14" s="300"/>
      <c r="M14" s="300"/>
      <c r="N14" s="300"/>
      <c r="O14" s="300"/>
      <c r="P14" s="300"/>
      <c r="Q14" s="300"/>
      <c r="R14" s="300"/>
      <c r="S14" s="301"/>
      <c r="T14" s="302"/>
      <c r="U14" s="1"/>
      <c r="V14" s="1"/>
    </row>
    <row r="15" spans="1:23" ht="18.75" customHeight="1">
      <c r="A15" s="1"/>
      <c r="B15" s="1"/>
      <c r="C15" s="1"/>
      <c r="D15" s="1"/>
      <c r="E15" s="1"/>
      <c r="F15" s="1"/>
      <c r="G15" s="1"/>
      <c r="H15" s="1"/>
      <c r="I15" s="1"/>
      <c r="J15" s="258" t="s">
        <v>5</v>
      </c>
      <c r="K15" s="258"/>
      <c r="L15" s="217"/>
      <c r="M15" s="217"/>
      <c r="N15" s="217"/>
      <c r="O15" s="217"/>
      <c r="P15" s="217"/>
      <c r="Q15" s="217"/>
      <c r="R15" s="217"/>
      <c r="S15" s="295"/>
      <c r="T15" s="295"/>
      <c r="U15" s="295"/>
      <c r="V15" s="295"/>
      <c r="W15" s="56"/>
    </row>
    <row r="16" spans="1:23" ht="18.75" customHeight="1">
      <c r="A16" s="1"/>
      <c r="B16" s="1"/>
      <c r="C16" s="1"/>
      <c r="D16" s="1"/>
      <c r="E16" s="1"/>
      <c r="F16" s="1"/>
      <c r="G16" s="1"/>
      <c r="H16" s="1"/>
      <c r="I16" s="1"/>
      <c r="J16" s="252" t="s">
        <v>6</v>
      </c>
      <c r="K16" s="252"/>
      <c r="L16" s="308"/>
      <c r="M16" s="308"/>
      <c r="N16" s="308"/>
      <c r="O16" s="308"/>
      <c r="P16" s="13"/>
      <c r="Q16" s="13"/>
      <c r="R16" s="13"/>
      <c r="S16" s="47"/>
      <c r="T16" s="57"/>
      <c r="U16" s="1"/>
      <c r="V16" s="1"/>
    </row>
    <row r="17" spans="1:40" ht="18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58"/>
    </row>
    <row r="18" spans="1:40" ht="29.25" customHeight="1">
      <c r="A18" s="1"/>
      <c r="B18" s="309" t="s">
        <v>7</v>
      </c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1"/>
    </row>
    <row r="19" spans="1:40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"/>
    </row>
    <row r="20" spans="1:40" ht="13.5" customHeight="1">
      <c r="A20" s="1"/>
      <c r="B20" s="1"/>
      <c r="C20" s="206" t="s">
        <v>8</v>
      </c>
      <c r="D20" s="206"/>
      <c r="E20" s="311" t="s">
        <v>142</v>
      </c>
      <c r="F20" s="311"/>
      <c r="G20" s="311"/>
      <c r="H20" s="311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11"/>
      <c r="V20" s="1"/>
    </row>
    <row r="21" spans="1:40" ht="3" customHeight="1">
      <c r="A21" s="1"/>
      <c r="B21" s="1"/>
      <c r="C21" s="46"/>
      <c r="D21" s="46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11"/>
      <c r="V21" s="1"/>
    </row>
    <row r="22" spans="1:40" ht="13.5" customHeight="1">
      <c r="A22" s="1"/>
      <c r="B22" s="1"/>
      <c r="C22" s="206" t="s">
        <v>9</v>
      </c>
      <c r="D22" s="206"/>
      <c r="E22" s="311" t="s">
        <v>143</v>
      </c>
      <c r="F22" s="311"/>
      <c r="G22" s="311"/>
      <c r="H22" s="311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11"/>
      <c r="V22" s="1"/>
      <c r="AB22" s="59" t="s">
        <v>78</v>
      </c>
    </row>
    <row r="23" spans="1:40" ht="6.75" customHeight="1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24"/>
      <c r="Q23" s="224"/>
      <c r="R23" s="224"/>
      <c r="S23" s="224"/>
      <c r="T23" s="37"/>
      <c r="U23" s="11"/>
      <c r="V23" s="1"/>
      <c r="AB23" s="53"/>
    </row>
    <row r="24" spans="1:40" ht="13.5" customHeight="1">
      <c r="A24" s="1"/>
      <c r="B24" s="192" t="s">
        <v>10</v>
      </c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6"/>
      <c r="P24" s="207" t="s">
        <v>11</v>
      </c>
      <c r="Q24" s="207" t="s">
        <v>12</v>
      </c>
      <c r="R24" s="209" t="s">
        <v>13</v>
      </c>
      <c r="S24" s="201" t="s">
        <v>14</v>
      </c>
      <c r="T24" s="211"/>
      <c r="U24" s="11"/>
      <c r="V24" s="1"/>
      <c r="AB24" s="60" t="s">
        <v>114</v>
      </c>
      <c r="AC24" s="60" t="s">
        <v>114</v>
      </c>
      <c r="AD24" s="60" t="s">
        <v>114</v>
      </c>
      <c r="AE24" s="60" t="s">
        <v>114</v>
      </c>
      <c r="AF24" s="60" t="s">
        <v>114</v>
      </c>
      <c r="AG24" s="60" t="s">
        <v>114</v>
      </c>
      <c r="AH24" s="60" t="s">
        <v>114</v>
      </c>
      <c r="AI24" s="60" t="s">
        <v>114</v>
      </c>
      <c r="AJ24" s="60" t="s">
        <v>114</v>
      </c>
      <c r="AK24" s="60" t="s">
        <v>114</v>
      </c>
      <c r="AL24" s="60" t="s">
        <v>114</v>
      </c>
      <c r="AM24" s="60" t="s">
        <v>114</v>
      </c>
      <c r="AN24" s="306" t="s">
        <v>75</v>
      </c>
    </row>
    <row r="25" spans="1:40" ht="13.5" thickBot="1">
      <c r="A25" s="1"/>
      <c r="B25" s="214" t="s">
        <v>70</v>
      </c>
      <c r="C25" s="215"/>
      <c r="D25" s="215"/>
      <c r="E25" s="215"/>
      <c r="F25" s="215"/>
      <c r="G25" s="215"/>
      <c r="H25" s="216"/>
      <c r="I25" s="214" t="s">
        <v>71</v>
      </c>
      <c r="J25" s="215"/>
      <c r="K25" s="215"/>
      <c r="L25" s="215"/>
      <c r="M25" s="215"/>
      <c r="N25" s="215"/>
      <c r="O25" s="216"/>
      <c r="P25" s="208"/>
      <c r="Q25" s="208"/>
      <c r="R25" s="210"/>
      <c r="S25" s="212"/>
      <c r="T25" s="213"/>
      <c r="U25" s="11"/>
      <c r="V25" s="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307"/>
    </row>
    <row r="26" spans="1:40" ht="13.5" customHeight="1" thickTop="1">
      <c r="A26" s="1"/>
      <c r="B26" s="185" t="s">
        <v>79</v>
      </c>
      <c r="C26" s="203" t="s">
        <v>15</v>
      </c>
      <c r="D26" s="220" t="s">
        <v>16</v>
      </c>
      <c r="E26" s="220"/>
      <c r="F26" s="220"/>
      <c r="G26" s="220"/>
      <c r="H26" s="221"/>
      <c r="I26" s="48" t="s">
        <v>54</v>
      </c>
      <c r="J26" s="167" t="s">
        <v>17</v>
      </c>
      <c r="K26" s="167"/>
      <c r="L26" s="167"/>
      <c r="M26" s="167"/>
      <c r="N26" s="167"/>
      <c r="O26" s="168"/>
      <c r="P26" s="62"/>
      <c r="Q26" s="17" t="str">
        <f>IF(P26="○",2,"－")</f>
        <v>－</v>
      </c>
      <c r="R26" s="17"/>
      <c r="S26" s="187" t="str">
        <f>IF(P26="○","様式ア(ア)","－")</f>
        <v>－</v>
      </c>
      <c r="T26" s="188"/>
      <c r="U26" s="19"/>
      <c r="V26" s="1"/>
      <c r="X26" s="53" t="s">
        <v>89</v>
      </c>
      <c r="AB26" s="63" t="str">
        <f>IF($P26="","－",0)</f>
        <v>－</v>
      </c>
      <c r="AC26" s="64" t="str">
        <f>IF($P26="","",1)</f>
        <v/>
      </c>
      <c r="AD26" s="64" t="str">
        <f>IF($P26="","",1.1)</f>
        <v/>
      </c>
      <c r="AE26" s="64" t="str">
        <f>IF($P26="","",1.2)</f>
        <v/>
      </c>
      <c r="AF26" s="64" t="str">
        <f>IF($P26="","",1.3)</f>
        <v/>
      </c>
      <c r="AG26" s="64" t="str">
        <f>IF($P26="","",1.4)</f>
        <v/>
      </c>
      <c r="AH26" s="64" t="str">
        <f>IF($P26="","",1.5)</f>
        <v/>
      </c>
      <c r="AI26" s="64" t="str">
        <f>IF($P26="","",1.6)</f>
        <v/>
      </c>
      <c r="AJ26" s="64" t="str">
        <f>IF($P26="","",1.7)</f>
        <v/>
      </c>
      <c r="AK26" s="64" t="str">
        <f>IF($P26="","",1.8)</f>
        <v/>
      </c>
      <c r="AL26" s="64" t="str">
        <f>IF($P26="","",1.9)</f>
        <v/>
      </c>
      <c r="AM26" s="64" t="str">
        <f>IF($P26="","",2)</f>
        <v/>
      </c>
      <c r="AN26" s="65"/>
    </row>
    <row r="27" spans="1:40">
      <c r="A27" s="1"/>
      <c r="B27" s="186"/>
      <c r="C27" s="202"/>
      <c r="D27" s="169"/>
      <c r="E27" s="169"/>
      <c r="F27" s="169"/>
      <c r="G27" s="169"/>
      <c r="H27" s="170"/>
      <c r="I27" s="45" t="s">
        <v>53</v>
      </c>
      <c r="J27" s="169" t="s">
        <v>18</v>
      </c>
      <c r="K27" s="169"/>
      <c r="L27" s="169"/>
      <c r="M27" s="169"/>
      <c r="N27" s="169"/>
      <c r="O27" s="170"/>
      <c r="P27" s="66" t="s">
        <v>84</v>
      </c>
      <c r="Q27" s="39">
        <f>IF(P27="○",1,"－")</f>
        <v>1</v>
      </c>
      <c r="R27" s="39"/>
      <c r="S27" s="176" t="str">
        <f>IF(P27="○","様式ア(イ)","－")</f>
        <v>様式ア(イ)</v>
      </c>
      <c r="T27" s="176"/>
      <c r="U27" s="19"/>
      <c r="V27" s="1"/>
      <c r="X27" s="85"/>
      <c r="Y27" s="86" t="s">
        <v>77</v>
      </c>
      <c r="Z27" s="86" t="s">
        <v>74</v>
      </c>
      <c r="AB27" s="67">
        <f t="shared" ref="AB27:AB43" si="0">IF($P27="","－",0)</f>
        <v>0</v>
      </c>
      <c r="AC27" s="68">
        <f>IF($P27="","",1)</f>
        <v>1</v>
      </c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9"/>
    </row>
    <row r="28" spans="1:40">
      <c r="A28" s="1"/>
      <c r="B28" s="186"/>
      <c r="C28" s="201" t="s">
        <v>19</v>
      </c>
      <c r="D28" s="222" t="s">
        <v>20</v>
      </c>
      <c r="E28" s="222"/>
      <c r="F28" s="222"/>
      <c r="G28" s="222"/>
      <c r="H28" s="223"/>
      <c r="I28" s="44" t="s">
        <v>54</v>
      </c>
      <c r="J28" s="179" t="s">
        <v>49</v>
      </c>
      <c r="K28" s="179"/>
      <c r="L28" s="179"/>
      <c r="M28" s="179"/>
      <c r="N28" s="179"/>
      <c r="O28" s="180"/>
      <c r="P28" s="70" t="s">
        <v>84</v>
      </c>
      <c r="Q28" s="40">
        <f>IF(P28="○",1,"－")</f>
        <v>1</v>
      </c>
      <c r="R28" s="40"/>
      <c r="S28" s="189" t="str">
        <f>IF(P28="○","様式イ(ア)","－")</f>
        <v>様式イ(ア)</v>
      </c>
      <c r="T28" s="189"/>
      <c r="U28" s="19"/>
      <c r="V28" s="1"/>
      <c r="X28" s="86" t="s">
        <v>76</v>
      </c>
      <c r="Y28" s="88" t="s">
        <v>84</v>
      </c>
      <c r="Z28" s="88"/>
      <c r="AA28" s="89" t="str">
        <f>IF(AND(P28="",Y28="",Z28=""),"",IF(AND(P28="",Y28="○"),"←入力しないでください",IF(AND(P28="",Z28="○"),"←入力しないでください","")))</f>
        <v/>
      </c>
      <c r="AB28" s="71">
        <f t="shared" si="0"/>
        <v>0</v>
      </c>
      <c r="AC28" s="72">
        <f>IF(P28="","",IF(AN28=1,0.5,IF(AN28=2,1,"")))</f>
        <v>0.5</v>
      </c>
      <c r="AD28" s="72">
        <f>IF(P28="","",IF(AN28=1,1,IF(AN28=2,"","")))</f>
        <v>1</v>
      </c>
      <c r="AE28" s="72"/>
      <c r="AF28" s="119"/>
      <c r="AG28" s="119"/>
      <c r="AH28" s="119"/>
      <c r="AI28" s="119"/>
      <c r="AJ28" s="119"/>
      <c r="AK28" s="119"/>
      <c r="AL28" s="119"/>
      <c r="AM28" s="119"/>
      <c r="AN28" s="120">
        <f>IF(AND(発注者入力!Y28="○",発注者入力!Z28=""),1,IF(AND(発注者入力!Y28="",発注者入力!Z28="○"),2,""))</f>
        <v>1</v>
      </c>
    </row>
    <row r="29" spans="1:40">
      <c r="A29" s="1"/>
      <c r="B29" s="186"/>
      <c r="C29" s="202"/>
      <c r="D29" s="169"/>
      <c r="E29" s="169"/>
      <c r="F29" s="169"/>
      <c r="G29" s="169"/>
      <c r="H29" s="170"/>
      <c r="I29" s="43" t="s">
        <v>53</v>
      </c>
      <c r="J29" s="280" t="s">
        <v>21</v>
      </c>
      <c r="K29" s="296"/>
      <c r="L29" s="296"/>
      <c r="M29" s="296"/>
      <c r="N29" s="296"/>
      <c r="O29" s="297"/>
      <c r="P29" s="66" t="s">
        <v>84</v>
      </c>
      <c r="Q29" s="39">
        <f>IF(P29="○",1,"－")</f>
        <v>1</v>
      </c>
      <c r="R29" s="39"/>
      <c r="S29" s="176" t="str">
        <f>IF(P29="○","様式イ(イ)","－")</f>
        <v>様式イ(イ)</v>
      </c>
      <c r="T29" s="176"/>
      <c r="U29" s="19"/>
      <c r="V29" s="1"/>
      <c r="X29" s="95"/>
      <c r="Y29" s="315" t="str">
        <f>IF(発注者入力!P28="","",IF(AND(Y28="",Z28=""),"どちらかに○",IF(AND(Y28="○",Z28="○"),"どちらかに○","")))</f>
        <v/>
      </c>
      <c r="Z29" s="315"/>
      <c r="AB29" s="67">
        <f t="shared" si="0"/>
        <v>0</v>
      </c>
      <c r="AC29" s="68">
        <f>IF($P29="","",0.5)</f>
        <v>0.5</v>
      </c>
      <c r="AD29" s="74">
        <f>IF($P29="","",1)</f>
        <v>1</v>
      </c>
      <c r="AE29" s="68"/>
      <c r="AF29" s="68"/>
      <c r="AG29" s="68"/>
      <c r="AH29" s="68"/>
      <c r="AI29" s="68"/>
      <c r="AJ29" s="68"/>
      <c r="AK29" s="68"/>
      <c r="AL29" s="68"/>
      <c r="AM29" s="68"/>
      <c r="AN29" s="69"/>
    </row>
    <row r="30" spans="1:40">
      <c r="A30" s="1"/>
      <c r="B30" s="186"/>
      <c r="C30" s="201" t="s">
        <v>22</v>
      </c>
      <c r="D30" s="222" t="s">
        <v>23</v>
      </c>
      <c r="E30" s="222"/>
      <c r="F30" s="222"/>
      <c r="G30" s="222"/>
      <c r="H30" s="223"/>
      <c r="I30" s="22" t="s">
        <v>54</v>
      </c>
      <c r="J30" s="179" t="s">
        <v>17</v>
      </c>
      <c r="K30" s="179"/>
      <c r="L30" s="179"/>
      <c r="M30" s="179"/>
      <c r="N30" s="179"/>
      <c r="O30" s="180"/>
      <c r="P30" s="70" t="s">
        <v>84</v>
      </c>
      <c r="Q30" s="40">
        <f>IF(P30="○",2,"－")</f>
        <v>2</v>
      </c>
      <c r="R30" s="40"/>
      <c r="S30" s="189" t="str">
        <f>IF(P30="○","様式ウ(ア)","－")</f>
        <v>様式ウ(ア)</v>
      </c>
      <c r="T30" s="189"/>
      <c r="U30" s="19"/>
      <c r="V30" s="1"/>
      <c r="AB30" s="71">
        <f>IF($P30="","－",0)</f>
        <v>0</v>
      </c>
      <c r="AC30" s="72">
        <f>IF($P30="","",1)</f>
        <v>1</v>
      </c>
      <c r="AD30" s="72">
        <f>IF($P30="","",1.1)</f>
        <v>1.1000000000000001</v>
      </c>
      <c r="AE30" s="72">
        <f>IF($P30="","",1.2)</f>
        <v>1.2</v>
      </c>
      <c r="AF30" s="72">
        <f>IF($P30="","",1.3)</f>
        <v>1.3</v>
      </c>
      <c r="AG30" s="72">
        <f>IF($P30="","",1.4)</f>
        <v>1.4</v>
      </c>
      <c r="AH30" s="72">
        <f>IF($P30="","",1.5)</f>
        <v>1.5</v>
      </c>
      <c r="AI30" s="72">
        <f>IF($P30="","",1.6)</f>
        <v>1.6</v>
      </c>
      <c r="AJ30" s="72">
        <f>IF($P30="","",1.7)</f>
        <v>1.7</v>
      </c>
      <c r="AK30" s="72">
        <f>IF($P30="","",1.8)</f>
        <v>1.8</v>
      </c>
      <c r="AL30" s="72">
        <f>IF($P30="","",1.9)</f>
        <v>1.9</v>
      </c>
      <c r="AM30" s="72">
        <f>IF($P30="","",2)</f>
        <v>2</v>
      </c>
      <c r="AN30" s="73"/>
    </row>
    <row r="31" spans="1:40" ht="13.5" customHeight="1">
      <c r="A31" s="1"/>
      <c r="B31" s="186"/>
      <c r="C31" s="202"/>
      <c r="D31" s="169"/>
      <c r="E31" s="169"/>
      <c r="F31" s="169"/>
      <c r="G31" s="169"/>
      <c r="H31" s="170"/>
      <c r="I31" s="43" t="s">
        <v>53</v>
      </c>
      <c r="J31" s="183" t="s">
        <v>24</v>
      </c>
      <c r="K31" s="183"/>
      <c r="L31" s="183"/>
      <c r="M31" s="183"/>
      <c r="N31" s="183"/>
      <c r="O31" s="184"/>
      <c r="P31" s="66"/>
      <c r="Q31" s="39" t="str">
        <f>IF(P31="○",1,"－")</f>
        <v>－</v>
      </c>
      <c r="R31" s="39"/>
      <c r="S31" s="176" t="str">
        <f>IF(P31="○","様式ウ(イ)","－")</f>
        <v>－</v>
      </c>
      <c r="T31" s="176"/>
      <c r="U31" s="19"/>
      <c r="V31" s="1"/>
      <c r="AB31" s="67" t="str">
        <f t="shared" si="0"/>
        <v>－</v>
      </c>
      <c r="AC31" s="68" t="str">
        <f>IF($P31="","",1)</f>
        <v/>
      </c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9"/>
    </row>
    <row r="32" spans="1:40" ht="13.5" customHeight="1">
      <c r="A32" s="1"/>
      <c r="B32" s="186"/>
      <c r="C32" s="192" t="s">
        <v>97</v>
      </c>
      <c r="D32" s="193" t="s">
        <v>99</v>
      </c>
      <c r="E32" s="193"/>
      <c r="F32" s="193"/>
      <c r="G32" s="193"/>
      <c r="H32" s="194"/>
      <c r="I32" s="22" t="s">
        <v>101</v>
      </c>
      <c r="J32" s="179" t="s">
        <v>105</v>
      </c>
      <c r="K32" s="179"/>
      <c r="L32" s="179"/>
      <c r="M32" s="179"/>
      <c r="N32" s="179"/>
      <c r="O32" s="180"/>
      <c r="P32" s="70"/>
      <c r="Q32" s="40" t="str">
        <f>IF(P32="○",5,"－")</f>
        <v>－</v>
      </c>
      <c r="R32" s="114"/>
      <c r="S32" s="173" t="str">
        <f>IF(P32="○","様式エ(技術提案Aﾀｲﾌﾟ)","-")</f>
        <v>-</v>
      </c>
      <c r="T32" s="173"/>
      <c r="U32" s="19"/>
      <c r="V32" s="1"/>
      <c r="AB32" s="124" t="str">
        <f t="shared" si="0"/>
        <v>－</v>
      </c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6"/>
    </row>
    <row r="33" spans="1:40" ht="13.5" customHeight="1">
      <c r="A33" s="1"/>
      <c r="B33" s="186"/>
      <c r="C33" s="192"/>
      <c r="D33" s="193"/>
      <c r="E33" s="193"/>
      <c r="F33" s="193"/>
      <c r="G33" s="193"/>
      <c r="H33" s="194"/>
      <c r="I33" s="48" t="s">
        <v>102</v>
      </c>
      <c r="J33" s="181" t="s">
        <v>106</v>
      </c>
      <c r="K33" s="181"/>
      <c r="L33" s="181"/>
      <c r="M33" s="181"/>
      <c r="N33" s="181"/>
      <c r="O33" s="182"/>
      <c r="P33" s="75"/>
      <c r="Q33" s="38" t="str">
        <f>IF(P33="○",5,"－")</f>
        <v>－</v>
      </c>
      <c r="R33" s="115"/>
      <c r="S33" s="174" t="str">
        <f t="shared" ref="S33:S35" si="1">IF(P33="○","様式エ(技術提案Aﾀｲﾌﾟ)","-")</f>
        <v>-</v>
      </c>
      <c r="T33" s="174"/>
      <c r="U33" s="19"/>
      <c r="V33" s="1"/>
      <c r="AB33" s="127" t="str">
        <f t="shared" si="0"/>
        <v>－</v>
      </c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9"/>
    </row>
    <row r="34" spans="1:40" ht="13.5" customHeight="1">
      <c r="A34" s="1"/>
      <c r="B34" s="186"/>
      <c r="C34" s="192"/>
      <c r="D34" s="193"/>
      <c r="E34" s="193"/>
      <c r="F34" s="193"/>
      <c r="G34" s="193"/>
      <c r="H34" s="194"/>
      <c r="I34" s="48" t="s">
        <v>103</v>
      </c>
      <c r="J34" s="181" t="s">
        <v>107</v>
      </c>
      <c r="K34" s="181"/>
      <c r="L34" s="181"/>
      <c r="M34" s="181"/>
      <c r="N34" s="181"/>
      <c r="O34" s="182"/>
      <c r="P34" s="75" t="s">
        <v>84</v>
      </c>
      <c r="Q34" s="38">
        <f>IF(P34="○",5,"－")</f>
        <v>5</v>
      </c>
      <c r="R34" s="115"/>
      <c r="S34" s="174" t="str">
        <f t="shared" si="1"/>
        <v>様式エ(技術提案Aﾀｲﾌﾟ)</v>
      </c>
      <c r="T34" s="174"/>
      <c r="U34" s="19"/>
      <c r="V34" s="1"/>
      <c r="AB34" s="127">
        <f t="shared" si="0"/>
        <v>0</v>
      </c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9"/>
    </row>
    <row r="35" spans="1:40" ht="13.5" customHeight="1">
      <c r="A35" s="1"/>
      <c r="B35" s="186"/>
      <c r="C35" s="192"/>
      <c r="D35" s="193"/>
      <c r="E35" s="193"/>
      <c r="F35" s="193"/>
      <c r="G35" s="193"/>
      <c r="H35" s="194"/>
      <c r="I35" s="45" t="s">
        <v>104</v>
      </c>
      <c r="J35" s="183" t="s">
        <v>108</v>
      </c>
      <c r="K35" s="183"/>
      <c r="L35" s="183"/>
      <c r="M35" s="183"/>
      <c r="N35" s="183"/>
      <c r="O35" s="184"/>
      <c r="P35" s="66"/>
      <c r="Q35" s="39" t="str">
        <f>IF(P35="○",5,"－")</f>
        <v>－</v>
      </c>
      <c r="R35" s="116"/>
      <c r="S35" s="175" t="str">
        <f t="shared" si="1"/>
        <v>-</v>
      </c>
      <c r="T35" s="175"/>
      <c r="U35" s="19"/>
      <c r="V35" s="1"/>
      <c r="AB35" s="130" t="str">
        <f t="shared" si="0"/>
        <v>－</v>
      </c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2"/>
    </row>
    <row r="36" spans="1:40" ht="13.5" customHeight="1">
      <c r="A36" s="1"/>
      <c r="B36" s="186"/>
      <c r="C36" s="192" t="s">
        <v>98</v>
      </c>
      <c r="D36" s="193" t="s">
        <v>100</v>
      </c>
      <c r="E36" s="193"/>
      <c r="F36" s="193"/>
      <c r="G36" s="193"/>
      <c r="H36" s="194"/>
      <c r="I36" s="48" t="s">
        <v>101</v>
      </c>
      <c r="J36" s="179" t="s">
        <v>109</v>
      </c>
      <c r="K36" s="179"/>
      <c r="L36" s="179"/>
      <c r="M36" s="179"/>
      <c r="N36" s="179"/>
      <c r="O36" s="180"/>
      <c r="P36" s="62"/>
      <c r="Q36" s="17" t="str">
        <f>IF(P36="○",6,"－")</f>
        <v>－</v>
      </c>
      <c r="R36" s="117"/>
      <c r="S36" s="173" t="str">
        <f>IF(P36="○","様式オ(技術提案Bﾀｲﾌﾟ)","-")</f>
        <v>-</v>
      </c>
      <c r="T36" s="173"/>
      <c r="U36" s="19"/>
      <c r="V36" s="1"/>
      <c r="AB36" s="124" t="str">
        <f t="shared" si="0"/>
        <v>－</v>
      </c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6"/>
    </row>
    <row r="37" spans="1:40" ht="13.5" customHeight="1">
      <c r="A37" s="1"/>
      <c r="B37" s="186"/>
      <c r="C37" s="192"/>
      <c r="D37" s="193"/>
      <c r="E37" s="193"/>
      <c r="F37" s="193"/>
      <c r="G37" s="193"/>
      <c r="H37" s="194"/>
      <c r="I37" s="48" t="s">
        <v>102</v>
      </c>
      <c r="J37" s="183" t="s">
        <v>110</v>
      </c>
      <c r="K37" s="183"/>
      <c r="L37" s="183"/>
      <c r="M37" s="183"/>
      <c r="N37" s="183"/>
      <c r="O37" s="184"/>
      <c r="P37" s="66"/>
      <c r="Q37" s="39" t="str">
        <f>IF(P37="○",4,"－")</f>
        <v>－</v>
      </c>
      <c r="R37" s="116"/>
      <c r="S37" s="175" t="str">
        <f>IF(P37="○","様式オ(技術提案Bﾀｲﾌﾟ)","-")</f>
        <v>-</v>
      </c>
      <c r="T37" s="175"/>
      <c r="U37" s="19"/>
      <c r="V37" s="1"/>
      <c r="AB37" s="130" t="str">
        <f t="shared" si="0"/>
        <v>－</v>
      </c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2"/>
    </row>
    <row r="38" spans="1:40">
      <c r="A38" s="1"/>
      <c r="B38" s="186"/>
      <c r="C38" s="312" t="s">
        <v>25</v>
      </c>
      <c r="D38" s="177" t="s">
        <v>36</v>
      </c>
      <c r="E38" s="177"/>
      <c r="F38" s="177"/>
      <c r="G38" s="177"/>
      <c r="H38" s="178"/>
      <c r="I38" s="24" t="s">
        <v>57</v>
      </c>
      <c r="J38" s="177" t="s">
        <v>119</v>
      </c>
      <c r="K38" s="177"/>
      <c r="L38" s="177"/>
      <c r="M38" s="177"/>
      <c r="N38" s="177"/>
      <c r="O38" s="178"/>
      <c r="P38" s="70" t="s">
        <v>84</v>
      </c>
      <c r="Q38" s="40">
        <f>IF(P38="○",-6,"－")</f>
        <v>-6</v>
      </c>
      <c r="R38" s="40"/>
      <c r="S38" s="189" t="str">
        <f>IF(P38="○","様式カ(ア)","－")</f>
        <v>様式カ(ア)</v>
      </c>
      <c r="T38" s="189"/>
      <c r="U38" s="19"/>
      <c r="V38" s="1"/>
      <c r="AB38" s="71">
        <f t="shared" si="0"/>
        <v>0</v>
      </c>
      <c r="AC38" s="72">
        <f t="shared" ref="AC38:AD40" si="2">IF($P38="","",-1)</f>
        <v>-1</v>
      </c>
      <c r="AD38" s="72">
        <f>IF($P38="","",-2)</f>
        <v>-2</v>
      </c>
      <c r="AE38" s="72">
        <f>IF($P38="","",-3)</f>
        <v>-3</v>
      </c>
      <c r="AF38" s="72">
        <f>IF($P38="","",-4)</f>
        <v>-4</v>
      </c>
      <c r="AG38" s="72">
        <f>IF($P38="","",-5)</f>
        <v>-5</v>
      </c>
      <c r="AH38" s="72">
        <f>IF($P38="","",-6)</f>
        <v>-6</v>
      </c>
      <c r="AI38" s="72"/>
      <c r="AJ38" s="72"/>
      <c r="AK38" s="72"/>
      <c r="AL38" s="72"/>
      <c r="AM38" s="72"/>
      <c r="AN38" s="73"/>
    </row>
    <row r="39" spans="1:40">
      <c r="A39" s="1"/>
      <c r="B39" s="186"/>
      <c r="C39" s="313"/>
      <c r="D39" s="161"/>
      <c r="E39" s="161"/>
      <c r="F39" s="161"/>
      <c r="G39" s="161"/>
      <c r="H39" s="162"/>
      <c r="I39" s="25" t="s">
        <v>42</v>
      </c>
      <c r="J39" s="161" t="s">
        <v>37</v>
      </c>
      <c r="K39" s="161"/>
      <c r="L39" s="161"/>
      <c r="M39" s="161"/>
      <c r="N39" s="161"/>
      <c r="O39" s="162"/>
      <c r="P39" s="75" t="s">
        <v>84</v>
      </c>
      <c r="Q39" s="38">
        <f t="shared" ref="Q39:Q40" si="3">IF(P39="○",-1,"－")</f>
        <v>-1</v>
      </c>
      <c r="R39" s="38"/>
      <c r="S39" s="160" t="str">
        <f>IF(P39="○","様式カ(イ)","－")</f>
        <v>様式カ(イ)</v>
      </c>
      <c r="T39" s="160"/>
      <c r="U39" s="19"/>
      <c r="V39" s="1"/>
      <c r="AB39" s="76">
        <f t="shared" si="0"/>
        <v>0</v>
      </c>
      <c r="AC39" s="77">
        <f>IF($P39="","",-0.5)</f>
        <v>-0.5</v>
      </c>
      <c r="AD39" s="77">
        <f t="shared" si="2"/>
        <v>-1</v>
      </c>
      <c r="AE39" s="77"/>
      <c r="AF39" s="77"/>
      <c r="AG39" s="77"/>
      <c r="AH39" s="77"/>
      <c r="AI39" s="77"/>
      <c r="AJ39" s="77"/>
      <c r="AK39" s="77"/>
      <c r="AL39" s="77"/>
      <c r="AM39" s="77"/>
      <c r="AN39" s="78"/>
    </row>
    <row r="40" spans="1:40">
      <c r="A40" s="1"/>
      <c r="B40" s="186"/>
      <c r="C40" s="314"/>
      <c r="D40" s="163"/>
      <c r="E40" s="163"/>
      <c r="F40" s="163"/>
      <c r="G40" s="163"/>
      <c r="H40" s="164"/>
      <c r="I40" s="27" t="s">
        <v>63</v>
      </c>
      <c r="J40" s="163" t="s">
        <v>120</v>
      </c>
      <c r="K40" s="163"/>
      <c r="L40" s="163"/>
      <c r="M40" s="163"/>
      <c r="N40" s="163"/>
      <c r="O40" s="164"/>
      <c r="P40" s="66" t="s">
        <v>84</v>
      </c>
      <c r="Q40" s="39">
        <f t="shared" si="3"/>
        <v>-1</v>
      </c>
      <c r="R40" s="39"/>
      <c r="S40" s="176" t="str">
        <f>IF(P40="○","様式カ(ウ)","－")</f>
        <v>様式カ(ウ)</v>
      </c>
      <c r="T40" s="176"/>
      <c r="U40" s="19"/>
      <c r="V40" s="1"/>
      <c r="AB40" s="76">
        <f t="shared" si="0"/>
        <v>0</v>
      </c>
      <c r="AC40" s="77">
        <f t="shared" si="2"/>
        <v>-1</v>
      </c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8"/>
    </row>
    <row r="41" spans="1:40" ht="13.5" customHeight="1">
      <c r="A41" s="1"/>
      <c r="B41" s="278" t="s">
        <v>80</v>
      </c>
      <c r="C41" s="290" t="s">
        <v>27</v>
      </c>
      <c r="D41" s="222" t="s">
        <v>16</v>
      </c>
      <c r="E41" s="222"/>
      <c r="F41" s="222"/>
      <c r="G41" s="222"/>
      <c r="H41" s="223"/>
      <c r="I41" s="28" t="s">
        <v>54</v>
      </c>
      <c r="J41" s="177" t="s">
        <v>45</v>
      </c>
      <c r="K41" s="177"/>
      <c r="L41" s="177"/>
      <c r="M41" s="177"/>
      <c r="N41" s="177"/>
      <c r="O41" s="178"/>
      <c r="P41" s="70"/>
      <c r="Q41" s="40" t="str">
        <f>IF(P41="○",3,"－")</f>
        <v>－</v>
      </c>
      <c r="R41" s="40"/>
      <c r="S41" s="189" t="str">
        <f>IF(P41="○","様式キ(ア)","－")</f>
        <v>－</v>
      </c>
      <c r="T41" s="189"/>
      <c r="U41" s="19"/>
      <c r="V41" s="1"/>
      <c r="AB41" s="71" t="str">
        <f t="shared" si="0"/>
        <v>－</v>
      </c>
      <c r="AC41" s="72" t="str">
        <f>IF($P41="","",1)</f>
        <v/>
      </c>
      <c r="AD41" s="72" t="str">
        <f>IF($P41="","",2)</f>
        <v/>
      </c>
      <c r="AE41" s="72" t="str">
        <f>IF($P41="","",3)</f>
        <v/>
      </c>
      <c r="AF41" s="72"/>
      <c r="AG41" s="72"/>
      <c r="AH41" s="72"/>
      <c r="AI41" s="72"/>
      <c r="AJ41" s="72"/>
      <c r="AK41" s="72"/>
      <c r="AL41" s="72"/>
      <c r="AM41" s="72"/>
      <c r="AN41" s="73"/>
    </row>
    <row r="42" spans="1:40">
      <c r="A42" s="1"/>
      <c r="B42" s="186"/>
      <c r="C42" s="291"/>
      <c r="D42" s="286"/>
      <c r="E42" s="286"/>
      <c r="F42" s="286"/>
      <c r="G42" s="286"/>
      <c r="H42" s="287"/>
      <c r="I42" s="29" t="s">
        <v>53</v>
      </c>
      <c r="J42" s="218" t="s">
        <v>136</v>
      </c>
      <c r="K42" s="218"/>
      <c r="L42" s="218"/>
      <c r="M42" s="218"/>
      <c r="N42" s="218"/>
      <c r="O42" s="219"/>
      <c r="P42" s="75"/>
      <c r="Q42" s="38" t="str">
        <f>IF(P42="○",1,"－")</f>
        <v>－</v>
      </c>
      <c r="R42" s="38"/>
      <c r="S42" s="160" t="str">
        <f>IF(P42="○","様式キ(イ)","－")</f>
        <v>－</v>
      </c>
      <c r="T42" s="160"/>
      <c r="U42" s="19"/>
      <c r="V42" s="1"/>
      <c r="AB42" s="76" t="str">
        <f t="shared" si="0"/>
        <v>－</v>
      </c>
      <c r="AC42" s="77" t="str">
        <f>IF($P42="","",1)</f>
        <v/>
      </c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8"/>
    </row>
    <row r="43" spans="1:40">
      <c r="A43" s="1"/>
      <c r="B43" s="186"/>
      <c r="C43" s="291"/>
      <c r="D43" s="286"/>
      <c r="E43" s="286"/>
      <c r="F43" s="286"/>
      <c r="G43" s="286"/>
      <c r="H43" s="287"/>
      <c r="I43" s="29" t="s">
        <v>41</v>
      </c>
      <c r="J43" s="181" t="s">
        <v>26</v>
      </c>
      <c r="K43" s="181"/>
      <c r="L43" s="181"/>
      <c r="M43" s="181"/>
      <c r="N43" s="181"/>
      <c r="O43" s="182"/>
      <c r="P43" s="75" t="s">
        <v>84</v>
      </c>
      <c r="Q43" s="38">
        <f>IF(P43="○",1.5,"－")</f>
        <v>1.5</v>
      </c>
      <c r="R43" s="38"/>
      <c r="S43" s="160" t="str">
        <f>IF(P43="○","様式キ(ウ)","－")</f>
        <v>様式キ(ウ)</v>
      </c>
      <c r="T43" s="160"/>
      <c r="U43" s="19"/>
      <c r="V43" s="1"/>
      <c r="AB43" s="76">
        <f t="shared" si="0"/>
        <v>0</v>
      </c>
      <c r="AC43" s="77">
        <f>IF($P43="","",1)</f>
        <v>1</v>
      </c>
      <c r="AD43" s="77">
        <f>IF($P43="","",1.5)</f>
        <v>1.5</v>
      </c>
      <c r="AE43" s="77"/>
      <c r="AF43" s="77"/>
      <c r="AG43" s="77"/>
      <c r="AH43" s="77"/>
      <c r="AI43" s="77"/>
      <c r="AJ43" s="77"/>
      <c r="AK43" s="77"/>
      <c r="AL43" s="77"/>
      <c r="AM43" s="77"/>
      <c r="AN43" s="78"/>
    </row>
    <row r="44" spans="1:40">
      <c r="A44" s="1"/>
      <c r="B44" s="186"/>
      <c r="C44" s="291"/>
      <c r="D44" s="286"/>
      <c r="E44" s="286"/>
      <c r="F44" s="286"/>
      <c r="G44" s="286"/>
      <c r="H44" s="287"/>
      <c r="I44" s="23" t="s">
        <v>59</v>
      </c>
      <c r="J44" s="181" t="s">
        <v>46</v>
      </c>
      <c r="K44" s="181"/>
      <c r="L44" s="181"/>
      <c r="M44" s="181"/>
      <c r="N44" s="181"/>
      <c r="O44" s="182"/>
      <c r="P44" s="75"/>
      <c r="Q44" s="38" t="str">
        <f>IF(P44="○",0.5,"－")</f>
        <v>－</v>
      </c>
      <c r="R44" s="38"/>
      <c r="S44" s="160" t="str">
        <f>IF(P44="○","様式キ(エ)","－")</f>
        <v>－</v>
      </c>
      <c r="T44" s="160"/>
      <c r="U44" s="19"/>
      <c r="V44" s="1"/>
      <c r="AB44" s="76" t="str">
        <f t="shared" ref="AB44:AB48" si="4">IF($P44="","－",0)</f>
        <v>－</v>
      </c>
      <c r="AC44" s="77" t="str">
        <f>IF($P44="","",0.5)</f>
        <v/>
      </c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8"/>
    </row>
    <row r="45" spans="1:40">
      <c r="A45" s="1"/>
      <c r="B45" s="186"/>
      <c r="C45" s="292"/>
      <c r="D45" s="169"/>
      <c r="E45" s="169"/>
      <c r="F45" s="169"/>
      <c r="G45" s="169"/>
      <c r="H45" s="170"/>
      <c r="I45" s="23" t="s">
        <v>61</v>
      </c>
      <c r="J45" s="183" t="s">
        <v>64</v>
      </c>
      <c r="K45" s="183"/>
      <c r="L45" s="183"/>
      <c r="M45" s="183"/>
      <c r="N45" s="183"/>
      <c r="O45" s="184"/>
      <c r="P45" s="66"/>
      <c r="Q45" s="39" t="str">
        <f>IF(P45="○",1,"－")</f>
        <v>－</v>
      </c>
      <c r="R45" s="39"/>
      <c r="S45" s="176" t="str">
        <f>IF(P45="○","様式キ(オ)","－")</f>
        <v>－</v>
      </c>
      <c r="T45" s="176"/>
      <c r="U45" s="19"/>
      <c r="V45" s="1"/>
      <c r="AB45" s="67" t="str">
        <f t="shared" si="4"/>
        <v>－</v>
      </c>
      <c r="AC45" s="68" t="str">
        <f>IF($P45="","",1)</f>
        <v/>
      </c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9"/>
    </row>
    <row r="46" spans="1:40">
      <c r="A46" s="1"/>
      <c r="B46" s="186"/>
      <c r="C46" s="290" t="s">
        <v>28</v>
      </c>
      <c r="D46" s="222" t="s">
        <v>23</v>
      </c>
      <c r="E46" s="222"/>
      <c r="F46" s="222"/>
      <c r="G46" s="222"/>
      <c r="H46" s="223"/>
      <c r="I46" s="22" t="s">
        <v>54</v>
      </c>
      <c r="J46" s="179" t="s">
        <v>69</v>
      </c>
      <c r="K46" s="179"/>
      <c r="L46" s="179"/>
      <c r="M46" s="179"/>
      <c r="N46" s="179"/>
      <c r="O46" s="180"/>
      <c r="P46" s="70"/>
      <c r="Q46" s="40" t="str">
        <f>IF(P46="○",3,"－")</f>
        <v>－</v>
      </c>
      <c r="R46" s="114"/>
      <c r="S46" s="189" t="str">
        <f>IF(P46="○","不要","－")</f>
        <v>－</v>
      </c>
      <c r="T46" s="189"/>
      <c r="U46" s="19"/>
      <c r="V46" s="1"/>
      <c r="AB46" s="79" t="str">
        <f t="shared" si="4"/>
        <v>－</v>
      </c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1"/>
    </row>
    <row r="47" spans="1:40">
      <c r="A47" s="1"/>
      <c r="B47" s="186"/>
      <c r="C47" s="291"/>
      <c r="D47" s="286"/>
      <c r="E47" s="286"/>
      <c r="F47" s="286"/>
      <c r="G47" s="286"/>
      <c r="H47" s="287"/>
      <c r="I47" s="23" t="s">
        <v>53</v>
      </c>
      <c r="J47" s="181" t="s">
        <v>68</v>
      </c>
      <c r="K47" s="181"/>
      <c r="L47" s="181"/>
      <c r="M47" s="181"/>
      <c r="N47" s="181"/>
      <c r="O47" s="182"/>
      <c r="P47" s="75"/>
      <c r="Q47" s="38" t="str">
        <f>IF(P47="○",3,"－")</f>
        <v>－</v>
      </c>
      <c r="R47" s="115"/>
      <c r="S47" s="160" t="str">
        <f>IF(P47="○","不要","－")</f>
        <v>－</v>
      </c>
      <c r="T47" s="160"/>
      <c r="U47" s="19"/>
      <c r="V47" s="1"/>
      <c r="AB47" s="82" t="str">
        <f t="shared" si="4"/>
        <v>－</v>
      </c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4"/>
    </row>
    <row r="48" spans="1:40">
      <c r="A48" s="1"/>
      <c r="B48" s="186"/>
      <c r="C48" s="291"/>
      <c r="D48" s="286"/>
      <c r="E48" s="286"/>
      <c r="F48" s="286"/>
      <c r="G48" s="286"/>
      <c r="H48" s="287"/>
      <c r="I48" s="32" t="s">
        <v>41</v>
      </c>
      <c r="J48" s="171" t="s">
        <v>67</v>
      </c>
      <c r="K48" s="171"/>
      <c r="L48" s="171"/>
      <c r="M48" s="171"/>
      <c r="N48" s="171"/>
      <c r="O48" s="172"/>
      <c r="P48" s="75"/>
      <c r="Q48" s="38" t="str">
        <f>IF(P48="○",3,"－")</f>
        <v>－</v>
      </c>
      <c r="R48" s="115"/>
      <c r="S48" s="160" t="str">
        <f>IF(P48="○","不要","－")</f>
        <v>－</v>
      </c>
      <c r="T48" s="160"/>
      <c r="U48" s="19"/>
      <c r="V48" s="1"/>
      <c r="AB48" s="82" t="str">
        <f t="shared" si="4"/>
        <v>－</v>
      </c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4"/>
    </row>
    <row r="49" spans="1:40">
      <c r="A49" s="1"/>
      <c r="B49" s="186"/>
      <c r="C49" s="291"/>
      <c r="D49" s="286"/>
      <c r="E49" s="286"/>
      <c r="F49" s="286"/>
      <c r="G49" s="286"/>
      <c r="H49" s="287"/>
      <c r="I49" s="23" t="s">
        <v>59</v>
      </c>
      <c r="J49" s="181" t="s">
        <v>58</v>
      </c>
      <c r="K49" s="181"/>
      <c r="L49" s="181"/>
      <c r="M49" s="181"/>
      <c r="N49" s="181"/>
      <c r="O49" s="182"/>
      <c r="P49" s="75"/>
      <c r="Q49" s="38" t="str">
        <f>IF(P49="○",1,"－")</f>
        <v>－</v>
      </c>
      <c r="R49" s="38"/>
      <c r="S49" s="160" t="str">
        <f>IF(P49="○","様式ク(エ)","－")</f>
        <v>－</v>
      </c>
      <c r="T49" s="160"/>
      <c r="U49" s="19"/>
      <c r="V49" s="1"/>
      <c r="AB49" s="76" t="str">
        <f t="shared" ref="AB49:AB62" si="5">IF($P49="","－",0)</f>
        <v>－</v>
      </c>
      <c r="AC49" s="77" t="str">
        <f>IF($P49="","",1)</f>
        <v/>
      </c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8"/>
    </row>
    <row r="50" spans="1:40">
      <c r="A50" s="1"/>
      <c r="B50" s="186"/>
      <c r="C50" s="291"/>
      <c r="D50" s="286"/>
      <c r="E50" s="286"/>
      <c r="F50" s="286"/>
      <c r="G50" s="286"/>
      <c r="H50" s="287"/>
      <c r="I50" s="23" t="s">
        <v>61</v>
      </c>
      <c r="J50" s="181" t="s">
        <v>65</v>
      </c>
      <c r="K50" s="181"/>
      <c r="L50" s="181"/>
      <c r="M50" s="181"/>
      <c r="N50" s="181"/>
      <c r="O50" s="182"/>
      <c r="P50" s="75" t="s">
        <v>84</v>
      </c>
      <c r="Q50" s="38">
        <f>IF(P50="○",1,"－")</f>
        <v>1</v>
      </c>
      <c r="R50" s="38"/>
      <c r="S50" s="160" t="str">
        <f>IF(P50="○","様式ク(オ)","－")</f>
        <v>様式ク(オ)</v>
      </c>
      <c r="T50" s="160"/>
      <c r="U50" s="19"/>
      <c r="V50" s="1"/>
      <c r="X50" s="53" t="s">
        <v>88</v>
      </c>
      <c r="AB50" s="76">
        <f t="shared" si="5"/>
        <v>0</v>
      </c>
      <c r="AC50" s="77">
        <f>IF($P50="","",1)</f>
        <v>1</v>
      </c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8"/>
    </row>
    <row r="51" spans="1:40">
      <c r="A51" s="1"/>
      <c r="B51" s="186"/>
      <c r="C51" s="292"/>
      <c r="D51" s="169"/>
      <c r="E51" s="169"/>
      <c r="F51" s="169"/>
      <c r="G51" s="169"/>
      <c r="H51" s="170"/>
      <c r="I51" s="48" t="s">
        <v>44</v>
      </c>
      <c r="J51" s="183" t="s">
        <v>83</v>
      </c>
      <c r="K51" s="183"/>
      <c r="L51" s="183"/>
      <c r="M51" s="183"/>
      <c r="N51" s="183"/>
      <c r="O51" s="184"/>
      <c r="P51" s="66"/>
      <c r="Q51" s="39" t="str">
        <f>IF(P51="○",1,"－")</f>
        <v>－</v>
      </c>
      <c r="R51" s="39"/>
      <c r="S51" s="176" t="str">
        <f>IF(P51="○","様式ク(カ)","－")</f>
        <v>－</v>
      </c>
      <c r="T51" s="176"/>
      <c r="U51" s="19"/>
      <c r="V51" s="1"/>
      <c r="X51" s="85"/>
      <c r="Y51" s="86" t="s">
        <v>72</v>
      </c>
      <c r="Z51" s="86" t="s">
        <v>73</v>
      </c>
      <c r="AB51" s="67" t="str">
        <f t="shared" si="5"/>
        <v>－</v>
      </c>
      <c r="AC51" s="68" t="str">
        <f>IF($P51="","",0.5)</f>
        <v/>
      </c>
      <c r="AD51" s="68" t="str">
        <f>IF($P51="","",1)</f>
        <v/>
      </c>
      <c r="AE51" s="68"/>
      <c r="AF51" s="68"/>
      <c r="AG51" s="68"/>
      <c r="AH51" s="68"/>
      <c r="AI51" s="68"/>
      <c r="AJ51" s="68"/>
      <c r="AK51" s="68"/>
      <c r="AL51" s="68"/>
      <c r="AM51" s="68"/>
      <c r="AN51" s="69"/>
    </row>
    <row r="52" spans="1:40" ht="13.5" customHeight="1">
      <c r="A52" s="1"/>
      <c r="B52" s="186"/>
      <c r="C52" s="102" t="s">
        <v>31</v>
      </c>
      <c r="D52" s="193" t="s">
        <v>29</v>
      </c>
      <c r="E52" s="193"/>
      <c r="F52" s="193"/>
      <c r="G52" s="193"/>
      <c r="H52" s="194"/>
      <c r="I52" s="44" t="s">
        <v>54</v>
      </c>
      <c r="J52" s="193" t="s">
        <v>30</v>
      </c>
      <c r="K52" s="193"/>
      <c r="L52" s="193"/>
      <c r="M52" s="193"/>
      <c r="N52" s="193"/>
      <c r="O52" s="194"/>
      <c r="P52" s="87" t="s">
        <v>84</v>
      </c>
      <c r="Q52" s="42">
        <f>IF(P52="○",1,"－")</f>
        <v>1</v>
      </c>
      <c r="R52" s="42"/>
      <c r="S52" s="260" t="str">
        <f>IF(P52="○","不要","－")</f>
        <v>不要</v>
      </c>
      <c r="T52" s="260"/>
      <c r="U52" s="19"/>
      <c r="V52" s="1"/>
      <c r="X52" s="86" t="s">
        <v>76</v>
      </c>
      <c r="Y52" s="88"/>
      <c r="Z52" s="88" t="s">
        <v>84</v>
      </c>
      <c r="AA52" s="89" t="str">
        <f>IF(AND(P52="",Y52="",Z52=""),"",IF(AND(P52="",Y52="○"),"←入力しないでください",IF(AND(P52="",Z52="○"),"←入力しないでください","")))</f>
        <v/>
      </c>
      <c r="AB52" s="90">
        <f t="shared" si="5"/>
        <v>0</v>
      </c>
      <c r="AC52" s="91">
        <f>IF(P52="","",IF(AN52=1,0.5,IF(AN52=2,1,"")))</f>
        <v>1</v>
      </c>
      <c r="AD52" s="91" t="str">
        <f>IF(P52="","",IF(AN52=1,1,IF(AN52=2,"","")))</f>
        <v/>
      </c>
      <c r="AE52" s="91"/>
      <c r="AF52" s="91"/>
      <c r="AG52" s="91"/>
      <c r="AH52" s="91"/>
      <c r="AI52" s="91"/>
      <c r="AJ52" s="91"/>
      <c r="AK52" s="91"/>
      <c r="AL52" s="91"/>
      <c r="AM52" s="91"/>
      <c r="AN52" s="92">
        <f>IF(AND(発注者入力!Y52="○",発注者入力!Z52=""),1,IF(AND(発注者入力!Y52="",発注者入力!Z52="○"),2,""))</f>
        <v>2</v>
      </c>
    </row>
    <row r="53" spans="1:40" ht="13" customHeight="1">
      <c r="A53" s="93"/>
      <c r="B53" s="186"/>
      <c r="C53" s="195" t="s">
        <v>34</v>
      </c>
      <c r="D53" s="222" t="s">
        <v>32</v>
      </c>
      <c r="E53" s="222"/>
      <c r="F53" s="222"/>
      <c r="G53" s="222"/>
      <c r="H53" s="223"/>
      <c r="I53" s="22" t="s">
        <v>57</v>
      </c>
      <c r="J53" s="282" t="s">
        <v>138</v>
      </c>
      <c r="K53" s="283"/>
      <c r="L53" s="283"/>
      <c r="M53" s="284"/>
      <c r="N53" s="284"/>
      <c r="O53" s="285"/>
      <c r="P53" s="70"/>
      <c r="Q53" s="40" t="str">
        <f>IF(P53="○",1.5,"－")</f>
        <v>－</v>
      </c>
      <c r="R53" s="40"/>
      <c r="S53" s="189" t="str">
        <f>IF(P53="○","様式コ(ア)","－")</f>
        <v>－</v>
      </c>
      <c r="T53" s="189"/>
      <c r="U53" s="19"/>
      <c r="V53" s="1"/>
      <c r="X53" s="94"/>
      <c r="Y53" s="315" t="str">
        <f>IF(発注者入力!P52="","",IF(AND(Y52="",Z52=""),"どちらかに○",IF(AND(Y52="○",Z52="○"),"どちらかに○","")))</f>
        <v/>
      </c>
      <c r="Z53" s="315"/>
      <c r="AB53" s="71" t="str">
        <f t="shared" si="5"/>
        <v>－</v>
      </c>
      <c r="AC53" s="72" t="str">
        <f>IF($P53="","",0.5)</f>
        <v/>
      </c>
      <c r="AD53" s="72" t="str">
        <f>IF($P53="","",1)</f>
        <v/>
      </c>
      <c r="AE53" s="72" t="str">
        <f>IF($P53="","",1.5)</f>
        <v/>
      </c>
      <c r="AF53" s="72"/>
      <c r="AG53" s="72"/>
      <c r="AH53" s="72"/>
      <c r="AI53" s="72"/>
      <c r="AJ53" s="72"/>
      <c r="AK53" s="72"/>
      <c r="AL53" s="72"/>
      <c r="AM53" s="72"/>
      <c r="AN53" s="73"/>
    </row>
    <row r="54" spans="1:40">
      <c r="A54" s="1"/>
      <c r="B54" s="186"/>
      <c r="C54" s="196"/>
      <c r="D54" s="286"/>
      <c r="E54" s="286"/>
      <c r="F54" s="286"/>
      <c r="G54" s="286"/>
      <c r="H54" s="287"/>
      <c r="I54" s="48" t="s">
        <v>42</v>
      </c>
      <c r="J54" s="181" t="s">
        <v>33</v>
      </c>
      <c r="K54" s="181"/>
      <c r="L54" s="181"/>
      <c r="M54" s="181"/>
      <c r="N54" s="181"/>
      <c r="O54" s="182"/>
      <c r="P54" s="75"/>
      <c r="Q54" s="38" t="str">
        <f t="shared" ref="Q54:Q66" si="6">IF(P54="○",1,"－")</f>
        <v>－</v>
      </c>
      <c r="R54" s="38"/>
      <c r="S54" s="160" t="str">
        <f>IF(P54="○","様式コ(イ)","－")</f>
        <v>－</v>
      </c>
      <c r="T54" s="160"/>
      <c r="U54" s="19"/>
      <c r="V54" s="1"/>
      <c r="AB54" s="76" t="str">
        <f t="shared" si="5"/>
        <v>－</v>
      </c>
      <c r="AC54" s="77" t="str">
        <f>IF($P54="","",1)</f>
        <v/>
      </c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8"/>
    </row>
    <row r="55" spans="1:40">
      <c r="A55" s="1"/>
      <c r="B55" s="186"/>
      <c r="C55" s="196"/>
      <c r="D55" s="286"/>
      <c r="E55" s="286"/>
      <c r="F55" s="286"/>
      <c r="G55" s="286"/>
      <c r="H55" s="287"/>
      <c r="I55" s="23" t="s">
        <v>63</v>
      </c>
      <c r="J55" s="181" t="s">
        <v>51</v>
      </c>
      <c r="K55" s="181"/>
      <c r="L55" s="181"/>
      <c r="M55" s="181"/>
      <c r="N55" s="181"/>
      <c r="O55" s="182"/>
      <c r="P55" s="75"/>
      <c r="Q55" s="38" t="str">
        <f t="shared" si="6"/>
        <v>－</v>
      </c>
      <c r="R55" s="38"/>
      <c r="S55" s="160" t="str">
        <f>IF(P55="○","様式コ(ウ)","－")</f>
        <v>－</v>
      </c>
      <c r="T55" s="160"/>
      <c r="U55" s="19"/>
      <c r="V55" s="1"/>
      <c r="AB55" s="76" t="str">
        <f t="shared" si="5"/>
        <v>－</v>
      </c>
      <c r="AC55" s="77" t="str">
        <f>IF($P55="","",1)</f>
        <v/>
      </c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8"/>
    </row>
    <row r="56" spans="1:40">
      <c r="A56" s="1"/>
      <c r="B56" s="186"/>
      <c r="C56" s="196"/>
      <c r="D56" s="286"/>
      <c r="E56" s="286"/>
      <c r="F56" s="286"/>
      <c r="G56" s="286"/>
      <c r="H56" s="287"/>
      <c r="I56" s="35" t="s">
        <v>43</v>
      </c>
      <c r="J56" s="161" t="s">
        <v>82</v>
      </c>
      <c r="K56" s="161"/>
      <c r="L56" s="161"/>
      <c r="M56" s="161"/>
      <c r="N56" s="161"/>
      <c r="O56" s="162"/>
      <c r="P56" s="75"/>
      <c r="Q56" s="38" t="str">
        <f t="shared" si="6"/>
        <v>－</v>
      </c>
      <c r="R56" s="38"/>
      <c r="S56" s="160" t="str">
        <f>IF(P56="○","様式コ(エ)","－")</f>
        <v>－</v>
      </c>
      <c r="T56" s="160"/>
      <c r="U56" s="19"/>
      <c r="V56" s="1"/>
      <c r="AB56" s="76" t="str">
        <f t="shared" si="5"/>
        <v>－</v>
      </c>
      <c r="AC56" s="77" t="str">
        <f>IF($P56="","",1)</f>
        <v/>
      </c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8"/>
    </row>
    <row r="57" spans="1:40">
      <c r="A57" s="1"/>
      <c r="B57" s="186"/>
      <c r="C57" s="196"/>
      <c r="D57" s="286"/>
      <c r="E57" s="286"/>
      <c r="F57" s="286"/>
      <c r="G57" s="286"/>
      <c r="H57" s="287"/>
      <c r="I57" s="48" t="s">
        <v>85</v>
      </c>
      <c r="J57" s="134" t="s">
        <v>130</v>
      </c>
      <c r="K57" s="134"/>
      <c r="L57" s="134"/>
      <c r="M57" s="134"/>
      <c r="N57" s="134"/>
      <c r="O57" s="135"/>
      <c r="P57" s="75"/>
      <c r="Q57" s="38" t="str">
        <f>IF(P57="○",0.5,"－")</f>
        <v>－</v>
      </c>
      <c r="R57" s="38"/>
      <c r="S57" s="160" t="str">
        <f>IF(P57="○","様式コ(オ)","－")</f>
        <v>－</v>
      </c>
      <c r="T57" s="160"/>
      <c r="U57" s="19"/>
      <c r="V57" s="1"/>
      <c r="AB57" s="76" t="str">
        <f t="shared" si="5"/>
        <v>－</v>
      </c>
      <c r="AC57" s="77">
        <v>0.5</v>
      </c>
      <c r="AD57" s="122"/>
      <c r="AE57" s="77"/>
      <c r="AF57" s="77"/>
      <c r="AG57" s="77"/>
      <c r="AH57" s="77"/>
      <c r="AI57" s="77"/>
      <c r="AJ57" s="77"/>
      <c r="AK57" s="77"/>
      <c r="AL57" s="77"/>
      <c r="AM57" s="77"/>
      <c r="AN57" s="78"/>
    </row>
    <row r="58" spans="1:40">
      <c r="A58" s="1"/>
      <c r="B58" s="186"/>
      <c r="C58" s="196"/>
      <c r="D58" s="286"/>
      <c r="E58" s="286"/>
      <c r="F58" s="286"/>
      <c r="G58" s="286"/>
      <c r="H58" s="287"/>
      <c r="I58" s="48" t="s">
        <v>115</v>
      </c>
      <c r="J58" s="181" t="s">
        <v>116</v>
      </c>
      <c r="K58" s="181"/>
      <c r="L58" s="181"/>
      <c r="M58" s="181"/>
      <c r="N58" s="181"/>
      <c r="O58" s="182"/>
      <c r="P58" s="75"/>
      <c r="Q58" s="38" t="str">
        <f>IF(P58="○",0.5,"－")</f>
        <v>－</v>
      </c>
      <c r="R58" s="38"/>
      <c r="S58" s="160" t="str">
        <f>IF(P58="○","様式コ(キ)","－")</f>
        <v>－</v>
      </c>
      <c r="T58" s="160"/>
      <c r="U58" s="19"/>
      <c r="V58" s="1"/>
      <c r="AB58" s="76" t="str">
        <f t="shared" si="5"/>
        <v>－</v>
      </c>
      <c r="AC58" s="77" t="str">
        <f>IF($P58="","",0.5)</f>
        <v/>
      </c>
      <c r="AD58" s="122"/>
      <c r="AE58" s="77"/>
      <c r="AF58" s="77"/>
      <c r="AG58" s="77"/>
      <c r="AH58" s="77"/>
      <c r="AI58" s="77"/>
      <c r="AJ58" s="77"/>
      <c r="AK58" s="77"/>
      <c r="AL58" s="77"/>
      <c r="AM58" s="77"/>
      <c r="AN58" s="78"/>
    </row>
    <row r="59" spans="1:40">
      <c r="A59" s="1"/>
      <c r="B59" s="186"/>
      <c r="C59" s="196"/>
      <c r="D59" s="286"/>
      <c r="E59" s="286"/>
      <c r="F59" s="286"/>
      <c r="G59" s="286"/>
      <c r="H59" s="287"/>
      <c r="I59" s="48" t="s">
        <v>131</v>
      </c>
      <c r="J59" s="181" t="s">
        <v>117</v>
      </c>
      <c r="K59" s="181"/>
      <c r="L59" s="181"/>
      <c r="M59" s="181"/>
      <c r="N59" s="181"/>
      <c r="O59" s="182"/>
      <c r="P59" s="75"/>
      <c r="Q59" s="38" t="str">
        <f>IF(P59="○",0.5,"－")</f>
        <v>－</v>
      </c>
      <c r="R59" s="38"/>
      <c r="S59" s="160" t="str">
        <f>IF(P59="○","様式コ(ク)","－")</f>
        <v>－</v>
      </c>
      <c r="T59" s="160"/>
      <c r="U59" s="19"/>
      <c r="V59" s="1"/>
      <c r="AB59" s="139" t="str">
        <f t="shared" si="5"/>
        <v>－</v>
      </c>
      <c r="AC59" s="122" t="str">
        <f>IF($P59="","",0.5)</f>
        <v/>
      </c>
      <c r="AD59" s="122"/>
      <c r="AE59" s="122"/>
      <c r="AF59" s="77"/>
      <c r="AG59" s="77"/>
      <c r="AH59" s="77"/>
      <c r="AI59" s="77"/>
      <c r="AJ59" s="77"/>
      <c r="AK59" s="77"/>
      <c r="AL59" s="77"/>
      <c r="AM59" s="77"/>
      <c r="AN59" s="78"/>
    </row>
    <row r="60" spans="1:40">
      <c r="A60" s="1"/>
      <c r="B60" s="186"/>
      <c r="C60" s="270"/>
      <c r="D60" s="288"/>
      <c r="E60" s="288"/>
      <c r="F60" s="288"/>
      <c r="G60" s="288"/>
      <c r="H60" s="289"/>
      <c r="I60" s="48" t="s">
        <v>133</v>
      </c>
      <c r="J60" s="137" t="s">
        <v>134</v>
      </c>
      <c r="K60" s="137"/>
      <c r="L60" s="137"/>
      <c r="M60" s="137"/>
      <c r="N60" s="137"/>
      <c r="O60" s="138"/>
      <c r="P60" s="66"/>
      <c r="Q60" s="39" t="str">
        <f t="shared" si="6"/>
        <v>－</v>
      </c>
      <c r="R60" s="38"/>
      <c r="S60" s="160" t="str">
        <f>IF(P60="○","様式コ(ケ)","－")</f>
        <v>－</v>
      </c>
      <c r="T60" s="160"/>
      <c r="U60" s="19"/>
      <c r="V60" s="1"/>
      <c r="AB60" s="67" t="str">
        <f t="shared" si="5"/>
        <v>－</v>
      </c>
      <c r="AC60" s="68" t="str">
        <f>IF($P60="","",1)</f>
        <v/>
      </c>
      <c r="AD60" s="68"/>
      <c r="AE60" s="68"/>
      <c r="AF60" s="64"/>
      <c r="AG60" s="64"/>
      <c r="AH60" s="64"/>
      <c r="AI60" s="64"/>
      <c r="AJ60" s="64"/>
      <c r="AK60" s="64"/>
      <c r="AL60" s="64"/>
      <c r="AM60" s="64"/>
      <c r="AN60" s="65"/>
    </row>
    <row r="61" spans="1:40">
      <c r="A61" s="1"/>
      <c r="B61" s="186"/>
      <c r="C61" s="290" t="s">
        <v>35</v>
      </c>
      <c r="D61" s="197" t="s">
        <v>47</v>
      </c>
      <c r="E61" s="197"/>
      <c r="F61" s="197"/>
      <c r="G61" s="197"/>
      <c r="H61" s="198"/>
      <c r="I61" s="22" t="s">
        <v>54</v>
      </c>
      <c r="J61" s="179" t="s">
        <v>137</v>
      </c>
      <c r="K61" s="179"/>
      <c r="L61" s="179"/>
      <c r="M61" s="179"/>
      <c r="N61" s="179"/>
      <c r="O61" s="180"/>
      <c r="P61" s="70"/>
      <c r="Q61" s="40" t="str">
        <f t="shared" si="6"/>
        <v>－</v>
      </c>
      <c r="R61" s="40"/>
      <c r="S61" s="189" t="str">
        <f>IF(P61="○","様式サ(ア)","－")</f>
        <v>－</v>
      </c>
      <c r="T61" s="189"/>
      <c r="U61" s="19"/>
      <c r="V61" s="1"/>
      <c r="AB61" s="63" t="str">
        <f t="shared" si="5"/>
        <v>－</v>
      </c>
      <c r="AC61" s="64" t="str">
        <f>IF($P61="","",0.5)</f>
        <v/>
      </c>
      <c r="AD61" s="64" t="str">
        <f>IF($P61="","",1)</f>
        <v/>
      </c>
      <c r="AE61" s="64"/>
      <c r="AF61" s="72"/>
      <c r="AG61" s="72"/>
      <c r="AH61" s="72"/>
      <c r="AI61" s="72"/>
      <c r="AJ61" s="72"/>
      <c r="AK61" s="72"/>
      <c r="AL61" s="72"/>
      <c r="AM61" s="72"/>
      <c r="AN61" s="73"/>
    </row>
    <row r="62" spans="1:40">
      <c r="A62" s="1"/>
      <c r="B62" s="186"/>
      <c r="C62" s="291"/>
      <c r="D62" s="199"/>
      <c r="E62" s="199"/>
      <c r="F62" s="199"/>
      <c r="G62" s="199"/>
      <c r="H62" s="200"/>
      <c r="I62" s="48" t="s">
        <v>42</v>
      </c>
      <c r="J62" s="181" t="s">
        <v>132</v>
      </c>
      <c r="K62" s="181"/>
      <c r="L62" s="181"/>
      <c r="M62" s="181"/>
      <c r="N62" s="181"/>
      <c r="O62" s="182"/>
      <c r="P62" s="75"/>
      <c r="Q62" s="38" t="str">
        <f t="shared" si="6"/>
        <v>－</v>
      </c>
      <c r="R62" s="38"/>
      <c r="S62" s="160" t="str">
        <f>IF(P62="○","様式サ(イ)","－")</f>
        <v>－</v>
      </c>
      <c r="T62" s="160"/>
      <c r="U62" s="19"/>
      <c r="V62" s="1"/>
      <c r="X62" s="53" t="s">
        <v>87</v>
      </c>
      <c r="AB62" s="76" t="str">
        <f t="shared" si="5"/>
        <v>－</v>
      </c>
      <c r="AC62" s="77" t="str">
        <f>IF($P62="","",0.5)</f>
        <v/>
      </c>
      <c r="AD62" s="77" t="str">
        <f>IF($P62="","",1)</f>
        <v/>
      </c>
      <c r="AE62" s="77"/>
      <c r="AF62" s="77"/>
      <c r="AG62" s="77"/>
      <c r="AH62" s="77"/>
      <c r="AI62" s="77"/>
      <c r="AJ62" s="77"/>
      <c r="AK62" s="77"/>
      <c r="AL62" s="77"/>
      <c r="AM62" s="77"/>
      <c r="AN62" s="78"/>
    </row>
    <row r="63" spans="1:40">
      <c r="A63" s="1"/>
      <c r="B63" s="186"/>
      <c r="C63" s="292"/>
      <c r="D63" s="280"/>
      <c r="E63" s="280"/>
      <c r="F63" s="280"/>
      <c r="G63" s="280"/>
      <c r="H63" s="281"/>
      <c r="I63" s="43" t="s">
        <v>59</v>
      </c>
      <c r="J63" s="261" t="s">
        <v>140</v>
      </c>
      <c r="K63" s="261"/>
      <c r="L63" s="261"/>
      <c r="M63" s="261"/>
      <c r="N63" s="261"/>
      <c r="O63" s="262"/>
      <c r="P63" s="66"/>
      <c r="Q63" s="39" t="str">
        <f>IF(P63="○",1,"－")</f>
        <v>－</v>
      </c>
      <c r="R63" s="39"/>
      <c r="S63" s="176" t="str">
        <f>IF(P63="○","様式サ(エ)","－")</f>
        <v>－</v>
      </c>
      <c r="T63" s="176"/>
      <c r="U63" s="19"/>
      <c r="V63" s="1"/>
      <c r="X63" s="85"/>
      <c r="Y63" s="86" t="s">
        <v>77</v>
      </c>
      <c r="Z63" s="86" t="s">
        <v>74</v>
      </c>
      <c r="AB63" s="76" t="str">
        <f>IF($P63="","－",0)</f>
        <v>－</v>
      </c>
      <c r="AC63" s="77" t="str">
        <f>IF($P63="","",1)</f>
        <v/>
      </c>
      <c r="AD63" s="77"/>
      <c r="AE63" s="68"/>
      <c r="AF63" s="68"/>
      <c r="AG63" s="68"/>
      <c r="AH63" s="68"/>
      <c r="AI63" s="68"/>
      <c r="AJ63" s="68"/>
      <c r="AK63" s="68"/>
      <c r="AL63" s="68"/>
      <c r="AM63" s="68"/>
      <c r="AN63" s="69"/>
    </row>
    <row r="64" spans="1:40" ht="14.25" customHeight="1">
      <c r="A64" s="1"/>
      <c r="B64" s="186"/>
      <c r="C64" s="195" t="s">
        <v>86</v>
      </c>
      <c r="D64" s="197" t="s">
        <v>48</v>
      </c>
      <c r="E64" s="197"/>
      <c r="F64" s="197"/>
      <c r="G64" s="197"/>
      <c r="H64" s="198"/>
      <c r="I64" s="28" t="s">
        <v>54</v>
      </c>
      <c r="J64" s="179" t="s">
        <v>50</v>
      </c>
      <c r="K64" s="179"/>
      <c r="L64" s="179"/>
      <c r="M64" s="179"/>
      <c r="N64" s="179"/>
      <c r="O64" s="180"/>
      <c r="P64" s="70" t="s">
        <v>84</v>
      </c>
      <c r="Q64" s="40">
        <f t="shared" si="6"/>
        <v>1</v>
      </c>
      <c r="R64" s="40"/>
      <c r="S64" s="189" t="str">
        <f>IF(P64="○","様式ス(ア)","－")</f>
        <v>様式ス(ア)</v>
      </c>
      <c r="T64" s="189"/>
      <c r="U64" s="19"/>
      <c r="V64" s="1"/>
      <c r="X64" s="86" t="s">
        <v>76</v>
      </c>
      <c r="Y64" s="88" t="s">
        <v>84</v>
      </c>
      <c r="Z64" s="88"/>
      <c r="AA64" s="89" t="str">
        <f>IF(AND(P64="",Y64="",Z64=""),"",IF(AND(P64="",Y64="○"),"←入力しないでください",IF(AND(P64="",Z64="○"),"←入力しないでください","")))</f>
        <v/>
      </c>
      <c r="AB64" s="71">
        <f>IF($P64="","－",0)</f>
        <v>0</v>
      </c>
      <c r="AC64" s="72">
        <f>IF(P64="","",IF(AN64=1,0.5,IF(AN64=2,1,"")))</f>
        <v>0.5</v>
      </c>
      <c r="AD64" s="72">
        <f>IF(P64="","",IF(AN64=1,1,IF(AN64=2,"","")))</f>
        <v>1</v>
      </c>
      <c r="AE64" s="72"/>
      <c r="AF64" s="72"/>
      <c r="AG64" s="72"/>
      <c r="AH64" s="72"/>
      <c r="AI64" s="72"/>
      <c r="AJ64" s="72"/>
      <c r="AK64" s="72"/>
      <c r="AL64" s="72"/>
      <c r="AM64" s="72"/>
      <c r="AN64" s="121">
        <f>IF(AND(発注者入力!Y64="○",発注者入力!Z64=""),1,IF(AND(発注者入力!Y64="",発注者入力!Z64="○"),2,""))</f>
        <v>1</v>
      </c>
    </row>
    <row r="65" spans="1:40" ht="13.5" customHeight="1">
      <c r="A65" s="1"/>
      <c r="B65" s="186"/>
      <c r="C65" s="196"/>
      <c r="D65" s="199"/>
      <c r="E65" s="199"/>
      <c r="F65" s="199"/>
      <c r="G65" s="199"/>
      <c r="H65" s="200"/>
      <c r="I65" s="23" t="s">
        <v>53</v>
      </c>
      <c r="J65" s="181" t="s">
        <v>81</v>
      </c>
      <c r="K65" s="181"/>
      <c r="L65" s="181"/>
      <c r="M65" s="181"/>
      <c r="N65" s="181"/>
      <c r="O65" s="182"/>
      <c r="P65" s="75"/>
      <c r="Q65" s="38" t="str">
        <f t="shared" si="6"/>
        <v>－</v>
      </c>
      <c r="R65" s="38"/>
      <c r="S65" s="160" t="str">
        <f>IF(P65="○","様式ス(イ)","－")</f>
        <v>－</v>
      </c>
      <c r="T65" s="160"/>
      <c r="U65" s="19"/>
      <c r="V65" s="1"/>
      <c r="X65" s="95"/>
      <c r="Y65" s="315" t="str">
        <f>IF(発注者入力!P64="","",IF(AND(Y64="",Z64=""),"どちらかに○",IF(AND(Y64="○",Z64="○"),"どちらかに○","")))</f>
        <v/>
      </c>
      <c r="Z65" s="315"/>
      <c r="AB65" s="76" t="str">
        <f>IF($P65="","－",0)</f>
        <v>－</v>
      </c>
      <c r="AC65" s="77" t="str">
        <f>IF($P65="","",1)</f>
        <v/>
      </c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8"/>
    </row>
    <row r="66" spans="1:40" ht="13.5" customHeight="1">
      <c r="A66" s="1"/>
      <c r="B66" s="279"/>
      <c r="C66" s="270"/>
      <c r="D66" s="280"/>
      <c r="E66" s="280"/>
      <c r="F66" s="280"/>
      <c r="G66" s="280"/>
      <c r="H66" s="281"/>
      <c r="I66" s="43" t="s">
        <v>41</v>
      </c>
      <c r="J66" s="183" t="s">
        <v>118</v>
      </c>
      <c r="K66" s="183"/>
      <c r="L66" s="183"/>
      <c r="M66" s="183"/>
      <c r="N66" s="183"/>
      <c r="O66" s="184"/>
      <c r="P66" s="66"/>
      <c r="Q66" s="39" t="str">
        <f t="shared" si="6"/>
        <v>－</v>
      </c>
      <c r="R66" s="39"/>
      <c r="S66" s="176" t="str">
        <f>IF(P66="○","様式ス(ウ)","－")</f>
        <v>－</v>
      </c>
      <c r="T66" s="176"/>
      <c r="U66" s="19"/>
      <c r="V66" s="1"/>
      <c r="X66" s="95"/>
      <c r="Y66" s="123"/>
      <c r="Z66" s="123"/>
      <c r="AB66" s="67" t="str">
        <f>IF($P66="","－",0)</f>
        <v>－</v>
      </c>
      <c r="AC66" s="68">
        <v>0.2</v>
      </c>
      <c r="AD66" s="68">
        <v>0.4</v>
      </c>
      <c r="AE66" s="68">
        <v>0.6</v>
      </c>
      <c r="AF66" s="68">
        <v>0.8</v>
      </c>
      <c r="AG66" s="68">
        <v>1</v>
      </c>
      <c r="AH66" s="68"/>
      <c r="AI66" s="68"/>
      <c r="AJ66" s="68"/>
      <c r="AK66" s="68"/>
      <c r="AL66" s="68"/>
      <c r="AM66" s="68"/>
      <c r="AN66" s="69"/>
    </row>
    <row r="67" spans="1:40">
      <c r="A67" s="1"/>
      <c r="B67" s="192" t="s">
        <v>38</v>
      </c>
      <c r="C67" s="225"/>
      <c r="D67" s="225"/>
      <c r="E67" s="225"/>
      <c r="F67" s="225"/>
      <c r="G67" s="225"/>
      <c r="H67" s="225"/>
      <c r="I67" s="225"/>
      <c r="J67" s="274"/>
      <c r="K67" s="274"/>
      <c r="L67" s="274"/>
      <c r="M67" s="274"/>
      <c r="N67" s="274"/>
      <c r="O67" s="275"/>
      <c r="P67" s="33"/>
      <c r="Q67" s="136">
        <f>IF(SUM(Q26:Q37,Q41:Q66),SUM(Q26:Q37,Q41:Q66))</f>
        <v>14.5</v>
      </c>
      <c r="R67" s="118" t="s">
        <v>111</v>
      </c>
      <c r="S67" s="202"/>
      <c r="T67" s="275"/>
      <c r="U67" s="19"/>
      <c r="V67" s="1"/>
    </row>
    <row r="68" spans="1:40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37"/>
      <c r="Q68" s="2"/>
      <c r="R68" s="2"/>
      <c r="S68" s="37"/>
      <c r="T68" s="37"/>
      <c r="U68" s="11"/>
      <c r="V68" s="1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7"/>
    </row>
    <row r="69" spans="1:40"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101"/>
    </row>
  </sheetData>
  <sheetProtection sheet="1" selectLockedCells="1"/>
  <dataConsolidate/>
  <mergeCells count="150">
    <mergeCell ref="Y53:Z53"/>
    <mergeCell ref="Y65:Z65"/>
    <mergeCell ref="S67:T67"/>
    <mergeCell ref="J38:O38"/>
    <mergeCell ref="S38:T38"/>
    <mergeCell ref="S40:T40"/>
    <mergeCell ref="B67:O67"/>
    <mergeCell ref="S44:T44"/>
    <mergeCell ref="S45:T45"/>
    <mergeCell ref="J41:O41"/>
    <mergeCell ref="S41:T41"/>
    <mergeCell ref="J42:O42"/>
    <mergeCell ref="S42:T42"/>
    <mergeCell ref="J43:O43"/>
    <mergeCell ref="S43:T43"/>
    <mergeCell ref="C41:C45"/>
    <mergeCell ref="D41:H45"/>
    <mergeCell ref="S52:T52"/>
    <mergeCell ref="J46:O46"/>
    <mergeCell ref="S64:T64"/>
    <mergeCell ref="J65:O65"/>
    <mergeCell ref="S65:T65"/>
    <mergeCell ref="J61:O61"/>
    <mergeCell ref="S61:T61"/>
    <mergeCell ref="AN24:AN25"/>
    <mergeCell ref="J26:O26"/>
    <mergeCell ref="S26:T26"/>
    <mergeCell ref="J27:O27"/>
    <mergeCell ref="S27:T27"/>
    <mergeCell ref="J16:K16"/>
    <mergeCell ref="L16:O16"/>
    <mergeCell ref="B18:U18"/>
    <mergeCell ref="C20:D20"/>
    <mergeCell ref="E20:T20"/>
    <mergeCell ref="C22:D22"/>
    <mergeCell ref="E22:T22"/>
    <mergeCell ref="P23:S23"/>
    <mergeCell ref="B24:O24"/>
    <mergeCell ref="P24:P25"/>
    <mergeCell ref="Q24:Q25"/>
    <mergeCell ref="R24:R25"/>
    <mergeCell ref="S24:T25"/>
    <mergeCell ref="B25:H25"/>
    <mergeCell ref="I25:O25"/>
    <mergeCell ref="B26:B40"/>
    <mergeCell ref="C38:C40"/>
    <mergeCell ref="Y29:Z29"/>
    <mergeCell ref="S39:T39"/>
    <mergeCell ref="E1:O2"/>
    <mergeCell ref="P1:T1"/>
    <mergeCell ref="N5:O5"/>
    <mergeCell ref="B6:O7"/>
    <mergeCell ref="P2:T3"/>
    <mergeCell ref="P4:Q4"/>
    <mergeCell ref="R4:U4"/>
    <mergeCell ref="P6:T7"/>
    <mergeCell ref="P8:Q8"/>
    <mergeCell ref="R8:U8"/>
    <mergeCell ref="B8:C8"/>
    <mergeCell ref="B9:I9"/>
    <mergeCell ref="C10:I10"/>
    <mergeCell ref="J11:L11"/>
    <mergeCell ref="J12:K12"/>
    <mergeCell ref="L12:U12"/>
    <mergeCell ref="J13:K13"/>
    <mergeCell ref="L13:U13"/>
    <mergeCell ref="J14:K14"/>
    <mergeCell ref="L14:R14"/>
    <mergeCell ref="S14:T14"/>
    <mergeCell ref="J15:K15"/>
    <mergeCell ref="L15:R15"/>
    <mergeCell ref="S15:V15"/>
    <mergeCell ref="J28:O28"/>
    <mergeCell ref="C26:C27"/>
    <mergeCell ref="S34:T34"/>
    <mergeCell ref="S35:T35"/>
    <mergeCell ref="S36:T36"/>
    <mergeCell ref="C30:C31"/>
    <mergeCell ref="D30:H31"/>
    <mergeCell ref="D26:H27"/>
    <mergeCell ref="C28:C29"/>
    <mergeCell ref="D28:H29"/>
    <mergeCell ref="S30:T30"/>
    <mergeCell ref="C36:C37"/>
    <mergeCell ref="D32:H35"/>
    <mergeCell ref="J31:O31"/>
    <mergeCell ref="S31:T31"/>
    <mergeCell ref="S28:T28"/>
    <mergeCell ref="J29:O29"/>
    <mergeCell ref="S29:T29"/>
    <mergeCell ref="S32:T32"/>
    <mergeCell ref="S33:T33"/>
    <mergeCell ref="S37:T37"/>
    <mergeCell ref="J62:O62"/>
    <mergeCell ref="S62:T62"/>
    <mergeCell ref="S48:T48"/>
    <mergeCell ref="J49:O49"/>
    <mergeCell ref="S49:T49"/>
    <mergeCell ref="J50:O50"/>
    <mergeCell ref="S50:T50"/>
    <mergeCell ref="J51:O51"/>
    <mergeCell ref="S51:T51"/>
    <mergeCell ref="S60:T60"/>
    <mergeCell ref="S58:T58"/>
    <mergeCell ref="J53:O53"/>
    <mergeCell ref="S53:T53"/>
    <mergeCell ref="S54:T54"/>
    <mergeCell ref="J55:O55"/>
    <mergeCell ref="S55:T55"/>
    <mergeCell ref="S56:T56"/>
    <mergeCell ref="S59:T59"/>
    <mergeCell ref="J52:O52"/>
    <mergeCell ref="C32:C35"/>
    <mergeCell ref="J30:O30"/>
    <mergeCell ref="C46:C51"/>
    <mergeCell ref="D46:H51"/>
    <mergeCell ref="D36:H37"/>
    <mergeCell ref="J32:O32"/>
    <mergeCell ref="J33:O33"/>
    <mergeCell ref="J34:O34"/>
    <mergeCell ref="J35:O35"/>
    <mergeCell ref="J36:O36"/>
    <mergeCell ref="J37:O37"/>
    <mergeCell ref="D38:H40"/>
    <mergeCell ref="J39:O39"/>
    <mergeCell ref="J40:O40"/>
    <mergeCell ref="S46:T46"/>
    <mergeCell ref="D53:H60"/>
    <mergeCell ref="C53:C60"/>
    <mergeCell ref="B41:B66"/>
    <mergeCell ref="D61:H63"/>
    <mergeCell ref="J63:O63"/>
    <mergeCell ref="J64:O64"/>
    <mergeCell ref="J47:O47"/>
    <mergeCell ref="S47:T47"/>
    <mergeCell ref="J48:O48"/>
    <mergeCell ref="J54:O54"/>
    <mergeCell ref="J56:O56"/>
    <mergeCell ref="J58:O58"/>
    <mergeCell ref="J59:O59"/>
    <mergeCell ref="C61:C63"/>
    <mergeCell ref="S57:T57"/>
    <mergeCell ref="S63:T63"/>
    <mergeCell ref="C64:C66"/>
    <mergeCell ref="D64:H66"/>
    <mergeCell ref="J66:O66"/>
    <mergeCell ref="S66:T66"/>
    <mergeCell ref="J44:O44"/>
    <mergeCell ref="J45:O45"/>
    <mergeCell ref="D52:H52"/>
  </mergeCells>
  <phoneticPr fontId="2"/>
  <conditionalFormatting sqref="B3">
    <cfRule type="expression" dxfId="149" priority="80" stopIfTrue="1">
      <formula>$B$3&lt;&gt;""</formula>
    </cfRule>
  </conditionalFormatting>
  <conditionalFormatting sqref="B9:I9 E20 E22">
    <cfRule type="cellIs" dxfId="148" priority="25" operator="equal">
      <formula>""</formula>
    </cfRule>
  </conditionalFormatting>
  <conditionalFormatting sqref="B5:N5">
    <cfRule type="expression" dxfId="147" priority="81" stopIfTrue="1">
      <formula>$B$5&lt;&gt;""</formula>
    </cfRule>
  </conditionalFormatting>
  <conditionalFormatting sqref="B4:O4">
    <cfRule type="expression" dxfId="146" priority="35" stopIfTrue="1">
      <formula>$B$4&lt;&gt;""</formula>
    </cfRule>
  </conditionalFormatting>
  <conditionalFormatting sqref="B6:O7">
    <cfRule type="expression" dxfId="145" priority="34" stopIfTrue="1">
      <formula>$B$6&lt;&gt;""</formula>
    </cfRule>
  </conditionalFormatting>
  <conditionalFormatting sqref="C3:O3">
    <cfRule type="expression" dxfId="144" priority="32">
      <formula>$B$3&lt;&gt;""</formula>
    </cfRule>
  </conditionalFormatting>
  <conditionalFormatting sqref="E1">
    <cfRule type="expression" dxfId="143" priority="33" stopIfTrue="1">
      <formula>$E$1&lt;&gt;""</formula>
    </cfRule>
  </conditionalFormatting>
  <conditionalFormatting sqref="J28:O28">
    <cfRule type="expression" dxfId="142" priority="10">
      <formula>#REF!&lt;&gt;""</formula>
    </cfRule>
    <cfRule type="expression" dxfId="141" priority="11">
      <formula>Y29&lt;&gt;""</formula>
    </cfRule>
  </conditionalFormatting>
  <conditionalFormatting sqref="J52:O52">
    <cfRule type="expression" dxfId="140" priority="269">
      <formula>$Y$53&lt;&gt;""</formula>
    </cfRule>
    <cfRule type="expression" dxfId="139" priority="268">
      <formula>#REF!&lt;&gt;""</formula>
    </cfRule>
  </conditionalFormatting>
  <conditionalFormatting sqref="J64:O64">
    <cfRule type="expression" dxfId="138" priority="271">
      <formula>#REF!&lt;&gt;""</formula>
    </cfRule>
    <cfRule type="expression" dxfId="137" priority="270">
      <formula>$Y$65&lt;&gt;""</formula>
    </cfRule>
  </conditionalFormatting>
  <conditionalFormatting sqref="L12:L14 L16">
    <cfRule type="expression" dxfId="136" priority="78" stopIfTrue="1">
      <formula>L12&lt;&gt;""</formula>
    </cfRule>
  </conditionalFormatting>
  <conditionalFormatting sqref="L15">
    <cfRule type="expression" dxfId="135" priority="77" stopIfTrue="1">
      <formula>$L$15&lt;&gt;""</formula>
    </cfRule>
  </conditionalFormatting>
  <conditionalFormatting sqref="P2">
    <cfRule type="expression" dxfId="134" priority="83" stopIfTrue="1">
      <formula>#REF!="無　効"</formula>
    </cfRule>
  </conditionalFormatting>
  <conditionalFormatting sqref="P26:P66">
    <cfRule type="expression" dxfId="133" priority="19" stopIfTrue="1">
      <formula>P26=""</formula>
    </cfRule>
  </conditionalFormatting>
  <conditionalFormatting sqref="R4">
    <cfRule type="expression" dxfId="132" priority="9">
      <formula>R4="令和　年　　月　　日"</formula>
    </cfRule>
  </conditionalFormatting>
  <conditionalFormatting sqref="R8">
    <cfRule type="expression" dxfId="131" priority="8">
      <formula>R8="令和　年　　月　　日"</formula>
    </cfRule>
  </conditionalFormatting>
  <conditionalFormatting sqref="R26">
    <cfRule type="expression" dxfId="130" priority="31" stopIfTrue="1">
      <formula>$P$26=""</formula>
    </cfRule>
  </conditionalFormatting>
  <conditionalFormatting sqref="R27">
    <cfRule type="expression" dxfId="129" priority="29">
      <formula>$P$27=""</formula>
    </cfRule>
  </conditionalFormatting>
  <conditionalFormatting sqref="R28">
    <cfRule type="expression" dxfId="128" priority="30" stopIfTrue="1">
      <formula>$P$28=""</formula>
    </cfRule>
  </conditionalFormatting>
  <conditionalFormatting sqref="R29">
    <cfRule type="expression" dxfId="127" priority="42" stopIfTrue="1">
      <formula>$P$29=""</formula>
    </cfRule>
  </conditionalFormatting>
  <conditionalFormatting sqref="R30">
    <cfRule type="expression" dxfId="126" priority="43" stopIfTrue="1">
      <formula>$P$30=""</formula>
    </cfRule>
  </conditionalFormatting>
  <conditionalFormatting sqref="R31">
    <cfRule type="expression" dxfId="125" priority="44" stopIfTrue="1">
      <formula>$P$31=""</formula>
    </cfRule>
  </conditionalFormatting>
  <conditionalFormatting sqref="R38">
    <cfRule type="expression" dxfId="124" priority="65" stopIfTrue="1">
      <formula>$P$38=""</formula>
    </cfRule>
  </conditionalFormatting>
  <conditionalFormatting sqref="R39">
    <cfRule type="expression" dxfId="123" priority="60" stopIfTrue="1">
      <formula>$P$39=""</formula>
    </cfRule>
  </conditionalFormatting>
  <conditionalFormatting sqref="R40">
    <cfRule type="expression" dxfId="122" priority="58" stopIfTrue="1">
      <formula>$P$40=""</formula>
    </cfRule>
  </conditionalFormatting>
  <conditionalFormatting sqref="R41">
    <cfRule type="expression" dxfId="121" priority="48" stopIfTrue="1">
      <formula>$P$41=""</formula>
    </cfRule>
  </conditionalFormatting>
  <conditionalFormatting sqref="R42">
    <cfRule type="expression" dxfId="120" priority="45" stopIfTrue="1">
      <formula>$P$42=""</formula>
    </cfRule>
  </conditionalFormatting>
  <conditionalFormatting sqref="R43">
    <cfRule type="expression" dxfId="119" priority="37">
      <formula>$P$43=""</formula>
    </cfRule>
  </conditionalFormatting>
  <conditionalFormatting sqref="R44">
    <cfRule type="expression" dxfId="118" priority="76" stopIfTrue="1">
      <formula>$P$44=""</formula>
    </cfRule>
  </conditionalFormatting>
  <conditionalFormatting sqref="R45">
    <cfRule type="expression" dxfId="117" priority="62" stopIfTrue="1">
      <formula>$P$45=""</formula>
    </cfRule>
  </conditionalFormatting>
  <conditionalFormatting sqref="R49">
    <cfRule type="expression" dxfId="116" priority="38" stopIfTrue="1">
      <formula>$P$49=""</formula>
    </cfRule>
  </conditionalFormatting>
  <conditionalFormatting sqref="R50">
    <cfRule type="expression" dxfId="115" priority="39" stopIfTrue="1">
      <formula>$P$50=""</formula>
    </cfRule>
  </conditionalFormatting>
  <conditionalFormatting sqref="R51">
    <cfRule type="expression" dxfId="114" priority="40" stopIfTrue="1">
      <formula>$P$51=""</formula>
    </cfRule>
  </conditionalFormatting>
  <conditionalFormatting sqref="R52">
    <cfRule type="expression" dxfId="113" priority="41" stopIfTrue="1">
      <formula>$P$52=""</formula>
    </cfRule>
  </conditionalFormatting>
  <conditionalFormatting sqref="R53">
    <cfRule type="expression" dxfId="112" priority="82" stopIfTrue="1">
      <formula>$P$53=""</formula>
    </cfRule>
  </conditionalFormatting>
  <conditionalFormatting sqref="R54">
    <cfRule type="expression" dxfId="111" priority="75" stopIfTrue="1">
      <formula>$P$54=""</formula>
    </cfRule>
  </conditionalFormatting>
  <conditionalFormatting sqref="R55">
    <cfRule type="expression" dxfId="110" priority="74" stopIfTrue="1">
      <formula>$P$55=""</formula>
    </cfRule>
  </conditionalFormatting>
  <conditionalFormatting sqref="R56">
    <cfRule type="expression" dxfId="109" priority="46" stopIfTrue="1">
      <formula>$P$56=""</formula>
    </cfRule>
  </conditionalFormatting>
  <conditionalFormatting sqref="R57">
    <cfRule type="expression" dxfId="108" priority="2" stopIfTrue="1">
      <formula>$P$57=""</formula>
    </cfRule>
  </conditionalFormatting>
  <conditionalFormatting sqref="R58">
    <cfRule type="expression" dxfId="107" priority="5" stopIfTrue="1">
      <formula>$P$58=""</formula>
    </cfRule>
  </conditionalFormatting>
  <conditionalFormatting sqref="R59">
    <cfRule type="expression" dxfId="106" priority="1" stopIfTrue="1">
      <formula>$P$59=""</formula>
    </cfRule>
  </conditionalFormatting>
  <conditionalFormatting sqref="R60">
    <cfRule type="expression" dxfId="105" priority="18" stopIfTrue="1">
      <formula>$P$60=""</formula>
    </cfRule>
  </conditionalFormatting>
  <conditionalFormatting sqref="R61">
    <cfRule type="expression" dxfId="104" priority="73" stopIfTrue="1">
      <formula>$P$61=""</formula>
    </cfRule>
  </conditionalFormatting>
  <conditionalFormatting sqref="R62">
    <cfRule type="expression" dxfId="103" priority="72" stopIfTrue="1">
      <formula>$P$62=""</formula>
    </cfRule>
  </conditionalFormatting>
  <conditionalFormatting sqref="R63">
    <cfRule type="expression" dxfId="102" priority="4">
      <formula>$P$63=""</formula>
    </cfRule>
  </conditionalFormatting>
  <conditionalFormatting sqref="R64">
    <cfRule type="expression" dxfId="101" priority="71" stopIfTrue="1">
      <formula>$P$64=""</formula>
    </cfRule>
  </conditionalFormatting>
  <conditionalFormatting sqref="R65">
    <cfRule type="expression" dxfId="100" priority="69" stopIfTrue="1">
      <formula>$P$65=""</formula>
    </cfRule>
  </conditionalFormatting>
  <conditionalFormatting sqref="R66">
    <cfRule type="expression" dxfId="99" priority="3">
      <formula>$P$66=""</formula>
    </cfRule>
  </conditionalFormatting>
  <conditionalFormatting sqref="R67">
    <cfRule type="cellIs" dxfId="98" priority="6" stopIfTrue="1" operator="notEqual">
      <formula>$P$32="○"</formula>
    </cfRule>
  </conditionalFormatting>
  <conditionalFormatting sqref="U26:U67">
    <cfRule type="cellIs" dxfId="97" priority="17" operator="equal">
      <formula>"←入力不要"</formula>
    </cfRule>
    <cfRule type="cellIs" dxfId="96" priority="16" operator="equal">
      <formula>"←入力"</formula>
    </cfRule>
  </conditionalFormatting>
  <dataValidations xWindow="136" yWindow="449" count="40">
    <dataValidation type="list" allowBlank="1" showInputMessage="1" showErrorMessage="1" sqref="Y52:Z52 Y64:Z64 Y28:Z28" xr:uid="{00000000-0002-0000-0000-000000000000}">
      <formula1>"○"</formula1>
    </dataValidation>
    <dataValidation imeMode="off" allowBlank="1" showInputMessage="1" showErrorMessage="1" errorTitle="不適切な入力です" error="発注者側で入力する項目です。_x000a_入力しないでください。_x000a_" sqref="R46:R48" xr:uid="{00000000-0002-0000-0000-000001000000}"/>
    <dataValidation imeMode="off" operator="greaterThanOrEqual" allowBlank="1" showInputMessage="1" showErrorMessage="1" sqref="L16" xr:uid="{00000000-0002-0000-0000-000002000000}"/>
    <dataValidation type="list" allowBlank="1" showInputMessage="1" showErrorMessage="1" sqref="R40" xr:uid="{00000000-0002-0000-0000-000003000000}">
      <formula1>$AB$40:$AC$40</formula1>
    </dataValidation>
    <dataValidation type="list" allowBlank="1" showInputMessage="1" showErrorMessage="1" errorTitle="不適切な入力です" error="入札説明書を確認してください。_x000a_もしくは、評価対象ではない項目です。" sqref="R52" xr:uid="{00000000-0002-0000-0000-000004000000}">
      <formula1>$AB$52:$AD$52</formula1>
    </dataValidation>
    <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sqref="R51" xr:uid="{00000000-0002-0000-0000-000005000000}">
      <formula1>$AB$51:$AD$51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50" xr:uid="{00000000-0002-0000-0000-000006000000}">
      <formula1>$AB$50:$AC$50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49" xr:uid="{00000000-0002-0000-0000-000007000000}">
      <formula1>$AB$49:$AC$49</formula1>
    </dataValidation>
    <dataValidation type="list" allowBlank="1" showInputMessage="1" showErrorMessage="1" errorTitle="不適切な入力です" error="入札説明書を確認してください。_x000a_0 、 1 、1.5 のいずれかを入力してください。_x000a_もしくは、評価対象ではない項目です。_x000a_" sqref="R43" xr:uid="{00000000-0002-0000-0000-000008000000}">
      <formula1>$AB$43:$AD$43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_x000a_" sqref="R42" xr:uid="{00000000-0002-0000-0000-000009000000}">
      <formula1>$AB$42:$AC$42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31" xr:uid="{00000000-0002-0000-0000-00000A000000}">
      <formula1>$AB$31:$AC$31</formula1>
    </dataValidation>
    <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sqref="R29" xr:uid="{00000000-0002-0000-0000-00000B000000}">
      <formula1>$AB$29:$AD$29</formula1>
    </dataValidation>
    <dataValidation type="list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sqref="R30" xr:uid="{00000000-0002-0000-0000-00000C000000}">
      <formula1>$AB$30:$AM$30</formula1>
    </dataValidation>
    <dataValidation type="list" allowBlank="1" showInputMessage="1" showErrorMessage="1" errorTitle="不適切な入力です" error="入札説明書を確認してください。_x000a_0 、0.5 のいずれかを入力してください。_x000a_もしくは、評価対象ではない項目です。_x000a_" sqref="R44" xr:uid="{00000000-0002-0000-0000-00000D000000}">
      <formula1>$AB$44:$AC$44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6" xr:uid="{00000000-0002-0000-0000-00000E000000}">
      <formula1>$AB$56:$AC$56</formula1>
    </dataValidation>
    <dataValidation type="list" allowBlank="1" showErrorMessage="1" errorTitle="難工事完了実績" error="０～３の整数しか入力できません。_x000a_もしくは、評価対象ではない項目です。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sqref="R41" xr:uid="{00000000-0002-0000-0000-00000F000000}">
      <formula1>$AB$41:$AE$41</formula1>
    </dataValidation>
    <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sqref="R65" xr:uid="{00000000-0002-0000-0000-000010000000}">
      <formula1>$AB$65:$AC$65</formula1>
    </dataValidation>
    <dataValidation type="list" allowBlank="1" showInputMessage="1" showErrorMessage="1" errorTitle="不適切な入力です" error="入札説明書を確認してください。_x000a_0 、 1  のいずれかを入力してください。_x000a_もしくは、評価対象ではない項目です。" sqref="R45" xr:uid="{00000000-0002-0000-0000-000011000000}">
      <formula1>$AB$45:$AC$45</formula1>
    </dataValidation>
    <dataValidation type="list" allowBlank="1" showInputMessage="1" showErrorMessage="1" errorTitle="不適切な入力です" error="入札説明書を確認してください。_x000a_もしくは、評価対象ではない項目です。" sqref="R64" xr:uid="{00000000-0002-0000-0000-000012000000}">
      <formula1>$AB$64:$AD$64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55" xr:uid="{00000000-0002-0000-0000-000013000000}">
      <formula1>$AB$55:$AC$55</formula1>
    </dataValidation>
    <dataValidation type="list" allowBlank="1" showInputMessage="1" showErrorMessage="1" errorTitle="不適切な入力です" error="入札説明書を確認してください。_x000a_0 、0.5 、1 のいずれかを入力してください。_x000a_もしくは、評価対象ではない項目です。" sqref="R62" xr:uid="{00000000-0002-0000-0000-000015000000}">
      <formula1>$AB$62:$AD$62</formula1>
    </dataValidation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sqref="R54" xr:uid="{00000000-0002-0000-0000-000016000000}">
      <formula1>$AB$54:$AC$54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61" xr:uid="{00000000-0002-0000-0000-000017000000}">
      <formula1>$AB$61:$AD$61</formula1>
    </dataValidation>
    <dataValidation type="list" operator="equal" allowBlank="1" showErrorMessage="1" errorTitle="不適切な入力です。" prompt="_x000a_" sqref="R53" xr:uid="{00000000-0002-0000-0000-000019000000}">
      <formula1>$AB$53:$AE$53</formula1>
    </dataValidation>
    <dataValidation type="list" imeMode="off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sqref="R26" xr:uid="{00000000-0002-0000-0000-00001A000000}">
      <formula1>$AB$26:$AM$26</formula1>
    </dataValidation>
    <dataValidation type="list" imeMode="off" allowBlank="1" showInputMessage="1" showErrorMessage="1" errorTitle="不適切な入力です" error="入札説明書を確認してください。_x000a_0、0.5、1　のいずれかを入力してください。_x000a_もしくは、評価対象ではない項目です。" sqref="R28" xr:uid="{00000000-0002-0000-0000-00001B000000}">
      <formula1>$AB$28:$AD$28</formula1>
    </dataValidation>
    <dataValidation type="list" imeMode="off" allowBlank="1" showInputMessage="1" showErrorMessage="1" errorTitle="不適切な入力です" error="入札説明書を確認してください。_x000a_ 0 、 1 のいずれかを入力してください。_x000a_もしくは、評価対象ではない項目です。_x000a_" sqref="R27" xr:uid="{00000000-0002-0000-0000-00001C000000}">
      <formula1>$AB$27:$AC$27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9:R60" xr:uid="{00000000-0002-0000-0000-00001D000000}">
      <formula1>$AB$59:$AC$59</formula1>
    </dataValidation>
    <dataValidation allowBlank="1" showInputMessage="1" showErrorMessage="1" prompt="発注者が記入！！_x000a__x000a_【入札説明書が知事の場合】_x000a_　　埼玉県知事　○○　○○_x000a__x000a_【入札説明書が○○事務所長の場合】_x000a_　　○○事務所長　　　　　　　" sqref="B9:I9" xr:uid="{00000000-0002-0000-0000-00001E000000}"/>
    <dataValidation allowBlank="1" showInputMessage="1" showErrorMessage="1" prompt="発注者が記入！！_x000a_　工事名を入力して下さい。" sqref="E20:T20" xr:uid="{00000000-0002-0000-0000-00001F000000}"/>
    <dataValidation allowBlank="1" showInputMessage="1" showErrorMessage="1" prompt="工事場所を入力して下さい。" sqref="E22:T22" xr:uid="{00000000-0002-0000-0000-000020000000}"/>
    <dataValidation allowBlank="1" showErrorMessage="1" sqref="R4:U4 R8:U8" xr:uid="{00000000-0002-0000-0000-000021000000}"/>
    <dataValidation allowBlank="1" showInputMessage="1" showErrorMessage="1" errorTitle="不適切な入力です" error="入札説明書を確認してください。_x000a_0、1　のいずれかを入力してください。_x000a_もしくは、評価対象ではない項目です。" sqref="R32:R37" xr:uid="{00000000-0002-0000-0000-000022000000}"/>
    <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_x000a_" sqref="R63" xr:uid="{F29200FB-E772-4D67-B207-2BB3AB9B6042}">
      <formula1>$AB$63:$AC$63</formula1>
    </dataValidation>
    <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sqref="R66" xr:uid="{1A51B82C-6D88-4B61-96F2-ECD0F63ACB31}">
      <formula1>$AB$66:$AG$66</formula1>
    </dataValidation>
    <dataValidation type="list" allowBlank="1" showInputMessage="1" showErrorMessage="1" sqref="R38" xr:uid="{DA467ADF-AD83-48CC-9E33-EEB75A0EACB9}">
      <formula1>$AB$38:$AH$38</formula1>
    </dataValidation>
    <dataValidation type="list" allowBlank="1" showInputMessage="1" showErrorMessage="1" sqref="R39" xr:uid="{E60D129F-F68F-4F22-8F12-1F9845D23A77}">
      <formula1>$AB$39:$AD$39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8" xr:uid="{A86F1BF2-897E-441E-9FB1-8D2F1A1A5109}">
      <formula1>$AB$58:$AC$58</formula1>
    </dataValidation>
    <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sqref="R57" xr:uid="{665EC285-7B9B-4602-982E-1EBA0A0F2F6A}">
      <formula1>$AB$57:$AC$57</formula1>
    </dataValidation>
    <dataValidation type="list" allowBlank="1" showInputMessage="1" showErrorMessage="1" sqref="P26:P66" xr:uid="{00000000-0002-0000-0000-000023000000}">
      <formula1>"○,"</formula1>
    </dataValidation>
  </dataValidations>
  <printOptions horizontalCentered="1"/>
  <pageMargins left="0.39370078740157483" right="0.23622047244094491" top="0.19685039370078741" bottom="0.19685039370078741" header="0.31496062992125984" footer="0.1574803149606299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X82"/>
  <sheetViews>
    <sheetView showGridLines="0" tabSelected="1" view="pageBreakPreview" topLeftCell="A16" zoomScale="220" zoomScaleNormal="80" zoomScaleSheetLayoutView="220" workbookViewId="0">
      <selection activeCell="R28" sqref="R28"/>
    </sheetView>
  </sheetViews>
  <sheetFormatPr defaultColWidth="9" defaultRowHeight="13"/>
  <cols>
    <col min="1" max="1" width="2.6328125" style="49" customWidth="1"/>
    <col min="2" max="2" width="3.453125" style="50" customWidth="1"/>
    <col min="3" max="3" width="4.6328125" style="50" customWidth="1"/>
    <col min="4" max="4" width="5.453125" style="50" customWidth="1"/>
    <col min="5" max="8" width="4.6328125" style="50" customWidth="1"/>
    <col min="9" max="9" width="3.36328125" style="50" customWidth="1"/>
    <col min="10" max="13" width="4.6328125" style="50" customWidth="1"/>
    <col min="14" max="14" width="7.08984375" style="50" customWidth="1"/>
    <col min="15" max="15" width="14.6328125" style="50" customWidth="1"/>
    <col min="16" max="16" width="4.6328125" style="51" customWidth="1"/>
    <col min="17" max="17" width="4.6328125" style="50" customWidth="1"/>
    <col min="18" max="18" width="6" style="50" customWidth="1"/>
    <col min="19" max="19" width="4.6328125" style="51" customWidth="1"/>
    <col min="20" max="20" width="6" style="51" customWidth="1"/>
    <col min="21" max="21" width="8.6328125" style="52" customWidth="1"/>
    <col min="22" max="22" width="1.453125" style="52" customWidth="1"/>
    <col min="23" max="23" width="9.7265625" style="49" customWidth="1"/>
    <col min="24" max="24" width="2.6328125" style="49" customWidth="1"/>
    <col min="25" max="25" width="3.7265625" style="49" customWidth="1"/>
    <col min="26" max="28" width="9.6328125" style="49" customWidth="1"/>
    <col min="29" max="16384" width="9" style="49"/>
  </cols>
  <sheetData>
    <row r="1" spans="1:24" ht="41.25" customHeight="1" thickBot="1">
      <c r="A1" s="1"/>
      <c r="B1" s="2"/>
      <c r="C1" s="2"/>
      <c r="D1" s="2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7" t="s">
        <v>135</v>
      </c>
      <c r="Q1" s="237"/>
      <c r="R1" s="237"/>
      <c r="S1" s="238"/>
      <c r="T1" s="238"/>
      <c r="U1" s="3"/>
      <c r="V1" s="3"/>
      <c r="W1" s="1"/>
      <c r="X1" s="141"/>
    </row>
    <row r="2" spans="1:24" ht="17.25" customHeight="1" thickTop="1">
      <c r="A2" s="1"/>
      <c r="B2" s="2"/>
      <c r="C2" s="2"/>
      <c r="D2" s="2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45" t="s">
        <v>113</v>
      </c>
      <c r="Q2" s="246"/>
      <c r="R2" s="246"/>
      <c r="S2" s="246"/>
      <c r="T2" s="247"/>
      <c r="U2" s="3"/>
      <c r="V2" s="3"/>
      <c r="W2" s="1"/>
      <c r="X2" s="141"/>
    </row>
    <row r="3" spans="1:24" ht="15" customHeight="1" thickBot="1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248"/>
      <c r="Q3" s="249"/>
      <c r="R3" s="249"/>
      <c r="S3" s="249"/>
      <c r="T3" s="250"/>
      <c r="U3" s="3"/>
      <c r="V3" s="3"/>
      <c r="W3" s="1"/>
      <c r="X3" s="141"/>
    </row>
    <row r="4" spans="1:24" ht="13.5" customHeight="1" thickTop="1">
      <c r="A4" s="1"/>
      <c r="B4" s="7" t="str">
        <f>IF(OR(L12="",L13="",L14="",L15="",L16=""),"（入札参加者）の欄を記入してください。","")</f>
        <v>（入札参加者）の欄を記入してください。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  <c r="P4" s="227" t="s">
        <v>91</v>
      </c>
      <c r="Q4" s="227"/>
      <c r="R4" s="235" t="s">
        <v>93</v>
      </c>
      <c r="S4" s="235"/>
      <c r="T4" s="235"/>
      <c r="U4" s="235"/>
      <c r="V4" s="142"/>
      <c r="W4" s="1"/>
      <c r="X4" s="141"/>
    </row>
    <row r="5" spans="1:24" ht="15" customHeight="1" thickBot="1">
      <c r="A5" s="1"/>
      <c r="B5" s="7"/>
      <c r="C5" s="5"/>
      <c r="D5" s="5"/>
      <c r="E5" s="5"/>
      <c r="F5" s="5"/>
      <c r="G5" s="5"/>
      <c r="H5" s="5"/>
      <c r="I5" s="8"/>
      <c r="J5" s="5"/>
      <c r="K5" s="5"/>
      <c r="L5" s="5"/>
      <c r="M5" s="5"/>
      <c r="N5" s="241"/>
      <c r="O5" s="242"/>
      <c r="P5" s="234"/>
      <c r="Q5" s="234"/>
      <c r="R5" s="234"/>
      <c r="S5" s="234"/>
      <c r="T5" s="234"/>
      <c r="U5" s="3"/>
      <c r="V5" s="3"/>
      <c r="W5" s="1"/>
      <c r="X5" s="141"/>
    </row>
    <row r="6" spans="1:24" ht="15" customHeight="1" thickTop="1">
      <c r="A6" s="1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28" t="s">
        <v>92</v>
      </c>
      <c r="Q6" s="229"/>
      <c r="R6" s="229"/>
      <c r="S6" s="229"/>
      <c r="T6" s="230"/>
      <c r="U6" s="9"/>
      <c r="V6" s="9"/>
      <c r="W6" s="1"/>
      <c r="X6" s="141"/>
    </row>
    <row r="7" spans="1:24" ht="13.5" customHeight="1" thickBot="1">
      <c r="A7" s="1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1"/>
      <c r="Q7" s="232"/>
      <c r="R7" s="232"/>
      <c r="S7" s="232"/>
      <c r="T7" s="233"/>
      <c r="U7" s="9"/>
      <c r="V7" s="9"/>
      <c r="W7" s="1"/>
      <c r="X7" s="141"/>
    </row>
    <row r="8" spans="1:24" ht="13.5" customHeight="1" thickTop="1">
      <c r="A8" s="1"/>
      <c r="B8" s="240" t="s">
        <v>0</v>
      </c>
      <c r="C8" s="24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27" t="s">
        <v>94</v>
      </c>
      <c r="Q8" s="227"/>
      <c r="R8" s="235" t="s">
        <v>93</v>
      </c>
      <c r="S8" s="235"/>
      <c r="T8" s="235"/>
      <c r="U8" s="235"/>
      <c r="V8" s="142"/>
      <c r="W8" s="1"/>
      <c r="X8" s="141"/>
    </row>
    <row r="9" spans="1:24" ht="14.25" customHeight="1">
      <c r="A9" s="1"/>
      <c r="B9" s="243" t="str">
        <f>発注者入力!B9</f>
        <v>埼玉県知事　大野　元裕</v>
      </c>
      <c r="C9" s="243"/>
      <c r="D9" s="243"/>
      <c r="E9" s="243"/>
      <c r="F9" s="243"/>
      <c r="G9" s="243"/>
      <c r="H9" s="243"/>
      <c r="I9" s="244"/>
      <c r="J9" s="2"/>
      <c r="K9" s="2"/>
      <c r="L9" s="2"/>
      <c r="M9" s="2"/>
      <c r="N9" s="2"/>
      <c r="O9" s="2"/>
      <c r="P9" s="234"/>
      <c r="Q9" s="234"/>
      <c r="R9" s="234"/>
      <c r="S9" s="234"/>
      <c r="T9" s="234"/>
      <c r="U9" s="11"/>
      <c r="V9" s="11"/>
      <c r="W9" s="1"/>
      <c r="X9" s="141"/>
    </row>
    <row r="10" spans="1:24" ht="14.25" customHeight="1">
      <c r="A10" s="1"/>
      <c r="B10" s="2"/>
      <c r="C10" s="251"/>
      <c r="D10" s="251"/>
      <c r="E10" s="251"/>
      <c r="F10" s="251"/>
      <c r="G10" s="251"/>
      <c r="H10" s="251"/>
      <c r="I10" s="251"/>
      <c r="J10" s="2"/>
      <c r="K10" s="2"/>
      <c r="L10" s="2"/>
      <c r="M10" s="2"/>
      <c r="N10" s="2"/>
      <c r="O10" s="2"/>
      <c r="P10" s="37"/>
      <c r="Q10" s="37"/>
      <c r="R10" s="37"/>
      <c r="S10" s="37"/>
      <c r="T10" s="37"/>
      <c r="U10" s="37"/>
      <c r="V10" s="37"/>
      <c r="W10" s="1"/>
      <c r="X10" s="141"/>
    </row>
    <row r="11" spans="1:24" ht="14.25" customHeight="1">
      <c r="A11" s="1"/>
      <c r="B11" s="2"/>
      <c r="C11" s="2"/>
      <c r="D11" s="2"/>
      <c r="E11" s="2"/>
      <c r="F11" s="2"/>
      <c r="G11" s="2"/>
      <c r="H11" s="2"/>
      <c r="I11" s="2"/>
      <c r="J11" s="240" t="s">
        <v>1</v>
      </c>
      <c r="K11" s="240"/>
      <c r="L11" s="240"/>
      <c r="M11" s="2"/>
      <c r="N11" s="2"/>
      <c r="O11" s="2"/>
      <c r="P11" s="12"/>
      <c r="Q11" s="2"/>
      <c r="R11" s="2"/>
      <c r="S11" s="37"/>
      <c r="T11" s="37"/>
      <c r="U11" s="11"/>
      <c r="V11" s="11"/>
      <c r="W11" s="1"/>
      <c r="X11" s="141"/>
    </row>
    <row r="12" spans="1:24" ht="18.75" customHeight="1">
      <c r="A12" s="1"/>
      <c r="B12" s="1"/>
      <c r="C12" s="1"/>
      <c r="D12" s="1"/>
      <c r="E12" s="1"/>
      <c r="F12" s="1"/>
      <c r="G12" s="1"/>
      <c r="H12" s="1"/>
      <c r="I12" s="1"/>
      <c r="J12" s="252" t="s">
        <v>2</v>
      </c>
      <c r="K12" s="252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"/>
      <c r="W12" s="2"/>
      <c r="X12" s="141"/>
    </row>
    <row r="13" spans="1:24" ht="18.75" customHeight="1">
      <c r="A13" s="1"/>
      <c r="B13" s="1"/>
      <c r="C13" s="1"/>
      <c r="D13" s="1"/>
      <c r="E13" s="1"/>
      <c r="F13" s="1"/>
      <c r="G13" s="1"/>
      <c r="H13" s="1"/>
      <c r="I13" s="1"/>
      <c r="J13" s="254" t="s">
        <v>3</v>
      </c>
      <c r="K13" s="254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"/>
      <c r="W13" s="2"/>
      <c r="X13" s="141"/>
    </row>
    <row r="14" spans="1:24" ht="18.75" customHeight="1">
      <c r="A14" s="1"/>
      <c r="B14" s="1"/>
      <c r="C14" s="1"/>
      <c r="D14" s="1"/>
      <c r="E14" s="1"/>
      <c r="F14" s="1"/>
      <c r="G14" s="1"/>
      <c r="H14" s="1"/>
      <c r="I14" s="1"/>
      <c r="J14" s="252" t="s">
        <v>4</v>
      </c>
      <c r="K14" s="252"/>
      <c r="L14" s="253"/>
      <c r="M14" s="253"/>
      <c r="N14" s="253"/>
      <c r="O14" s="253"/>
      <c r="P14" s="253"/>
      <c r="Q14" s="253"/>
      <c r="R14" s="253"/>
      <c r="S14" s="256"/>
      <c r="T14" s="257"/>
      <c r="U14" s="2"/>
      <c r="V14" s="2"/>
      <c r="W14" s="2"/>
      <c r="X14" s="141"/>
    </row>
    <row r="15" spans="1:24" ht="18.75" customHeight="1">
      <c r="A15" s="1"/>
      <c r="B15" s="1"/>
      <c r="C15" s="1"/>
      <c r="D15" s="1"/>
      <c r="E15" s="1"/>
      <c r="F15" s="1"/>
      <c r="G15" s="1"/>
      <c r="H15" s="1"/>
      <c r="I15" s="1"/>
      <c r="J15" s="258" t="s">
        <v>5</v>
      </c>
      <c r="K15" s="258"/>
      <c r="L15" s="259"/>
      <c r="M15" s="259"/>
      <c r="N15" s="259"/>
      <c r="O15" s="259"/>
      <c r="P15" s="259"/>
      <c r="Q15" s="259"/>
      <c r="R15" s="259"/>
      <c r="S15" s="217"/>
      <c r="T15" s="217"/>
      <c r="U15" s="217"/>
      <c r="V15" s="217"/>
      <c r="W15" s="217"/>
      <c r="X15" s="143"/>
    </row>
    <row r="16" spans="1:24" ht="18.75" customHeight="1">
      <c r="A16" s="1"/>
      <c r="B16" s="1"/>
      <c r="C16" s="1"/>
      <c r="D16" s="1"/>
      <c r="E16" s="1"/>
      <c r="F16" s="1"/>
      <c r="G16" s="1"/>
      <c r="H16" s="1"/>
      <c r="I16" s="1"/>
      <c r="J16" s="252" t="s">
        <v>6</v>
      </c>
      <c r="K16" s="252"/>
      <c r="L16" s="255"/>
      <c r="M16" s="255"/>
      <c r="N16" s="255"/>
      <c r="O16" s="255"/>
      <c r="P16" s="144"/>
      <c r="Q16" s="144"/>
      <c r="R16" s="144"/>
      <c r="S16" s="140"/>
      <c r="T16" s="145"/>
      <c r="U16" s="2"/>
      <c r="V16" s="2"/>
      <c r="W16" s="2"/>
      <c r="X16" s="141"/>
    </row>
    <row r="17" spans="1:24" ht="18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15"/>
      <c r="X17" s="146"/>
    </row>
    <row r="18" spans="1:24" ht="29.25" customHeight="1">
      <c r="A18" s="1"/>
      <c r="B18" s="204" t="s">
        <v>95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147"/>
      <c r="W18" s="1"/>
      <c r="X18" s="141"/>
    </row>
    <row r="19" spans="1:24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"/>
      <c r="X19" s="141"/>
    </row>
    <row r="20" spans="1:24" ht="13.5" customHeight="1">
      <c r="A20" s="1"/>
      <c r="B20" s="1"/>
      <c r="C20" s="206" t="s">
        <v>8</v>
      </c>
      <c r="D20" s="206"/>
      <c r="E20" s="217" t="str">
        <f>発注者入力!E20</f>
        <v>総Ａ除）橋りょう架換工事（建武橋取付道路工その２）</v>
      </c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11"/>
      <c r="V20" s="11"/>
      <c r="W20" s="1"/>
      <c r="X20" s="141"/>
    </row>
    <row r="21" spans="1:24" ht="3" customHeight="1">
      <c r="A21" s="1"/>
      <c r="B21" s="1"/>
      <c r="C21" s="46"/>
      <c r="D21" s="46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11"/>
      <c r="V21" s="11"/>
      <c r="W21" s="1"/>
      <c r="X21" s="141"/>
    </row>
    <row r="22" spans="1:24" ht="13.5" customHeight="1">
      <c r="A22" s="1"/>
      <c r="B22" s="1"/>
      <c r="C22" s="206" t="s">
        <v>9</v>
      </c>
      <c r="D22" s="206"/>
      <c r="E22" s="217" t="str">
        <f>発注者入力!E22</f>
        <v>一般国道４６３号（建武橋）／入間市東藤沢地内</v>
      </c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11"/>
      <c r="V22" s="11"/>
      <c r="W22" s="1"/>
      <c r="X22" s="141"/>
    </row>
    <row r="23" spans="1:24" ht="6.75" customHeight="1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24"/>
      <c r="Q23" s="224"/>
      <c r="R23" s="224"/>
      <c r="S23" s="224"/>
      <c r="T23" s="37"/>
      <c r="U23" s="11"/>
      <c r="V23" s="11"/>
      <c r="W23" s="1"/>
      <c r="X23" s="141"/>
    </row>
    <row r="24" spans="1:24" ht="13" customHeight="1">
      <c r="A24" s="1"/>
      <c r="B24" s="192" t="s">
        <v>10</v>
      </c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6"/>
      <c r="P24" s="207" t="s">
        <v>11</v>
      </c>
      <c r="Q24" s="207" t="s">
        <v>12</v>
      </c>
      <c r="R24" s="209" t="s">
        <v>13</v>
      </c>
      <c r="S24" s="201" t="s">
        <v>14</v>
      </c>
      <c r="T24" s="211"/>
      <c r="U24" s="11"/>
      <c r="V24" s="11"/>
      <c r="W24" s="165" t="s">
        <v>90</v>
      </c>
      <c r="X24" s="141"/>
    </row>
    <row r="25" spans="1:24" ht="13.5" thickBot="1">
      <c r="A25" s="1"/>
      <c r="B25" s="214" t="s">
        <v>70</v>
      </c>
      <c r="C25" s="215"/>
      <c r="D25" s="215"/>
      <c r="E25" s="215"/>
      <c r="F25" s="215"/>
      <c r="G25" s="215"/>
      <c r="H25" s="216"/>
      <c r="I25" s="214" t="s">
        <v>71</v>
      </c>
      <c r="J25" s="215"/>
      <c r="K25" s="215"/>
      <c r="L25" s="215"/>
      <c r="M25" s="215"/>
      <c r="N25" s="215"/>
      <c r="O25" s="216"/>
      <c r="P25" s="208"/>
      <c r="Q25" s="208"/>
      <c r="R25" s="210"/>
      <c r="S25" s="212"/>
      <c r="T25" s="213"/>
      <c r="U25" s="11"/>
      <c r="V25" s="11"/>
      <c r="W25" s="166"/>
      <c r="X25" s="141"/>
    </row>
    <row r="26" spans="1:24" ht="13.5" customHeight="1" thickTop="1">
      <c r="A26" s="1"/>
      <c r="B26" s="185" t="s">
        <v>79</v>
      </c>
      <c r="C26" s="203" t="s">
        <v>15</v>
      </c>
      <c r="D26" s="220" t="s">
        <v>16</v>
      </c>
      <c r="E26" s="220"/>
      <c r="F26" s="220"/>
      <c r="G26" s="220"/>
      <c r="H26" s="221"/>
      <c r="I26" s="48" t="s">
        <v>54</v>
      </c>
      <c r="J26" s="167" t="s">
        <v>17</v>
      </c>
      <c r="K26" s="167"/>
      <c r="L26" s="167"/>
      <c r="M26" s="167"/>
      <c r="N26" s="167"/>
      <c r="O26" s="168"/>
      <c r="P26" s="17" t="str">
        <f>IF(発注者入力!P26="","",発注者入力!P26)</f>
        <v/>
      </c>
      <c r="Q26" s="17" t="str">
        <f>IF(P26="○",2,"－")</f>
        <v>－</v>
      </c>
      <c r="R26" s="18"/>
      <c r="S26" s="187" t="str">
        <f>IF(P26="○","様式ア(ア)","－")</f>
        <v>－</v>
      </c>
      <c r="T26" s="188"/>
      <c r="U26" s="19" t="str">
        <f t="shared" ref="U26:U31" si="0">IF(AND(P26="○",R26=""),"←入力",IF(OR(AND(P26="○",R26&lt;&gt;""),AND(P26="",R26=""),AND(P26="",R26="－")),"","←入力不要"))</f>
        <v/>
      </c>
      <c r="V26" s="19"/>
      <c r="W26" s="104"/>
      <c r="X26" s="141"/>
    </row>
    <row r="27" spans="1:24">
      <c r="A27" s="1"/>
      <c r="B27" s="186"/>
      <c r="C27" s="202"/>
      <c r="D27" s="169"/>
      <c r="E27" s="169"/>
      <c r="F27" s="169"/>
      <c r="G27" s="169"/>
      <c r="H27" s="170"/>
      <c r="I27" s="45" t="s">
        <v>53</v>
      </c>
      <c r="J27" s="169" t="s">
        <v>18</v>
      </c>
      <c r="K27" s="169"/>
      <c r="L27" s="169"/>
      <c r="M27" s="169"/>
      <c r="N27" s="169"/>
      <c r="O27" s="170"/>
      <c r="P27" s="39" t="str">
        <f>IF(発注者入力!P27="","",発注者入力!P27)</f>
        <v>○</v>
      </c>
      <c r="Q27" s="39">
        <f>IF(P27="○",1,"－")</f>
        <v>1</v>
      </c>
      <c r="R27" s="20"/>
      <c r="S27" s="176" t="str">
        <f>IF(P27="○","様式ア(イ)","－")</f>
        <v>様式ア(イ)</v>
      </c>
      <c r="T27" s="176"/>
      <c r="U27" s="19" t="str">
        <f t="shared" si="0"/>
        <v>←入力</v>
      </c>
      <c r="V27" s="19"/>
      <c r="W27" s="105"/>
      <c r="X27" s="141"/>
    </row>
    <row r="28" spans="1:24">
      <c r="A28" s="1"/>
      <c r="B28" s="186"/>
      <c r="C28" s="201" t="s">
        <v>19</v>
      </c>
      <c r="D28" s="222" t="s">
        <v>20</v>
      </c>
      <c r="E28" s="222"/>
      <c r="F28" s="222"/>
      <c r="G28" s="222"/>
      <c r="H28" s="223"/>
      <c r="I28" s="44" t="s">
        <v>54</v>
      </c>
      <c r="J28" s="179" t="s">
        <v>49</v>
      </c>
      <c r="K28" s="179"/>
      <c r="L28" s="179"/>
      <c r="M28" s="179"/>
      <c r="N28" s="179"/>
      <c r="O28" s="180"/>
      <c r="P28" s="40" t="str">
        <f>IF(発注者入力!P28="","",発注者入力!P28)</f>
        <v>○</v>
      </c>
      <c r="Q28" s="40">
        <f>IF(P28="○",1,"－")</f>
        <v>1</v>
      </c>
      <c r="R28" s="21"/>
      <c r="S28" s="189" t="str">
        <f>IF(P28="○","様式イ(ア)","－")</f>
        <v>様式イ(ア)</v>
      </c>
      <c r="T28" s="189"/>
      <c r="U28" s="19" t="str">
        <f t="shared" si="0"/>
        <v>←入力</v>
      </c>
      <c r="V28" s="19"/>
      <c r="W28" s="106"/>
      <c r="X28" s="141"/>
    </row>
    <row r="29" spans="1:24">
      <c r="A29" s="1"/>
      <c r="B29" s="186"/>
      <c r="C29" s="202"/>
      <c r="D29" s="169"/>
      <c r="E29" s="169"/>
      <c r="F29" s="169"/>
      <c r="G29" s="169"/>
      <c r="H29" s="170"/>
      <c r="I29" s="43" t="s">
        <v>53</v>
      </c>
      <c r="J29" s="163" t="s">
        <v>21</v>
      </c>
      <c r="K29" s="190"/>
      <c r="L29" s="190"/>
      <c r="M29" s="190"/>
      <c r="N29" s="190"/>
      <c r="O29" s="191"/>
      <c r="P29" s="39" t="str">
        <f>IF(発注者入力!P29="","",発注者入力!P29)</f>
        <v>○</v>
      </c>
      <c r="Q29" s="39">
        <f>IF(P29="○",1,"－")</f>
        <v>1</v>
      </c>
      <c r="R29" s="20"/>
      <c r="S29" s="176" t="str">
        <f>IF(P29="○","様式イ(イ)","－")</f>
        <v>様式イ(イ)</v>
      </c>
      <c r="T29" s="176"/>
      <c r="U29" s="19" t="str">
        <f t="shared" si="0"/>
        <v>←入力</v>
      </c>
      <c r="V29" s="19"/>
      <c r="W29" s="105"/>
      <c r="X29" s="141"/>
    </row>
    <row r="30" spans="1:24">
      <c r="A30" s="1"/>
      <c r="B30" s="186"/>
      <c r="C30" s="201" t="s">
        <v>22</v>
      </c>
      <c r="D30" s="222" t="s">
        <v>23</v>
      </c>
      <c r="E30" s="222"/>
      <c r="F30" s="222"/>
      <c r="G30" s="222"/>
      <c r="H30" s="223"/>
      <c r="I30" s="22" t="s">
        <v>54</v>
      </c>
      <c r="J30" s="179" t="s">
        <v>17</v>
      </c>
      <c r="K30" s="179"/>
      <c r="L30" s="179"/>
      <c r="M30" s="179"/>
      <c r="N30" s="179"/>
      <c r="O30" s="180"/>
      <c r="P30" s="40" t="str">
        <f>IF(発注者入力!P30="","",発注者入力!P30)</f>
        <v>○</v>
      </c>
      <c r="Q30" s="40">
        <f>IF(P30="○",2,"－")</f>
        <v>2</v>
      </c>
      <c r="R30" s="21"/>
      <c r="S30" s="189" t="str">
        <f>IF(P30="○","様式ウ(ア)","－")</f>
        <v>様式ウ(ア)</v>
      </c>
      <c r="T30" s="189"/>
      <c r="U30" s="19" t="str">
        <f t="shared" si="0"/>
        <v>←入力</v>
      </c>
      <c r="V30" s="19"/>
      <c r="W30" s="106"/>
      <c r="X30" s="141"/>
    </row>
    <row r="31" spans="1:24" ht="13.5" customHeight="1">
      <c r="A31" s="1"/>
      <c r="B31" s="186"/>
      <c r="C31" s="202"/>
      <c r="D31" s="169"/>
      <c r="E31" s="169"/>
      <c r="F31" s="169"/>
      <c r="G31" s="169"/>
      <c r="H31" s="170"/>
      <c r="I31" s="32" t="s">
        <v>53</v>
      </c>
      <c r="J31" s="171" t="s">
        <v>24</v>
      </c>
      <c r="K31" s="171"/>
      <c r="L31" s="171"/>
      <c r="M31" s="171"/>
      <c r="N31" s="171"/>
      <c r="O31" s="172"/>
      <c r="P31" s="39" t="str">
        <f>IF(発注者入力!P31="","",発注者入力!P31)</f>
        <v/>
      </c>
      <c r="Q31" s="39" t="str">
        <f>IF(P31="○",1,"－")</f>
        <v>－</v>
      </c>
      <c r="R31" s="20"/>
      <c r="S31" s="176" t="str">
        <f>IF(P31="○","様式ウ(イ)","－")</f>
        <v>－</v>
      </c>
      <c r="T31" s="176"/>
      <c r="U31" s="19" t="str">
        <f t="shared" si="0"/>
        <v/>
      </c>
      <c r="V31" s="19"/>
      <c r="W31" s="105"/>
      <c r="X31" s="141"/>
    </row>
    <row r="32" spans="1:24" ht="13.5" customHeight="1">
      <c r="A32" s="1"/>
      <c r="B32" s="186"/>
      <c r="C32" s="192" t="s">
        <v>97</v>
      </c>
      <c r="D32" s="193" t="s">
        <v>99</v>
      </c>
      <c r="E32" s="193"/>
      <c r="F32" s="193"/>
      <c r="G32" s="193"/>
      <c r="H32" s="194"/>
      <c r="I32" s="22" t="s">
        <v>101</v>
      </c>
      <c r="J32" s="179" t="s">
        <v>105</v>
      </c>
      <c r="K32" s="179"/>
      <c r="L32" s="179"/>
      <c r="M32" s="179"/>
      <c r="N32" s="179"/>
      <c r="O32" s="180"/>
      <c r="P32" s="40" t="str">
        <f>IF(発注者入力!P32="","",発注者入力!P32)</f>
        <v/>
      </c>
      <c r="Q32" s="40" t="str">
        <f>IF(P32="○",5,"－")</f>
        <v>－</v>
      </c>
      <c r="R32" s="110"/>
      <c r="S32" s="173" t="str">
        <f>IF(P32="○","様式エ(技術提案Aﾀｲﾌﾟ)","-")</f>
        <v>-</v>
      </c>
      <c r="T32" s="173"/>
      <c r="U32" s="19"/>
      <c r="V32" s="19"/>
      <c r="W32" s="110"/>
      <c r="X32" s="141"/>
    </row>
    <row r="33" spans="1:24" ht="13.5" customHeight="1">
      <c r="A33" s="1"/>
      <c r="B33" s="186"/>
      <c r="C33" s="192"/>
      <c r="D33" s="193"/>
      <c r="E33" s="193"/>
      <c r="F33" s="193"/>
      <c r="G33" s="193"/>
      <c r="H33" s="194"/>
      <c r="I33" s="48" t="s">
        <v>102</v>
      </c>
      <c r="J33" s="181" t="s">
        <v>106</v>
      </c>
      <c r="K33" s="181"/>
      <c r="L33" s="181"/>
      <c r="M33" s="181"/>
      <c r="N33" s="181"/>
      <c r="O33" s="182"/>
      <c r="P33" s="38" t="str">
        <f>IF(発注者入力!P33="","",発注者入力!P33)</f>
        <v/>
      </c>
      <c r="Q33" s="38" t="str">
        <f>IF(P33="○",5,"－")</f>
        <v>－</v>
      </c>
      <c r="R33" s="111"/>
      <c r="S33" s="174" t="str">
        <f t="shared" ref="S33:S35" si="1">IF(P33="○","様式エ(技術提案Aﾀｲﾌﾟ)","-")</f>
        <v>-</v>
      </c>
      <c r="T33" s="174"/>
      <c r="U33" s="19"/>
      <c r="V33" s="19"/>
      <c r="W33" s="111"/>
      <c r="X33" s="141"/>
    </row>
    <row r="34" spans="1:24" ht="13.5" customHeight="1">
      <c r="A34" s="1"/>
      <c r="B34" s="186"/>
      <c r="C34" s="192"/>
      <c r="D34" s="193"/>
      <c r="E34" s="193"/>
      <c r="F34" s="193"/>
      <c r="G34" s="193"/>
      <c r="H34" s="194"/>
      <c r="I34" s="48" t="s">
        <v>103</v>
      </c>
      <c r="J34" s="181" t="s">
        <v>107</v>
      </c>
      <c r="K34" s="181"/>
      <c r="L34" s="181"/>
      <c r="M34" s="181"/>
      <c r="N34" s="181"/>
      <c r="O34" s="182"/>
      <c r="P34" s="38" t="str">
        <f>IF(発注者入力!P34="","",発注者入力!P34)</f>
        <v>○</v>
      </c>
      <c r="Q34" s="38">
        <f>IF(P34="○",5,"－")</f>
        <v>5</v>
      </c>
      <c r="R34" s="111"/>
      <c r="S34" s="174" t="str">
        <f t="shared" si="1"/>
        <v>様式エ(技術提案Aﾀｲﾌﾟ)</v>
      </c>
      <c r="T34" s="174"/>
      <c r="U34" s="19"/>
      <c r="V34" s="19"/>
      <c r="W34" s="111"/>
      <c r="X34" s="141"/>
    </row>
    <row r="35" spans="1:24" ht="13.5" customHeight="1">
      <c r="A35" s="1"/>
      <c r="B35" s="186"/>
      <c r="C35" s="192"/>
      <c r="D35" s="193"/>
      <c r="E35" s="193"/>
      <c r="F35" s="193"/>
      <c r="G35" s="193"/>
      <c r="H35" s="194"/>
      <c r="I35" s="45" t="s">
        <v>104</v>
      </c>
      <c r="J35" s="183" t="s">
        <v>108</v>
      </c>
      <c r="K35" s="183"/>
      <c r="L35" s="183"/>
      <c r="M35" s="183"/>
      <c r="N35" s="183"/>
      <c r="O35" s="184"/>
      <c r="P35" s="39" t="str">
        <f>IF(発注者入力!P35="","",発注者入力!P35)</f>
        <v/>
      </c>
      <c r="Q35" s="39" t="str">
        <f>IF(P35="○",5,"－")</f>
        <v>－</v>
      </c>
      <c r="R35" s="112"/>
      <c r="S35" s="175" t="str">
        <f t="shared" si="1"/>
        <v>-</v>
      </c>
      <c r="T35" s="175"/>
      <c r="U35" s="19"/>
      <c r="V35" s="19"/>
      <c r="W35" s="112"/>
      <c r="X35" s="141"/>
    </row>
    <row r="36" spans="1:24" ht="13.5" customHeight="1">
      <c r="A36" s="1"/>
      <c r="B36" s="186"/>
      <c r="C36" s="192" t="s">
        <v>98</v>
      </c>
      <c r="D36" s="193" t="s">
        <v>100</v>
      </c>
      <c r="E36" s="193"/>
      <c r="F36" s="193"/>
      <c r="G36" s="193"/>
      <c r="H36" s="194"/>
      <c r="I36" s="48" t="s">
        <v>101</v>
      </c>
      <c r="J36" s="179" t="s">
        <v>109</v>
      </c>
      <c r="K36" s="179"/>
      <c r="L36" s="179"/>
      <c r="M36" s="179"/>
      <c r="N36" s="179"/>
      <c r="O36" s="180"/>
      <c r="P36" s="40" t="str">
        <f>IF(発注者入力!P36="","",発注者入力!P36)</f>
        <v/>
      </c>
      <c r="Q36" s="40" t="str">
        <f>IF(P36="○",6,"－")</f>
        <v>－</v>
      </c>
      <c r="R36" s="113"/>
      <c r="S36" s="173" t="str">
        <f>IF(P36="○","様式オ(技術提案Bﾀｲﾌﾟ)","-")</f>
        <v>-</v>
      </c>
      <c r="T36" s="173"/>
      <c r="U36" s="19"/>
      <c r="V36" s="19"/>
      <c r="W36" s="113"/>
      <c r="X36" s="141"/>
    </row>
    <row r="37" spans="1:24" ht="13.5" customHeight="1">
      <c r="A37" s="1"/>
      <c r="B37" s="186"/>
      <c r="C37" s="192"/>
      <c r="D37" s="193"/>
      <c r="E37" s="193"/>
      <c r="F37" s="193"/>
      <c r="G37" s="193"/>
      <c r="H37" s="194"/>
      <c r="I37" s="48" t="s">
        <v>102</v>
      </c>
      <c r="J37" s="183" t="s">
        <v>110</v>
      </c>
      <c r="K37" s="183"/>
      <c r="L37" s="183"/>
      <c r="M37" s="183"/>
      <c r="N37" s="183"/>
      <c r="O37" s="184"/>
      <c r="P37" s="39" t="str">
        <f>IF(発注者入力!P37="","",発注者入力!P37)</f>
        <v/>
      </c>
      <c r="Q37" s="39" t="str">
        <f>IF(P37="○",4,"－")</f>
        <v>－</v>
      </c>
      <c r="R37" s="112"/>
      <c r="S37" s="175" t="str">
        <f>IF(P37="○","様式オ(技術提案Bﾀｲﾌﾟ)","-")</f>
        <v>-</v>
      </c>
      <c r="T37" s="175"/>
      <c r="U37" s="19"/>
      <c r="V37" s="19"/>
      <c r="W37" s="112"/>
      <c r="X37" s="141"/>
    </row>
    <row r="38" spans="1:24">
      <c r="A38" s="1"/>
      <c r="B38" s="186"/>
      <c r="C38" s="195" t="s">
        <v>25</v>
      </c>
      <c r="D38" s="197" t="s">
        <v>36</v>
      </c>
      <c r="E38" s="197"/>
      <c r="F38" s="197"/>
      <c r="G38" s="197"/>
      <c r="H38" s="198"/>
      <c r="I38" s="24" t="s">
        <v>57</v>
      </c>
      <c r="J38" s="177" t="s">
        <v>119</v>
      </c>
      <c r="K38" s="177"/>
      <c r="L38" s="177"/>
      <c r="M38" s="177"/>
      <c r="N38" s="177"/>
      <c r="O38" s="178"/>
      <c r="P38" s="40" t="str">
        <f>IF(発注者入力!P38="","",発注者入力!P38)</f>
        <v>○</v>
      </c>
      <c r="Q38" s="133" t="str">
        <f>IF(P38="○","-1～-6","-""")</f>
        <v>-1～-6</v>
      </c>
      <c r="R38" s="21"/>
      <c r="S38" s="189" t="str">
        <f>IF(P38="○","様式カ(ア)","－")</f>
        <v>様式カ(ア)</v>
      </c>
      <c r="T38" s="189"/>
      <c r="U38" s="19" t="str">
        <f t="shared" ref="U38:U45" si="2">IF(AND(P38="○",R38=""),"←入力",IF(OR(AND(P38="○",R38&lt;&gt;""),AND(P38="",R38=""),AND(P38="",R38="－")),"","←入力不要"))</f>
        <v>←入力</v>
      </c>
      <c r="V38" s="19"/>
      <c r="W38" s="106"/>
      <c r="X38" s="141"/>
    </row>
    <row r="39" spans="1:24">
      <c r="A39" s="1"/>
      <c r="B39" s="186"/>
      <c r="C39" s="196"/>
      <c r="D39" s="199"/>
      <c r="E39" s="199"/>
      <c r="F39" s="199"/>
      <c r="G39" s="199"/>
      <c r="H39" s="200"/>
      <c r="I39" s="25" t="s">
        <v>55</v>
      </c>
      <c r="J39" s="161" t="s">
        <v>37</v>
      </c>
      <c r="K39" s="161"/>
      <c r="L39" s="161"/>
      <c r="M39" s="161"/>
      <c r="N39" s="161"/>
      <c r="O39" s="162"/>
      <c r="P39" s="38" t="str">
        <f>IF(発注者入力!P39="","",発注者入力!P39)</f>
        <v>○</v>
      </c>
      <c r="Q39" s="38">
        <f t="shared" ref="Q39:Q40" si="3">IF(P39="○",-1,"－")</f>
        <v>-1</v>
      </c>
      <c r="R39" s="26"/>
      <c r="S39" s="160" t="str">
        <f>IF(P39="○","様式カ(イ)","－")</f>
        <v>様式カ(イ)</v>
      </c>
      <c r="T39" s="160"/>
      <c r="U39" s="19" t="str">
        <f t="shared" si="2"/>
        <v>←入力</v>
      </c>
      <c r="V39" s="19"/>
      <c r="W39" s="107"/>
      <c r="X39" s="141"/>
    </row>
    <row r="40" spans="1:24">
      <c r="A40" s="1"/>
      <c r="B40" s="186"/>
      <c r="C40" s="196"/>
      <c r="D40" s="199"/>
      <c r="E40" s="199"/>
      <c r="F40" s="199"/>
      <c r="G40" s="199"/>
      <c r="H40" s="200"/>
      <c r="I40" s="25" t="s">
        <v>63</v>
      </c>
      <c r="J40" s="163" t="s">
        <v>120</v>
      </c>
      <c r="K40" s="163"/>
      <c r="L40" s="163"/>
      <c r="M40" s="163"/>
      <c r="N40" s="163"/>
      <c r="O40" s="164"/>
      <c r="P40" s="38" t="str">
        <f>IF(発注者入力!P40="","",発注者入力!P40)</f>
        <v>○</v>
      </c>
      <c r="Q40" s="38">
        <f t="shared" si="3"/>
        <v>-1</v>
      </c>
      <c r="R40" s="26"/>
      <c r="S40" s="160" t="str">
        <f>IF(P40="○","様式カ(ウ)","－")</f>
        <v>様式カ(ウ)</v>
      </c>
      <c r="T40" s="160"/>
      <c r="U40" s="19" t="str">
        <f t="shared" si="2"/>
        <v>←入力</v>
      </c>
      <c r="V40" s="19"/>
      <c r="W40" s="107"/>
      <c r="X40" s="141"/>
    </row>
    <row r="41" spans="1:24" ht="13.5" customHeight="1">
      <c r="A41" s="1"/>
      <c r="B41" s="278" t="s">
        <v>80</v>
      </c>
      <c r="C41" s="290" t="s">
        <v>27</v>
      </c>
      <c r="D41" s="222" t="s">
        <v>16</v>
      </c>
      <c r="E41" s="222"/>
      <c r="F41" s="222"/>
      <c r="G41" s="222"/>
      <c r="H41" s="223"/>
      <c r="I41" s="28" t="s">
        <v>54</v>
      </c>
      <c r="J41" s="177" t="s">
        <v>45</v>
      </c>
      <c r="K41" s="177"/>
      <c r="L41" s="177"/>
      <c r="M41" s="177"/>
      <c r="N41" s="177"/>
      <c r="O41" s="178"/>
      <c r="P41" s="40" t="str">
        <f>IF(発注者入力!P41="","",発注者入力!P41)</f>
        <v/>
      </c>
      <c r="Q41" s="40" t="str">
        <f>IF(P41="○",3,"－")</f>
        <v>－</v>
      </c>
      <c r="R41" s="21"/>
      <c r="S41" s="189" t="str">
        <f>IF(P41="○","様式キ(ア)","－")</f>
        <v>－</v>
      </c>
      <c r="T41" s="189"/>
      <c r="U41" s="19" t="str">
        <f t="shared" si="2"/>
        <v/>
      </c>
      <c r="V41" s="19"/>
      <c r="W41" s="106"/>
      <c r="X41" s="141"/>
    </row>
    <row r="42" spans="1:24">
      <c r="A42" s="1"/>
      <c r="B42" s="186"/>
      <c r="C42" s="291"/>
      <c r="D42" s="286"/>
      <c r="E42" s="286"/>
      <c r="F42" s="286"/>
      <c r="G42" s="286"/>
      <c r="H42" s="287"/>
      <c r="I42" s="29" t="s">
        <v>53</v>
      </c>
      <c r="J42" s="218" t="s">
        <v>136</v>
      </c>
      <c r="K42" s="218"/>
      <c r="L42" s="218"/>
      <c r="M42" s="218"/>
      <c r="N42" s="218"/>
      <c r="O42" s="219"/>
      <c r="P42" s="38" t="str">
        <f>IF(発注者入力!P42="","",発注者入力!P42)</f>
        <v/>
      </c>
      <c r="Q42" s="38" t="str">
        <f>IF(P42="○",1,"－")</f>
        <v>－</v>
      </c>
      <c r="R42" s="26"/>
      <c r="S42" s="160" t="str">
        <f>IF(P42="○","様式キ(イ)","－")</f>
        <v>－</v>
      </c>
      <c r="T42" s="160"/>
      <c r="U42" s="19" t="str">
        <f t="shared" si="2"/>
        <v/>
      </c>
      <c r="V42" s="19"/>
      <c r="W42" s="107"/>
      <c r="X42" s="141"/>
    </row>
    <row r="43" spans="1:24">
      <c r="A43" s="1"/>
      <c r="B43" s="186"/>
      <c r="C43" s="291"/>
      <c r="D43" s="286"/>
      <c r="E43" s="286"/>
      <c r="F43" s="286"/>
      <c r="G43" s="286"/>
      <c r="H43" s="287"/>
      <c r="I43" s="29" t="s">
        <v>66</v>
      </c>
      <c r="J43" s="181" t="s">
        <v>26</v>
      </c>
      <c r="K43" s="181"/>
      <c r="L43" s="181"/>
      <c r="M43" s="181"/>
      <c r="N43" s="181"/>
      <c r="O43" s="182"/>
      <c r="P43" s="38" t="str">
        <f>IF(発注者入力!P43="","",発注者入力!P43)</f>
        <v>○</v>
      </c>
      <c r="Q43" s="38">
        <f>IF(P43="○",1.5,"－")</f>
        <v>1.5</v>
      </c>
      <c r="R43" s="26"/>
      <c r="S43" s="160" t="str">
        <f>IF(P43="○","様式キ(ウ)","－")</f>
        <v>様式キ(ウ)</v>
      </c>
      <c r="T43" s="160"/>
      <c r="U43" s="19" t="str">
        <f t="shared" si="2"/>
        <v>←入力</v>
      </c>
      <c r="V43" s="19"/>
      <c r="W43" s="107"/>
      <c r="X43" s="141"/>
    </row>
    <row r="44" spans="1:24">
      <c r="A44" s="1"/>
      <c r="B44" s="186"/>
      <c r="C44" s="291"/>
      <c r="D44" s="286"/>
      <c r="E44" s="286"/>
      <c r="F44" s="286"/>
      <c r="G44" s="286"/>
      <c r="H44" s="287"/>
      <c r="I44" s="103" t="s">
        <v>59</v>
      </c>
      <c r="J44" s="161" t="s">
        <v>46</v>
      </c>
      <c r="K44" s="161"/>
      <c r="L44" s="161"/>
      <c r="M44" s="161"/>
      <c r="N44" s="161"/>
      <c r="O44" s="162"/>
      <c r="P44" s="38" t="str">
        <f>IF(発注者入力!P44="","",発注者入力!P44)</f>
        <v/>
      </c>
      <c r="Q44" s="38" t="str">
        <f>IF(P44="○",0.5,"－")</f>
        <v>－</v>
      </c>
      <c r="R44" s="26"/>
      <c r="S44" s="293" t="str">
        <f>IF(P44="○","様式キ(エ)","－")</f>
        <v>－</v>
      </c>
      <c r="T44" s="293"/>
      <c r="U44" s="19" t="str">
        <f t="shared" si="2"/>
        <v/>
      </c>
      <c r="V44" s="19"/>
      <c r="W44" s="107"/>
      <c r="X44" s="141"/>
    </row>
    <row r="45" spans="1:24">
      <c r="A45" s="1"/>
      <c r="B45" s="186"/>
      <c r="C45" s="292"/>
      <c r="D45" s="169"/>
      <c r="E45" s="169"/>
      <c r="F45" s="169"/>
      <c r="G45" s="169"/>
      <c r="H45" s="170"/>
      <c r="I45" s="103" t="s">
        <v>61</v>
      </c>
      <c r="J45" s="163" t="s">
        <v>64</v>
      </c>
      <c r="K45" s="163"/>
      <c r="L45" s="163"/>
      <c r="M45" s="163"/>
      <c r="N45" s="163"/>
      <c r="O45" s="164"/>
      <c r="P45" s="39" t="str">
        <f>IF(発注者入力!P45="","",発注者入力!P45)</f>
        <v/>
      </c>
      <c r="Q45" s="39" t="str">
        <f>IF(P45="○",1,"－")</f>
        <v>－</v>
      </c>
      <c r="R45" s="20"/>
      <c r="S45" s="294" t="str">
        <f>IF(P45="○","様式キ(オ)","－")</f>
        <v>－</v>
      </c>
      <c r="T45" s="294"/>
      <c r="U45" s="19" t="str">
        <f t="shared" si="2"/>
        <v/>
      </c>
      <c r="V45" s="19"/>
      <c r="W45" s="105"/>
      <c r="X45" s="141"/>
    </row>
    <row r="46" spans="1:24">
      <c r="A46" s="1"/>
      <c r="B46" s="186"/>
      <c r="C46" s="290" t="s">
        <v>28</v>
      </c>
      <c r="D46" s="222" t="s">
        <v>23</v>
      </c>
      <c r="E46" s="222"/>
      <c r="F46" s="222"/>
      <c r="G46" s="222"/>
      <c r="H46" s="223"/>
      <c r="I46" s="22" t="s">
        <v>54</v>
      </c>
      <c r="J46" s="179" t="s">
        <v>69</v>
      </c>
      <c r="K46" s="179"/>
      <c r="L46" s="179"/>
      <c r="M46" s="179"/>
      <c r="N46" s="179"/>
      <c r="O46" s="180"/>
      <c r="P46" s="40" t="str">
        <f>IF(発注者入力!P46="","",発注者入力!P46)</f>
        <v/>
      </c>
      <c r="Q46" s="40" t="str">
        <f>IF(P46="○",3,"－")</f>
        <v>－</v>
      </c>
      <c r="R46" s="30"/>
      <c r="S46" s="189" t="str">
        <f>IF(P46="○","不要","－")</f>
        <v>－</v>
      </c>
      <c r="T46" s="189"/>
      <c r="U46" s="19"/>
      <c r="V46" s="19"/>
      <c r="W46" s="30"/>
      <c r="X46" s="141"/>
    </row>
    <row r="47" spans="1:24">
      <c r="A47" s="1"/>
      <c r="B47" s="186"/>
      <c r="C47" s="291"/>
      <c r="D47" s="286"/>
      <c r="E47" s="286"/>
      <c r="F47" s="286"/>
      <c r="G47" s="286"/>
      <c r="H47" s="287"/>
      <c r="I47" s="23" t="s">
        <v>53</v>
      </c>
      <c r="J47" s="181" t="s">
        <v>68</v>
      </c>
      <c r="K47" s="181"/>
      <c r="L47" s="181"/>
      <c r="M47" s="181"/>
      <c r="N47" s="181"/>
      <c r="O47" s="182"/>
      <c r="P47" s="38" t="str">
        <f>IF(発注者入力!P47="","",発注者入力!P47)</f>
        <v/>
      </c>
      <c r="Q47" s="38" t="str">
        <f>IF(P47="○",3,"－")</f>
        <v>－</v>
      </c>
      <c r="R47" s="31"/>
      <c r="S47" s="160" t="str">
        <f>IF(P47="○","不要","－")</f>
        <v>－</v>
      </c>
      <c r="T47" s="160"/>
      <c r="U47" s="19"/>
      <c r="V47" s="19"/>
      <c r="W47" s="31"/>
      <c r="X47" s="141"/>
    </row>
    <row r="48" spans="1:24">
      <c r="A48" s="1"/>
      <c r="B48" s="186"/>
      <c r="C48" s="291"/>
      <c r="D48" s="286"/>
      <c r="E48" s="286"/>
      <c r="F48" s="286"/>
      <c r="G48" s="286"/>
      <c r="H48" s="287"/>
      <c r="I48" s="32" t="s">
        <v>66</v>
      </c>
      <c r="J48" s="171" t="s">
        <v>67</v>
      </c>
      <c r="K48" s="171"/>
      <c r="L48" s="171"/>
      <c r="M48" s="171"/>
      <c r="N48" s="171"/>
      <c r="O48" s="172"/>
      <c r="P48" s="38" t="str">
        <f>IF(発注者入力!P48="","",発注者入力!P48)</f>
        <v/>
      </c>
      <c r="Q48" s="38" t="str">
        <f>IF(P48="○",3,"－")</f>
        <v>－</v>
      </c>
      <c r="R48" s="31"/>
      <c r="S48" s="160" t="str">
        <f>IF(P48="○","不要","－")</f>
        <v>－</v>
      </c>
      <c r="T48" s="160"/>
      <c r="U48" s="19"/>
      <c r="V48" s="19"/>
      <c r="W48" s="31"/>
      <c r="X48" s="141"/>
    </row>
    <row r="49" spans="1:24">
      <c r="A49" s="1"/>
      <c r="B49" s="186"/>
      <c r="C49" s="291"/>
      <c r="D49" s="286"/>
      <c r="E49" s="286"/>
      <c r="F49" s="286"/>
      <c r="G49" s="286"/>
      <c r="H49" s="287"/>
      <c r="I49" s="23" t="s">
        <v>59</v>
      </c>
      <c r="J49" s="181" t="s">
        <v>58</v>
      </c>
      <c r="K49" s="181"/>
      <c r="L49" s="181"/>
      <c r="M49" s="181"/>
      <c r="N49" s="181"/>
      <c r="O49" s="182"/>
      <c r="P49" s="38" t="str">
        <f>IF(発注者入力!P49="","",発注者入力!P49)</f>
        <v/>
      </c>
      <c r="Q49" s="38" t="str">
        <f>IF(P49="○",1,"－")</f>
        <v>－</v>
      </c>
      <c r="R49" s="26"/>
      <c r="S49" s="160" t="str">
        <f>IF(P49="○","様式ク(エ)","－")</f>
        <v>－</v>
      </c>
      <c r="T49" s="160"/>
      <c r="U49" s="19" t="str">
        <f t="shared" ref="U49:U66" si="4">IF(AND(P49="○",R49=""),"←入力",IF(OR(AND(P49="○",R49&lt;&gt;""),AND(P49="",R49=""),AND(P49="",R49="－")),"","←入力不要"))</f>
        <v/>
      </c>
      <c r="V49" s="19"/>
      <c r="W49" s="107"/>
      <c r="X49" s="141"/>
    </row>
    <row r="50" spans="1:24">
      <c r="A50" s="1"/>
      <c r="B50" s="186"/>
      <c r="C50" s="291"/>
      <c r="D50" s="286"/>
      <c r="E50" s="286"/>
      <c r="F50" s="286"/>
      <c r="G50" s="286"/>
      <c r="H50" s="287"/>
      <c r="I50" s="23" t="s">
        <v>61</v>
      </c>
      <c r="J50" s="181" t="s">
        <v>65</v>
      </c>
      <c r="K50" s="181"/>
      <c r="L50" s="181"/>
      <c r="M50" s="181"/>
      <c r="N50" s="181"/>
      <c r="O50" s="182"/>
      <c r="P50" s="38" t="str">
        <f>IF(発注者入力!P50="","",発注者入力!P50)</f>
        <v>○</v>
      </c>
      <c r="Q50" s="38">
        <f>IF(P50="○",1,"－")</f>
        <v>1</v>
      </c>
      <c r="R50" s="26"/>
      <c r="S50" s="160" t="str">
        <f>IF(P50="○","様式ク(オ)","－")</f>
        <v>様式ク(オ)</v>
      </c>
      <c r="T50" s="160"/>
      <c r="U50" s="19" t="str">
        <f t="shared" si="4"/>
        <v>←入力</v>
      </c>
      <c r="V50" s="19"/>
      <c r="W50" s="107"/>
      <c r="X50" s="141"/>
    </row>
    <row r="51" spans="1:24">
      <c r="A51" s="1"/>
      <c r="B51" s="186"/>
      <c r="C51" s="292"/>
      <c r="D51" s="169"/>
      <c r="E51" s="169"/>
      <c r="F51" s="169"/>
      <c r="G51" s="169"/>
      <c r="H51" s="170"/>
      <c r="I51" s="48" t="s">
        <v>60</v>
      </c>
      <c r="J51" s="183" t="s">
        <v>83</v>
      </c>
      <c r="K51" s="183"/>
      <c r="L51" s="183"/>
      <c r="M51" s="183"/>
      <c r="N51" s="183"/>
      <c r="O51" s="184"/>
      <c r="P51" s="39" t="str">
        <f>IF(発注者入力!P51="","",発注者入力!P51)</f>
        <v/>
      </c>
      <c r="Q51" s="39" t="str">
        <f>IF(P51="○",1,"－")</f>
        <v>－</v>
      </c>
      <c r="R51" s="20"/>
      <c r="S51" s="176" t="str">
        <f>IF(P51="○","様式ク(カ)","－")</f>
        <v>－</v>
      </c>
      <c r="T51" s="176"/>
      <c r="U51" s="19" t="str">
        <f t="shared" si="4"/>
        <v/>
      </c>
      <c r="V51" s="19"/>
      <c r="W51" s="105"/>
      <c r="X51" s="141"/>
    </row>
    <row r="52" spans="1:24">
      <c r="A52" s="1"/>
      <c r="B52" s="186"/>
      <c r="C52" s="102" t="s">
        <v>31</v>
      </c>
      <c r="D52" s="193" t="s">
        <v>29</v>
      </c>
      <c r="E52" s="193"/>
      <c r="F52" s="193"/>
      <c r="G52" s="193"/>
      <c r="H52" s="194"/>
      <c r="I52" s="44" t="s">
        <v>54</v>
      </c>
      <c r="J52" s="193" t="s">
        <v>30</v>
      </c>
      <c r="K52" s="193"/>
      <c r="L52" s="193"/>
      <c r="M52" s="193"/>
      <c r="N52" s="193"/>
      <c r="O52" s="194"/>
      <c r="P52" s="33" t="str">
        <f>IF(発注者入力!P52="","",発注者入力!P52)</f>
        <v>○</v>
      </c>
      <c r="Q52" s="42">
        <f>IF(P52="○",1,"－")</f>
        <v>1</v>
      </c>
      <c r="R52" s="34"/>
      <c r="S52" s="260" t="str">
        <f>IF(P52="○","不要","－")</f>
        <v>不要</v>
      </c>
      <c r="T52" s="260"/>
      <c r="U52" s="19" t="str">
        <f t="shared" si="4"/>
        <v>←入力</v>
      </c>
      <c r="V52" s="19"/>
      <c r="W52" s="108"/>
      <c r="X52" s="141"/>
    </row>
    <row r="53" spans="1:24" ht="13" customHeight="1">
      <c r="A53" s="1"/>
      <c r="B53" s="186"/>
      <c r="C53" s="195" t="s">
        <v>34</v>
      </c>
      <c r="D53" s="222" t="s">
        <v>32</v>
      </c>
      <c r="E53" s="222"/>
      <c r="F53" s="222"/>
      <c r="G53" s="222"/>
      <c r="H53" s="223"/>
      <c r="I53" s="22" t="s">
        <v>57</v>
      </c>
      <c r="J53" s="282" t="s">
        <v>138</v>
      </c>
      <c r="K53" s="283"/>
      <c r="L53" s="283"/>
      <c r="M53" s="284"/>
      <c r="N53" s="284"/>
      <c r="O53" s="285"/>
      <c r="P53" s="40" t="str">
        <f>IF(発注者入力!P53="","",発注者入力!P53)</f>
        <v/>
      </c>
      <c r="Q53" s="40" t="str">
        <f>IF(P53="○",1.5,"－")</f>
        <v>－</v>
      </c>
      <c r="R53" s="21"/>
      <c r="S53" s="189" t="str">
        <f>IF(P53="○","様式コ(ア)","－")</f>
        <v>－</v>
      </c>
      <c r="T53" s="189"/>
      <c r="U53" s="19" t="str">
        <f t="shared" si="4"/>
        <v/>
      </c>
      <c r="V53" s="19"/>
      <c r="W53" s="106"/>
      <c r="X53" s="141"/>
    </row>
    <row r="54" spans="1:24">
      <c r="A54" s="1"/>
      <c r="B54" s="186"/>
      <c r="C54" s="196"/>
      <c r="D54" s="286"/>
      <c r="E54" s="286"/>
      <c r="F54" s="286"/>
      <c r="G54" s="286"/>
      <c r="H54" s="287"/>
      <c r="I54" s="48" t="s">
        <v>55</v>
      </c>
      <c r="J54" s="181" t="s">
        <v>56</v>
      </c>
      <c r="K54" s="181"/>
      <c r="L54" s="181"/>
      <c r="M54" s="181"/>
      <c r="N54" s="181"/>
      <c r="O54" s="182"/>
      <c r="P54" s="38" t="str">
        <f>IF(発注者入力!P54="","",発注者入力!P54)</f>
        <v/>
      </c>
      <c r="Q54" s="38" t="str">
        <f t="shared" ref="Q54:Q66" si="5">IF(P54="○",1,"－")</f>
        <v>－</v>
      </c>
      <c r="R54" s="26"/>
      <c r="S54" s="160" t="str">
        <f>IF(P54="○","様式コ(イ)","－")</f>
        <v>－</v>
      </c>
      <c r="T54" s="160"/>
      <c r="U54" s="19" t="str">
        <f t="shared" si="4"/>
        <v/>
      </c>
      <c r="V54" s="19"/>
      <c r="W54" s="107"/>
      <c r="X54" s="141"/>
    </row>
    <row r="55" spans="1:24">
      <c r="A55" s="1"/>
      <c r="B55" s="186"/>
      <c r="C55" s="196"/>
      <c r="D55" s="286"/>
      <c r="E55" s="286"/>
      <c r="F55" s="286"/>
      <c r="G55" s="286"/>
      <c r="H55" s="287"/>
      <c r="I55" s="23" t="s">
        <v>63</v>
      </c>
      <c r="J55" s="181" t="s">
        <v>51</v>
      </c>
      <c r="K55" s="181"/>
      <c r="L55" s="181"/>
      <c r="M55" s="181"/>
      <c r="N55" s="181"/>
      <c r="O55" s="182"/>
      <c r="P55" s="38" t="str">
        <f>IF(発注者入力!P55="","",発注者入力!P55)</f>
        <v/>
      </c>
      <c r="Q55" s="38" t="str">
        <f t="shared" si="5"/>
        <v>－</v>
      </c>
      <c r="R55" s="26"/>
      <c r="S55" s="160" t="str">
        <f>IF(P55="○","様式コ(ウ)","－")</f>
        <v>－</v>
      </c>
      <c r="T55" s="160"/>
      <c r="U55" s="19" t="str">
        <f t="shared" si="4"/>
        <v/>
      </c>
      <c r="V55" s="19"/>
      <c r="W55" s="107"/>
      <c r="X55" s="141"/>
    </row>
    <row r="56" spans="1:24">
      <c r="A56" s="1"/>
      <c r="B56" s="186"/>
      <c r="C56" s="196"/>
      <c r="D56" s="286"/>
      <c r="E56" s="286"/>
      <c r="F56" s="286"/>
      <c r="G56" s="286"/>
      <c r="H56" s="287"/>
      <c r="I56" s="35" t="s">
        <v>62</v>
      </c>
      <c r="J56" s="161" t="s">
        <v>82</v>
      </c>
      <c r="K56" s="161"/>
      <c r="L56" s="161"/>
      <c r="M56" s="161"/>
      <c r="N56" s="161"/>
      <c r="O56" s="162"/>
      <c r="P56" s="38" t="str">
        <f>IF(発注者入力!P56="","",発注者入力!P56)</f>
        <v/>
      </c>
      <c r="Q56" s="38" t="str">
        <f t="shared" si="5"/>
        <v>－</v>
      </c>
      <c r="R56" s="26"/>
      <c r="S56" s="160" t="str">
        <f>IF(P56="○","様式コ(エ)","－")</f>
        <v>－</v>
      </c>
      <c r="T56" s="160"/>
      <c r="U56" s="19" t="str">
        <f t="shared" si="4"/>
        <v/>
      </c>
      <c r="V56" s="19"/>
      <c r="W56" s="107"/>
      <c r="X56" s="141"/>
    </row>
    <row r="57" spans="1:24">
      <c r="A57" s="1"/>
      <c r="B57" s="186"/>
      <c r="C57" s="196"/>
      <c r="D57" s="286"/>
      <c r="E57" s="286"/>
      <c r="F57" s="286"/>
      <c r="G57" s="286"/>
      <c r="H57" s="287"/>
      <c r="I57" s="48" t="s">
        <v>129</v>
      </c>
      <c r="J57" s="134" t="s">
        <v>130</v>
      </c>
      <c r="K57" s="134"/>
      <c r="L57" s="134"/>
      <c r="M57" s="134"/>
      <c r="N57" s="134"/>
      <c r="O57" s="135"/>
      <c r="P57" s="38" t="str">
        <f>IF(発注者入力!P57="","",発注者入力!P57)</f>
        <v/>
      </c>
      <c r="Q57" s="38" t="str">
        <f>IF(P57="○",0.5,"－")</f>
        <v>－</v>
      </c>
      <c r="R57" s="26"/>
      <c r="S57" s="160" t="str">
        <f>IF(P57="○","様式コ(オ)","－")</f>
        <v>－</v>
      </c>
      <c r="T57" s="160"/>
      <c r="U57" s="19" t="str">
        <f t="shared" si="4"/>
        <v/>
      </c>
      <c r="V57" s="19"/>
      <c r="W57" s="107"/>
      <c r="X57" s="141"/>
    </row>
    <row r="58" spans="1:24">
      <c r="A58" s="1"/>
      <c r="B58" s="186"/>
      <c r="C58" s="196"/>
      <c r="D58" s="286"/>
      <c r="E58" s="286"/>
      <c r="F58" s="286"/>
      <c r="G58" s="286"/>
      <c r="H58" s="287"/>
      <c r="I58" s="48" t="s">
        <v>115</v>
      </c>
      <c r="J58" s="181" t="s">
        <v>116</v>
      </c>
      <c r="K58" s="181"/>
      <c r="L58" s="181"/>
      <c r="M58" s="181"/>
      <c r="N58" s="181"/>
      <c r="O58" s="182"/>
      <c r="P58" s="38" t="str">
        <f>IF(発注者入力!P58="","",発注者入力!P58)</f>
        <v/>
      </c>
      <c r="Q58" s="38" t="str">
        <f>IF(P58="○",0.5,"－")</f>
        <v>－</v>
      </c>
      <c r="R58" s="26"/>
      <c r="S58" s="160" t="str">
        <f>IF(P58="○","様式コ(キ)","－")</f>
        <v>－</v>
      </c>
      <c r="T58" s="160"/>
      <c r="U58" s="19" t="str">
        <f t="shared" si="4"/>
        <v/>
      </c>
      <c r="V58" s="19"/>
      <c r="W58" s="107"/>
      <c r="X58" s="141"/>
    </row>
    <row r="59" spans="1:24">
      <c r="A59" s="1"/>
      <c r="B59" s="186"/>
      <c r="C59" s="196"/>
      <c r="D59" s="286"/>
      <c r="E59" s="286"/>
      <c r="F59" s="286"/>
      <c r="G59" s="286"/>
      <c r="H59" s="287"/>
      <c r="I59" s="48" t="s">
        <v>131</v>
      </c>
      <c r="J59" s="181" t="s">
        <v>117</v>
      </c>
      <c r="K59" s="181"/>
      <c r="L59" s="181"/>
      <c r="M59" s="181"/>
      <c r="N59" s="181"/>
      <c r="O59" s="182"/>
      <c r="P59" s="38" t="str">
        <f>IF(発注者入力!P59="","",発注者入力!P59)</f>
        <v/>
      </c>
      <c r="Q59" s="38" t="str">
        <f>IF(P59="○",0.5,"－")</f>
        <v>－</v>
      </c>
      <c r="R59" s="26"/>
      <c r="S59" s="160" t="str">
        <f>IF(P59="○","様式コ(ク)","－")</f>
        <v>－</v>
      </c>
      <c r="T59" s="160"/>
      <c r="U59" s="19" t="str">
        <f t="shared" si="4"/>
        <v/>
      </c>
      <c r="V59" s="19"/>
      <c r="W59" s="107"/>
      <c r="X59" s="141"/>
    </row>
    <row r="60" spans="1:24">
      <c r="A60" s="1"/>
      <c r="B60" s="186"/>
      <c r="C60" s="270"/>
      <c r="D60" s="288"/>
      <c r="E60" s="288"/>
      <c r="F60" s="288"/>
      <c r="G60" s="288"/>
      <c r="H60" s="289"/>
      <c r="I60" s="48" t="s">
        <v>133</v>
      </c>
      <c r="J60" s="137" t="s">
        <v>134</v>
      </c>
      <c r="K60" s="137"/>
      <c r="L60" s="137"/>
      <c r="M60" s="137"/>
      <c r="N60" s="137"/>
      <c r="O60" s="138"/>
      <c r="P60" s="38" t="str">
        <f>IF(発注者入力!P60="","",発注者入力!P60)</f>
        <v/>
      </c>
      <c r="Q60" s="39" t="str">
        <f t="shared" si="5"/>
        <v>－</v>
      </c>
      <c r="R60" s="18"/>
      <c r="S60" s="160" t="str">
        <f>IF(P60="○","様式コ(ケ)","－")</f>
        <v>－</v>
      </c>
      <c r="T60" s="160"/>
      <c r="U60" s="19" t="str">
        <f t="shared" si="4"/>
        <v/>
      </c>
      <c r="V60" s="19"/>
      <c r="W60" s="104"/>
      <c r="X60" s="141"/>
    </row>
    <row r="61" spans="1:24">
      <c r="A61" s="1"/>
      <c r="B61" s="186"/>
      <c r="C61" s="195" t="s">
        <v>35</v>
      </c>
      <c r="D61" s="197" t="s">
        <v>47</v>
      </c>
      <c r="E61" s="197"/>
      <c r="F61" s="197"/>
      <c r="G61" s="197"/>
      <c r="H61" s="198"/>
      <c r="I61" s="48" t="s">
        <v>57</v>
      </c>
      <c r="J61" s="179" t="s">
        <v>137</v>
      </c>
      <c r="K61" s="179"/>
      <c r="L61" s="179"/>
      <c r="M61" s="179"/>
      <c r="N61" s="179"/>
      <c r="O61" s="180"/>
      <c r="P61" s="40" t="str">
        <f>IF(発注者入力!P61="","",発注者入力!P61)</f>
        <v/>
      </c>
      <c r="Q61" s="40" t="str">
        <f t="shared" si="5"/>
        <v>－</v>
      </c>
      <c r="R61" s="21"/>
      <c r="S61" s="189" t="str">
        <f>IF(P61="○","様式サ(ア)","－")</f>
        <v>－</v>
      </c>
      <c r="T61" s="189"/>
      <c r="U61" s="19" t="str">
        <f t="shared" si="4"/>
        <v/>
      </c>
      <c r="V61" s="19"/>
      <c r="W61" s="106"/>
      <c r="X61" s="141"/>
    </row>
    <row r="62" spans="1:24">
      <c r="A62" s="1"/>
      <c r="B62" s="186"/>
      <c r="C62" s="196"/>
      <c r="D62" s="199"/>
      <c r="E62" s="199"/>
      <c r="F62" s="199"/>
      <c r="G62" s="199"/>
      <c r="H62" s="200"/>
      <c r="I62" s="48" t="s">
        <v>42</v>
      </c>
      <c r="J62" s="181" t="s">
        <v>132</v>
      </c>
      <c r="K62" s="181"/>
      <c r="L62" s="181"/>
      <c r="M62" s="181"/>
      <c r="N62" s="181"/>
      <c r="O62" s="182"/>
      <c r="P62" s="38" t="str">
        <f>IF(発注者入力!P62="","",発注者入力!P62)</f>
        <v/>
      </c>
      <c r="Q62" s="38" t="str">
        <f t="shared" si="5"/>
        <v>－</v>
      </c>
      <c r="R62" s="26"/>
      <c r="S62" s="160" t="str">
        <f>IF(P62="○","様式サ(イ)","－")</f>
        <v>－</v>
      </c>
      <c r="T62" s="160"/>
      <c r="U62" s="19" t="str">
        <f t="shared" si="4"/>
        <v/>
      </c>
      <c r="V62" s="19"/>
      <c r="W62" s="107"/>
      <c r="X62" s="141"/>
    </row>
    <row r="63" spans="1:24">
      <c r="A63" s="1"/>
      <c r="B63" s="186"/>
      <c r="C63" s="270"/>
      <c r="D63" s="280"/>
      <c r="E63" s="280"/>
      <c r="F63" s="280"/>
      <c r="G63" s="280"/>
      <c r="H63" s="281"/>
      <c r="I63" s="48" t="s">
        <v>43</v>
      </c>
      <c r="J63" s="261" t="s">
        <v>139</v>
      </c>
      <c r="K63" s="261"/>
      <c r="L63" s="261"/>
      <c r="M63" s="261"/>
      <c r="N63" s="261"/>
      <c r="O63" s="262"/>
      <c r="P63" s="39" t="str">
        <f>IF(発注者入力!P63="","",発注者入力!P63)</f>
        <v/>
      </c>
      <c r="Q63" s="39" t="str">
        <f>IF(P63="○",1,"－")</f>
        <v>－</v>
      </c>
      <c r="R63" s="20"/>
      <c r="S63" s="176" t="str">
        <f>IF(P63="○","様式サ(エ)","－")</f>
        <v>－</v>
      </c>
      <c r="T63" s="176"/>
      <c r="U63" s="19" t="str">
        <f t="shared" si="4"/>
        <v/>
      </c>
      <c r="V63" s="19"/>
      <c r="W63" s="105"/>
      <c r="X63" s="141"/>
    </row>
    <row r="64" spans="1:24">
      <c r="A64" s="1"/>
      <c r="B64" s="186"/>
      <c r="C64" s="195" t="s">
        <v>86</v>
      </c>
      <c r="D64" s="271" t="s">
        <v>48</v>
      </c>
      <c r="E64" s="271"/>
      <c r="F64" s="271"/>
      <c r="G64" s="271"/>
      <c r="H64" s="271"/>
      <c r="I64" s="35" t="s">
        <v>57</v>
      </c>
      <c r="J64" s="179" t="s">
        <v>50</v>
      </c>
      <c r="K64" s="179"/>
      <c r="L64" s="179"/>
      <c r="M64" s="179"/>
      <c r="N64" s="179"/>
      <c r="O64" s="180"/>
      <c r="P64" s="40" t="str">
        <f>IF(発注者入力!P64="","",発注者入力!P64)</f>
        <v>○</v>
      </c>
      <c r="Q64" s="40">
        <f t="shared" si="5"/>
        <v>1</v>
      </c>
      <c r="R64" s="21"/>
      <c r="S64" s="189" t="str">
        <f>IF(P64="○","様式ス(ア)","－")</f>
        <v>様式ス(ア)</v>
      </c>
      <c r="T64" s="189"/>
      <c r="U64" s="19" t="str">
        <f t="shared" si="4"/>
        <v>←入力</v>
      </c>
      <c r="V64" s="19"/>
      <c r="W64" s="106"/>
      <c r="X64" s="141"/>
    </row>
    <row r="65" spans="1:24" ht="14.25" customHeight="1">
      <c r="A65" s="1"/>
      <c r="B65" s="186"/>
      <c r="C65" s="196"/>
      <c r="D65" s="272"/>
      <c r="E65" s="272"/>
      <c r="F65" s="272"/>
      <c r="G65" s="272"/>
      <c r="H65" s="272"/>
      <c r="I65" s="35" t="s">
        <v>42</v>
      </c>
      <c r="J65" s="181" t="s">
        <v>81</v>
      </c>
      <c r="K65" s="181"/>
      <c r="L65" s="181"/>
      <c r="M65" s="181"/>
      <c r="N65" s="181"/>
      <c r="O65" s="182"/>
      <c r="P65" s="38" t="str">
        <f>IF(発注者入力!P65="","",発注者入力!P65)</f>
        <v/>
      </c>
      <c r="Q65" s="38" t="str">
        <f t="shared" si="5"/>
        <v>－</v>
      </c>
      <c r="R65" s="26"/>
      <c r="S65" s="160" t="str">
        <f>IF(P65="○","様式ス(イ)","－")</f>
        <v>－</v>
      </c>
      <c r="T65" s="160"/>
      <c r="U65" s="19" t="str">
        <f t="shared" si="4"/>
        <v/>
      </c>
      <c r="V65" s="19"/>
      <c r="W65" s="107"/>
      <c r="X65" s="141"/>
    </row>
    <row r="66" spans="1:24" ht="14.25" customHeight="1">
      <c r="A66" s="1"/>
      <c r="B66" s="279"/>
      <c r="C66" s="270"/>
      <c r="D66" s="273"/>
      <c r="E66" s="273"/>
      <c r="F66" s="273"/>
      <c r="G66" s="273"/>
      <c r="H66" s="273"/>
      <c r="I66" s="35" t="s">
        <v>63</v>
      </c>
      <c r="J66" s="183" t="s">
        <v>118</v>
      </c>
      <c r="K66" s="183"/>
      <c r="L66" s="183"/>
      <c r="M66" s="183"/>
      <c r="N66" s="183"/>
      <c r="O66" s="184"/>
      <c r="P66" s="39" t="str">
        <f>IF(発注者入力!P66="","",発注者入力!P66)</f>
        <v/>
      </c>
      <c r="Q66" s="39" t="str">
        <f t="shared" si="5"/>
        <v>－</v>
      </c>
      <c r="R66" s="20"/>
      <c r="S66" s="176" t="str">
        <f>IF(P66="○","様式ス(ウ)","－")</f>
        <v>－</v>
      </c>
      <c r="T66" s="176"/>
      <c r="U66" s="19" t="str">
        <f t="shared" si="4"/>
        <v/>
      </c>
      <c r="V66" s="19"/>
      <c r="W66" s="105"/>
      <c r="X66" s="141"/>
    </row>
    <row r="67" spans="1:24" ht="13.5" customHeight="1">
      <c r="A67" s="1"/>
      <c r="B67" s="192" t="s">
        <v>38</v>
      </c>
      <c r="C67" s="225"/>
      <c r="D67" s="225"/>
      <c r="E67" s="225"/>
      <c r="F67" s="225"/>
      <c r="G67" s="225"/>
      <c r="H67" s="225"/>
      <c r="I67" s="225"/>
      <c r="J67" s="274"/>
      <c r="K67" s="274"/>
      <c r="L67" s="274"/>
      <c r="M67" s="274"/>
      <c r="N67" s="274"/>
      <c r="O67" s="275"/>
      <c r="P67" s="33"/>
      <c r="Q67" s="36">
        <f>IF(SUM(Q26:Q37,Q41:Q66),SUM(Q26:Q37,Q41:Q66))</f>
        <v>14.5</v>
      </c>
      <c r="R67" s="118" t="s">
        <v>111</v>
      </c>
      <c r="S67" s="202"/>
      <c r="T67" s="275"/>
      <c r="U67" s="2"/>
      <c r="V67" s="2"/>
      <c r="W67" s="118" t="s">
        <v>111</v>
      </c>
      <c r="X67" s="141"/>
    </row>
    <row r="68" spans="1:24" ht="16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37"/>
      <c r="Q68" s="2"/>
      <c r="R68" s="2"/>
      <c r="S68" s="37"/>
      <c r="T68" s="37"/>
      <c r="U68" s="11"/>
      <c r="V68" s="11"/>
      <c r="W68" s="16"/>
      <c r="X68" s="141"/>
    </row>
    <row r="69" spans="1:24" ht="16.5" customHeight="1">
      <c r="A69" s="1"/>
      <c r="B69" s="276" t="s">
        <v>39</v>
      </c>
      <c r="C69" s="276"/>
      <c r="D69" s="276"/>
      <c r="E69" s="276"/>
      <c r="F69" s="276"/>
      <c r="G69" s="276"/>
      <c r="H69" s="276"/>
      <c r="I69" s="276"/>
      <c r="J69" s="276"/>
      <c r="K69" s="276"/>
      <c r="L69" s="2"/>
      <c r="M69" s="2"/>
      <c r="N69" s="2"/>
      <c r="O69" s="2"/>
      <c r="P69" s="37"/>
      <c r="Q69" s="2"/>
      <c r="R69" s="2"/>
      <c r="S69" s="37"/>
      <c r="T69" s="37"/>
      <c r="U69" s="11"/>
      <c r="V69" s="11"/>
      <c r="W69" s="16"/>
      <c r="X69" s="148"/>
    </row>
    <row r="70" spans="1:24" ht="17.25" customHeight="1" thickBot="1">
      <c r="A70" s="1"/>
      <c r="B70" s="149"/>
      <c r="C70" s="150"/>
      <c r="D70" s="151"/>
      <c r="E70" s="151"/>
      <c r="F70" s="151"/>
      <c r="G70" s="151"/>
      <c r="H70" s="151"/>
      <c r="I70" s="151"/>
      <c r="J70" s="151"/>
      <c r="K70" s="151"/>
      <c r="L70" s="2"/>
      <c r="M70" s="2"/>
      <c r="N70" s="2"/>
      <c r="O70" s="2"/>
      <c r="P70" s="37"/>
      <c r="Q70" s="2"/>
      <c r="R70" s="152"/>
      <c r="S70" s="2"/>
      <c r="T70" s="2"/>
      <c r="U70" s="11"/>
      <c r="V70" s="11"/>
      <c r="W70" s="16"/>
      <c r="X70" s="148"/>
    </row>
    <row r="71" spans="1:24" ht="13.5" customHeight="1">
      <c r="A71" s="1"/>
      <c r="B71" s="153" t="s">
        <v>52</v>
      </c>
      <c r="C71" s="277" t="s">
        <v>128</v>
      </c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152"/>
      <c r="S71" s="267" t="s">
        <v>40</v>
      </c>
      <c r="T71" s="264"/>
      <c r="U71" s="264"/>
      <c r="V71" s="37"/>
      <c r="W71" s="16"/>
      <c r="X71" s="148"/>
    </row>
    <row r="72" spans="1:24" ht="13.5" customHeight="1">
      <c r="A72" s="1"/>
      <c r="B72" s="153" t="s">
        <v>52</v>
      </c>
      <c r="C72" s="263" t="s">
        <v>127</v>
      </c>
      <c r="D72" s="263"/>
      <c r="E72" s="263"/>
      <c r="F72" s="263"/>
      <c r="G72" s="263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154"/>
      <c r="S72" s="268"/>
      <c r="T72" s="265"/>
      <c r="U72" s="265"/>
      <c r="V72" s="37"/>
      <c r="W72" s="16"/>
      <c r="X72" s="148"/>
    </row>
    <row r="73" spans="1:24" ht="13.5" customHeight="1">
      <c r="A73" s="1"/>
      <c r="B73" s="153" t="s">
        <v>52</v>
      </c>
      <c r="C73" s="263" t="s">
        <v>126</v>
      </c>
      <c r="D73" s="263"/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3"/>
      <c r="R73" s="154"/>
      <c r="S73" s="268"/>
      <c r="T73" s="265"/>
      <c r="U73" s="265"/>
      <c r="V73" s="37"/>
      <c r="W73" s="1"/>
      <c r="X73" s="148"/>
    </row>
    <row r="74" spans="1:24" ht="22" customHeight="1">
      <c r="A74" s="1"/>
      <c r="B74" s="153"/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3"/>
      <c r="N74" s="263"/>
      <c r="O74" s="263"/>
      <c r="P74" s="263"/>
      <c r="Q74" s="263"/>
      <c r="R74" s="152"/>
      <c r="S74" s="268"/>
      <c r="T74" s="265"/>
      <c r="U74" s="265"/>
      <c r="V74" s="37"/>
      <c r="W74" s="1"/>
      <c r="X74" s="141"/>
    </row>
    <row r="75" spans="1:24" ht="13.5" customHeight="1">
      <c r="A75" s="1"/>
      <c r="B75" s="153" t="s">
        <v>52</v>
      </c>
      <c r="C75" s="263" t="s">
        <v>125</v>
      </c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152"/>
      <c r="S75" s="268"/>
      <c r="T75" s="265"/>
      <c r="U75" s="265"/>
      <c r="V75" s="37"/>
      <c r="W75" s="1"/>
      <c r="X75" s="141"/>
    </row>
    <row r="76" spans="1:24" ht="14.25" customHeight="1">
      <c r="A76" s="1"/>
      <c r="B76" s="153" t="s">
        <v>52</v>
      </c>
      <c r="C76" s="263" t="s">
        <v>124</v>
      </c>
      <c r="D76" s="263"/>
      <c r="E76" s="263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263"/>
      <c r="Q76" s="263"/>
      <c r="R76" s="152"/>
      <c r="S76" s="268"/>
      <c r="T76" s="265"/>
      <c r="U76" s="265"/>
      <c r="V76" s="37"/>
      <c r="W76" s="1"/>
      <c r="X76" s="141"/>
    </row>
    <row r="77" spans="1:24" ht="13.5" customHeight="1" thickBot="1">
      <c r="A77" s="1"/>
      <c r="B77" s="153" t="s">
        <v>52</v>
      </c>
      <c r="C77" s="263" t="s">
        <v>123</v>
      </c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155"/>
      <c r="S77" s="269"/>
      <c r="T77" s="266"/>
      <c r="U77" s="266"/>
      <c r="V77" s="11"/>
      <c r="W77" s="156"/>
      <c r="X77" s="141"/>
    </row>
    <row r="78" spans="1:24" ht="13.5" customHeight="1">
      <c r="A78" s="1"/>
      <c r="B78" s="153" t="s">
        <v>52</v>
      </c>
      <c r="C78" s="263" t="s">
        <v>122</v>
      </c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"/>
      <c r="S78" s="37"/>
      <c r="T78" s="37"/>
      <c r="U78" s="11"/>
      <c r="V78" s="11"/>
      <c r="W78" s="141"/>
      <c r="X78" s="141"/>
    </row>
    <row r="79" spans="1:24" ht="22" customHeight="1">
      <c r="A79" s="1"/>
      <c r="B79" s="153" t="s">
        <v>52</v>
      </c>
      <c r="C79" s="263" t="s">
        <v>121</v>
      </c>
      <c r="D79" s="263"/>
      <c r="E79" s="263"/>
      <c r="F79" s="263"/>
      <c r="G79" s="263"/>
      <c r="H79" s="263"/>
      <c r="I79" s="263"/>
      <c r="J79" s="263"/>
      <c r="K79" s="263"/>
      <c r="L79" s="263"/>
      <c r="M79" s="263"/>
      <c r="N79" s="263"/>
      <c r="O79" s="263"/>
      <c r="P79" s="263"/>
      <c r="Q79" s="263"/>
      <c r="R79" s="2"/>
      <c r="S79" s="37"/>
      <c r="T79" s="37"/>
      <c r="U79" s="11"/>
      <c r="V79" s="11"/>
      <c r="W79" s="141"/>
      <c r="X79" s="141"/>
    </row>
    <row r="80" spans="1:24">
      <c r="A80" s="1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41"/>
    </row>
    <row r="81" spans="1:24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6" t="s">
        <v>112</v>
      </c>
      <c r="O81" s="157"/>
      <c r="P81" s="158"/>
      <c r="Q81" s="157"/>
      <c r="R81" s="157"/>
      <c r="S81" s="158"/>
      <c r="T81" s="158"/>
      <c r="U81" s="159"/>
      <c r="V81" s="159"/>
      <c r="W81" s="141"/>
      <c r="X81" s="141"/>
    </row>
    <row r="82" spans="1:24" ht="22.5" customHeight="1"/>
  </sheetData>
  <sheetProtection sheet="1" selectLockedCells="1"/>
  <dataConsolidate/>
  <mergeCells count="160">
    <mergeCell ref="C53:C60"/>
    <mergeCell ref="S60:T60"/>
    <mergeCell ref="J53:O53"/>
    <mergeCell ref="D41:H45"/>
    <mergeCell ref="J41:O41"/>
    <mergeCell ref="D53:H60"/>
    <mergeCell ref="D46:H51"/>
    <mergeCell ref="S41:T41"/>
    <mergeCell ref="D52:H52"/>
    <mergeCell ref="C46:C51"/>
    <mergeCell ref="S44:T44"/>
    <mergeCell ref="S49:T49"/>
    <mergeCell ref="S51:T51"/>
    <mergeCell ref="S45:T45"/>
    <mergeCell ref="S42:T42"/>
    <mergeCell ref="J43:O43"/>
    <mergeCell ref="S43:T43"/>
    <mergeCell ref="C41:C45"/>
    <mergeCell ref="J46:O46"/>
    <mergeCell ref="J47:O47"/>
    <mergeCell ref="J48:O48"/>
    <mergeCell ref="J49:O49"/>
    <mergeCell ref="J50:O50"/>
    <mergeCell ref="S46:T46"/>
    <mergeCell ref="C79:Q79"/>
    <mergeCell ref="C73:Q74"/>
    <mergeCell ref="C72:Q72"/>
    <mergeCell ref="T71:U77"/>
    <mergeCell ref="S71:S77"/>
    <mergeCell ref="C75:Q75"/>
    <mergeCell ref="J64:O64"/>
    <mergeCell ref="C78:Q78"/>
    <mergeCell ref="C64:C66"/>
    <mergeCell ref="D64:H66"/>
    <mergeCell ref="C76:Q76"/>
    <mergeCell ref="C77:Q77"/>
    <mergeCell ref="B67:O67"/>
    <mergeCell ref="S64:T64"/>
    <mergeCell ref="S67:T67"/>
    <mergeCell ref="B69:K69"/>
    <mergeCell ref="S65:T65"/>
    <mergeCell ref="C71:Q71"/>
    <mergeCell ref="B41:B66"/>
    <mergeCell ref="C61:C63"/>
    <mergeCell ref="D61:H63"/>
    <mergeCell ref="S54:T54"/>
    <mergeCell ref="S62:T62"/>
    <mergeCell ref="S57:T57"/>
    <mergeCell ref="J66:O66"/>
    <mergeCell ref="S52:T52"/>
    <mergeCell ref="S63:T63"/>
    <mergeCell ref="S66:T66"/>
    <mergeCell ref="S53:T53"/>
    <mergeCell ref="J56:O56"/>
    <mergeCell ref="J58:O58"/>
    <mergeCell ref="J59:O59"/>
    <mergeCell ref="J54:O54"/>
    <mergeCell ref="J65:O65"/>
    <mergeCell ref="J61:O61"/>
    <mergeCell ref="J55:O55"/>
    <mergeCell ref="S59:T59"/>
    <mergeCell ref="S55:T55"/>
    <mergeCell ref="S56:T56"/>
    <mergeCell ref="S61:T61"/>
    <mergeCell ref="J62:O62"/>
    <mergeCell ref="J52:O52"/>
    <mergeCell ref="S58:T58"/>
    <mergeCell ref="J63:O63"/>
    <mergeCell ref="C10:I10"/>
    <mergeCell ref="J11:L11"/>
    <mergeCell ref="J12:K12"/>
    <mergeCell ref="L12:U12"/>
    <mergeCell ref="J13:K13"/>
    <mergeCell ref="L13:U13"/>
    <mergeCell ref="L16:O16"/>
    <mergeCell ref="S15:W15"/>
    <mergeCell ref="J16:K16"/>
    <mergeCell ref="J14:K14"/>
    <mergeCell ref="L14:R14"/>
    <mergeCell ref="S14:T14"/>
    <mergeCell ref="J15:K15"/>
    <mergeCell ref="L15:R15"/>
    <mergeCell ref="P4:Q4"/>
    <mergeCell ref="P6:T7"/>
    <mergeCell ref="P9:T9"/>
    <mergeCell ref="P8:Q8"/>
    <mergeCell ref="R4:U4"/>
    <mergeCell ref="R8:U8"/>
    <mergeCell ref="E1:O2"/>
    <mergeCell ref="P1:T1"/>
    <mergeCell ref="B6:O7"/>
    <mergeCell ref="B8:C8"/>
    <mergeCell ref="N5:O5"/>
    <mergeCell ref="B9:I9"/>
    <mergeCell ref="P2:T3"/>
    <mergeCell ref="P5:T5"/>
    <mergeCell ref="B18:U18"/>
    <mergeCell ref="C20:D20"/>
    <mergeCell ref="P24:P25"/>
    <mergeCell ref="Q24:Q25"/>
    <mergeCell ref="R24:R25"/>
    <mergeCell ref="S24:T25"/>
    <mergeCell ref="B25:H25"/>
    <mergeCell ref="I25:O25"/>
    <mergeCell ref="J51:O51"/>
    <mergeCell ref="S30:T30"/>
    <mergeCell ref="S38:T38"/>
    <mergeCell ref="S39:T39"/>
    <mergeCell ref="S40:T40"/>
    <mergeCell ref="S31:T31"/>
    <mergeCell ref="C22:D22"/>
    <mergeCell ref="E22:T22"/>
    <mergeCell ref="J30:O30"/>
    <mergeCell ref="E20:T20"/>
    <mergeCell ref="J42:O42"/>
    <mergeCell ref="D26:H27"/>
    <mergeCell ref="D28:H29"/>
    <mergeCell ref="D30:H31"/>
    <mergeCell ref="P23:S23"/>
    <mergeCell ref="B24:O24"/>
    <mergeCell ref="B26:B40"/>
    <mergeCell ref="J37:O37"/>
    <mergeCell ref="S26:T26"/>
    <mergeCell ref="J28:O28"/>
    <mergeCell ref="S28:T28"/>
    <mergeCell ref="J29:O29"/>
    <mergeCell ref="C36:C37"/>
    <mergeCell ref="D32:H35"/>
    <mergeCell ref="D36:H37"/>
    <mergeCell ref="J36:O36"/>
    <mergeCell ref="C32:C35"/>
    <mergeCell ref="C38:C40"/>
    <mergeCell ref="D38:H40"/>
    <mergeCell ref="C30:C31"/>
    <mergeCell ref="C26:C27"/>
    <mergeCell ref="C28:C29"/>
    <mergeCell ref="S27:T27"/>
    <mergeCell ref="S47:T47"/>
    <mergeCell ref="S48:T48"/>
    <mergeCell ref="J44:O44"/>
    <mergeCell ref="J45:O45"/>
    <mergeCell ref="S50:T50"/>
    <mergeCell ref="W24:W25"/>
    <mergeCell ref="J26:O26"/>
    <mergeCell ref="J27:O27"/>
    <mergeCell ref="J31:O31"/>
    <mergeCell ref="S32:T32"/>
    <mergeCell ref="S33:T33"/>
    <mergeCell ref="S34:T34"/>
    <mergeCell ref="S35:T35"/>
    <mergeCell ref="J39:O39"/>
    <mergeCell ref="J40:O40"/>
    <mergeCell ref="S29:T29"/>
    <mergeCell ref="J38:O38"/>
    <mergeCell ref="S37:T37"/>
    <mergeCell ref="J32:O32"/>
    <mergeCell ref="J33:O33"/>
    <mergeCell ref="J34:O34"/>
    <mergeCell ref="J35:O35"/>
    <mergeCell ref="S36:T36"/>
  </mergeCells>
  <phoneticPr fontId="2"/>
  <conditionalFormatting sqref="B3">
    <cfRule type="expression" dxfId="95" priority="260" stopIfTrue="1">
      <formula>$B$3&lt;&gt;""</formula>
    </cfRule>
  </conditionalFormatting>
  <conditionalFormatting sqref="B9:I9">
    <cfRule type="expression" dxfId="94" priority="150">
      <formula>#REF!=""</formula>
    </cfRule>
    <cfRule type="cellIs" dxfId="93" priority="146" operator="equal">
      <formula>0</formula>
    </cfRule>
  </conditionalFormatting>
  <conditionalFormatting sqref="B5:N5">
    <cfRule type="expression" dxfId="92" priority="261" stopIfTrue="1">
      <formula>$B$5&lt;&gt;""</formula>
    </cfRule>
  </conditionalFormatting>
  <conditionalFormatting sqref="B4:O4">
    <cfRule type="expression" dxfId="91" priority="169" stopIfTrue="1">
      <formula>$B$4&lt;&gt;""</formula>
    </cfRule>
  </conditionalFormatting>
  <conditionalFormatting sqref="B6:O7">
    <cfRule type="expression" dxfId="90" priority="168" stopIfTrue="1">
      <formula>$B$6&lt;&gt;""</formula>
    </cfRule>
  </conditionalFormatting>
  <conditionalFormatting sqref="C3:O3">
    <cfRule type="expression" dxfId="89" priority="166">
      <formula>$B$3&lt;&gt;""</formula>
    </cfRule>
  </conditionalFormatting>
  <conditionalFormatting sqref="E1">
    <cfRule type="expression" dxfId="88" priority="167" stopIfTrue="1">
      <formula>$E$1&lt;&gt;""</formula>
    </cfRule>
  </conditionalFormatting>
  <conditionalFormatting sqref="E20:T20 E22:T22">
    <cfRule type="cellIs" dxfId="87" priority="145" operator="equal">
      <formula>0</formula>
    </cfRule>
  </conditionalFormatting>
  <conditionalFormatting sqref="E20:T20">
    <cfRule type="expression" dxfId="86" priority="149">
      <formula>#REF!=""</formula>
    </cfRule>
  </conditionalFormatting>
  <conditionalFormatting sqref="E22:T22">
    <cfRule type="expression" dxfId="85" priority="148">
      <formula>#REF!=""</formula>
    </cfRule>
  </conditionalFormatting>
  <conditionalFormatting sqref="L12:L14 L16">
    <cfRule type="expression" dxfId="81" priority="257" stopIfTrue="1">
      <formula>L12&lt;&gt;""</formula>
    </cfRule>
  </conditionalFormatting>
  <conditionalFormatting sqref="L15">
    <cfRule type="expression" dxfId="80" priority="254" stopIfTrue="1">
      <formula>$L$15&lt;&gt;""</formula>
    </cfRule>
  </conditionalFormatting>
  <conditionalFormatting sqref="P2">
    <cfRule type="expression" dxfId="79" priority="383" stopIfTrue="1">
      <formula>#REF!="無　効"</formula>
    </cfRule>
  </conditionalFormatting>
  <conditionalFormatting sqref="P26:P66">
    <cfRule type="cellIs" dxfId="78" priority="125" operator="equal">
      <formula>""""""</formula>
    </cfRule>
  </conditionalFormatting>
  <conditionalFormatting sqref="P5:T5">
    <cfRule type="expression" dxfId="77" priority="87">
      <formula>P5="令和　年　　月　　日"</formula>
    </cfRule>
  </conditionalFormatting>
  <conditionalFormatting sqref="P9:T9">
    <cfRule type="expression" dxfId="76" priority="86">
      <formula>P9="令和　年　　月　　日"</formula>
    </cfRule>
  </conditionalFormatting>
  <conditionalFormatting sqref="R4">
    <cfRule type="expression" dxfId="75" priority="85">
      <formula>R4="令和　年　　月　　日"</formula>
    </cfRule>
  </conditionalFormatting>
  <conditionalFormatting sqref="R8">
    <cfRule type="expression" dxfId="74" priority="84">
      <formula>R8="令和　年　　月　　日"</formula>
    </cfRule>
  </conditionalFormatting>
  <conditionalFormatting sqref="R26">
    <cfRule type="expression" dxfId="73" priority="163" stopIfTrue="1">
      <formula>$P$26=""</formula>
    </cfRule>
  </conditionalFormatting>
  <conditionalFormatting sqref="R27">
    <cfRule type="expression" dxfId="72" priority="161">
      <formula>$P$27=""</formula>
    </cfRule>
  </conditionalFormatting>
  <conditionalFormatting sqref="R28">
    <cfRule type="expression" dxfId="71" priority="162" stopIfTrue="1">
      <formula>$P$28=""</formula>
    </cfRule>
  </conditionalFormatting>
  <conditionalFormatting sqref="R29">
    <cfRule type="expression" dxfId="70" priority="177" stopIfTrue="1">
      <formula>$P$29=""</formula>
    </cfRule>
  </conditionalFormatting>
  <conditionalFormatting sqref="R30">
    <cfRule type="expression" dxfId="69" priority="178" stopIfTrue="1">
      <formula>$P$30=""</formula>
    </cfRule>
  </conditionalFormatting>
  <conditionalFormatting sqref="R31">
    <cfRule type="expression" dxfId="68" priority="179" stopIfTrue="1">
      <formula>$P$31=""</formula>
    </cfRule>
  </conditionalFormatting>
  <conditionalFormatting sqref="R38">
    <cfRule type="expression" dxfId="67" priority="222" stopIfTrue="1">
      <formula>$P$38=""</formula>
    </cfRule>
  </conditionalFormatting>
  <conditionalFormatting sqref="R39">
    <cfRule type="expression" dxfId="66" priority="211" stopIfTrue="1">
      <formula>$P$39=""</formula>
    </cfRule>
  </conditionalFormatting>
  <conditionalFormatting sqref="R40">
    <cfRule type="expression" dxfId="65" priority="208" stopIfTrue="1">
      <formula>$P$40=""</formula>
    </cfRule>
  </conditionalFormatting>
  <conditionalFormatting sqref="R41">
    <cfRule type="expression" dxfId="64" priority="193" stopIfTrue="1">
      <formula>$P$41=""</formula>
    </cfRule>
  </conditionalFormatting>
  <conditionalFormatting sqref="R42">
    <cfRule type="expression" dxfId="63" priority="187" stopIfTrue="1">
      <formula>$P$42=""</formula>
    </cfRule>
  </conditionalFormatting>
  <conditionalFormatting sqref="R43">
    <cfRule type="expression" dxfId="62" priority="171">
      <formula>$P$43=""</formula>
    </cfRule>
  </conditionalFormatting>
  <conditionalFormatting sqref="R44">
    <cfRule type="expression" dxfId="61" priority="253" stopIfTrue="1">
      <formula>$P$44=""</formula>
    </cfRule>
  </conditionalFormatting>
  <conditionalFormatting sqref="R45">
    <cfRule type="expression" dxfId="60" priority="216" stopIfTrue="1">
      <formula>$P$45=""</formula>
    </cfRule>
  </conditionalFormatting>
  <conditionalFormatting sqref="R49">
    <cfRule type="expression" dxfId="59" priority="173" stopIfTrue="1">
      <formula>$P$49=""</formula>
    </cfRule>
  </conditionalFormatting>
  <conditionalFormatting sqref="R50">
    <cfRule type="expression" dxfId="58" priority="174" stopIfTrue="1">
      <formula>$P$50=""</formula>
    </cfRule>
  </conditionalFormatting>
  <conditionalFormatting sqref="R51">
    <cfRule type="expression" dxfId="57" priority="175" stopIfTrue="1">
      <formula>$P$51=""</formula>
    </cfRule>
  </conditionalFormatting>
  <conditionalFormatting sqref="R52">
    <cfRule type="expression" dxfId="56" priority="176" stopIfTrue="1">
      <formula>$P$52=""</formula>
    </cfRule>
  </conditionalFormatting>
  <conditionalFormatting sqref="R53">
    <cfRule type="expression" dxfId="55" priority="262" stopIfTrue="1">
      <formula>$P$53=""</formula>
    </cfRule>
  </conditionalFormatting>
  <conditionalFormatting sqref="R54">
    <cfRule type="expression" dxfId="54" priority="252" stopIfTrue="1">
      <formula>$P$54=""</formula>
    </cfRule>
  </conditionalFormatting>
  <conditionalFormatting sqref="R55">
    <cfRule type="expression" dxfId="53" priority="251" stopIfTrue="1">
      <formula>$P$55=""</formula>
    </cfRule>
  </conditionalFormatting>
  <conditionalFormatting sqref="R56">
    <cfRule type="expression" dxfId="52" priority="190" stopIfTrue="1">
      <formula>$P$56=""</formula>
    </cfRule>
  </conditionalFormatting>
  <conditionalFormatting sqref="R57">
    <cfRule type="expression" dxfId="51" priority="15" stopIfTrue="1">
      <formula>$P$57=""</formula>
    </cfRule>
  </conditionalFormatting>
  <conditionalFormatting sqref="R58">
    <cfRule type="expression" dxfId="50" priority="43" stopIfTrue="1">
      <formula>$P$58=""</formula>
    </cfRule>
  </conditionalFormatting>
  <conditionalFormatting sqref="R59">
    <cfRule type="expression" dxfId="49" priority="14" stopIfTrue="1">
      <formula>$P$59=""</formula>
    </cfRule>
  </conditionalFormatting>
  <conditionalFormatting sqref="R60">
    <cfRule type="expression" dxfId="48" priority="40" stopIfTrue="1">
      <formula>$P$60=""</formula>
    </cfRule>
  </conditionalFormatting>
  <conditionalFormatting sqref="R61">
    <cfRule type="expression" dxfId="47" priority="250" stopIfTrue="1">
      <formula>$P$61=""</formula>
    </cfRule>
  </conditionalFormatting>
  <conditionalFormatting sqref="R62">
    <cfRule type="expression" dxfId="46" priority="249" stopIfTrue="1">
      <formula>$P$62=""</formula>
    </cfRule>
  </conditionalFormatting>
  <conditionalFormatting sqref="R63">
    <cfRule type="expression" dxfId="45" priority="34">
      <formula>$P$63=""</formula>
    </cfRule>
  </conditionalFormatting>
  <conditionalFormatting sqref="R64">
    <cfRule type="expression" dxfId="44" priority="247" stopIfTrue="1">
      <formula>$P$64=""</formula>
    </cfRule>
  </conditionalFormatting>
  <conditionalFormatting sqref="R65">
    <cfRule type="expression" dxfId="43" priority="245" stopIfTrue="1">
      <formula>$P$65=""</formula>
    </cfRule>
  </conditionalFormatting>
  <conditionalFormatting sqref="R66">
    <cfRule type="expression" dxfId="42" priority="33">
      <formula>$P$66=""</formula>
    </cfRule>
  </conditionalFormatting>
  <conditionalFormatting sqref="R67">
    <cfRule type="cellIs" dxfId="41" priority="83" stopIfTrue="1" operator="notEqual">
      <formula>$P$32="○"</formula>
    </cfRule>
  </conditionalFormatting>
  <conditionalFormatting sqref="U26:U31">
    <cfRule type="cellIs" dxfId="40" priority="10" operator="equal">
      <formula>"←入力不要"</formula>
    </cfRule>
    <cfRule type="cellIs" dxfId="39" priority="9" operator="equal">
      <formula>"←入力"</formula>
    </cfRule>
  </conditionalFormatting>
  <conditionalFormatting sqref="U38:U45">
    <cfRule type="cellIs" dxfId="38" priority="6" operator="equal">
      <formula>"←入力不要"</formula>
    </cfRule>
    <cfRule type="cellIs" dxfId="37" priority="5" operator="equal">
      <formula>"←入力"</formula>
    </cfRule>
  </conditionalFormatting>
  <conditionalFormatting sqref="U49:U66">
    <cfRule type="cellIs" dxfId="36" priority="2" operator="equal">
      <formula>"←入力不要"</formula>
    </cfRule>
    <cfRule type="cellIs" dxfId="35" priority="1" operator="equal">
      <formula>"←入力"</formula>
    </cfRule>
  </conditionalFormatting>
  <conditionalFormatting sqref="U26:V66">
    <cfRule type="cellIs" dxfId="34" priority="126" operator="equal">
      <formula>"←入力"</formula>
    </cfRule>
    <cfRule type="cellIs" dxfId="33" priority="127" operator="equal">
      <formula>"←入力不要"</formula>
    </cfRule>
  </conditionalFormatting>
  <conditionalFormatting sqref="W26">
    <cfRule type="expression" dxfId="32" priority="78" stopIfTrue="1">
      <formula>$P$26=""</formula>
    </cfRule>
  </conditionalFormatting>
  <conditionalFormatting sqref="W27">
    <cfRule type="expression" dxfId="31" priority="76">
      <formula>$P$27=""</formula>
    </cfRule>
  </conditionalFormatting>
  <conditionalFormatting sqref="W28">
    <cfRule type="expression" dxfId="30" priority="77" stopIfTrue="1">
      <formula>$P$28=""</formula>
    </cfRule>
  </conditionalFormatting>
  <conditionalFormatting sqref="W29">
    <cfRule type="expression" dxfId="29" priority="79" stopIfTrue="1">
      <formula>$P$29=""</formula>
    </cfRule>
  </conditionalFormatting>
  <conditionalFormatting sqref="W30">
    <cfRule type="expression" dxfId="28" priority="80" stopIfTrue="1">
      <formula>$P$30=""</formula>
    </cfRule>
  </conditionalFormatting>
  <conditionalFormatting sqref="W31">
    <cfRule type="expression" dxfId="27" priority="81" stopIfTrue="1">
      <formula>$P$31=""</formula>
    </cfRule>
  </conditionalFormatting>
  <conditionalFormatting sqref="W38">
    <cfRule type="expression" dxfId="26" priority="74" stopIfTrue="1">
      <formula>$P$38=""</formula>
    </cfRule>
  </conditionalFormatting>
  <conditionalFormatting sqref="W39">
    <cfRule type="expression" dxfId="25" priority="71" stopIfTrue="1">
      <formula>$P$39=""</formula>
    </cfRule>
  </conditionalFormatting>
  <conditionalFormatting sqref="W40">
    <cfRule type="expression" dxfId="24" priority="70" stopIfTrue="1">
      <formula>$P$40=""</formula>
    </cfRule>
  </conditionalFormatting>
  <conditionalFormatting sqref="W41">
    <cfRule type="expression" dxfId="23" priority="28" stopIfTrue="1">
      <formula>$P$41=""</formula>
    </cfRule>
  </conditionalFormatting>
  <conditionalFormatting sqref="W42">
    <cfRule type="expression" dxfId="22" priority="27" stopIfTrue="1">
      <formula>$P$42=""</formula>
    </cfRule>
  </conditionalFormatting>
  <conditionalFormatting sqref="W43">
    <cfRule type="expression" dxfId="21" priority="26">
      <formula>$P$43=""</formula>
    </cfRule>
  </conditionalFormatting>
  <conditionalFormatting sqref="W44">
    <cfRule type="expression" dxfId="20" priority="30" stopIfTrue="1">
      <formula>$P$44=""</formula>
    </cfRule>
  </conditionalFormatting>
  <conditionalFormatting sqref="W45">
    <cfRule type="expression" dxfId="19" priority="29" stopIfTrue="1">
      <formula>$P$45=""</formula>
    </cfRule>
  </conditionalFormatting>
  <conditionalFormatting sqref="W49">
    <cfRule type="expression" dxfId="18" priority="22" stopIfTrue="1">
      <formula>$P$49=""</formula>
    </cfRule>
  </conditionalFormatting>
  <conditionalFormatting sqref="W50">
    <cfRule type="expression" dxfId="17" priority="23" stopIfTrue="1">
      <formula>$P$50=""</formula>
    </cfRule>
  </conditionalFormatting>
  <conditionalFormatting sqref="W51">
    <cfRule type="expression" dxfId="16" priority="24" stopIfTrue="1">
      <formula>$P$51=""</formula>
    </cfRule>
  </conditionalFormatting>
  <conditionalFormatting sqref="W52">
    <cfRule type="expression" dxfId="15" priority="21" stopIfTrue="1">
      <formula>$P$52=""</formula>
    </cfRule>
  </conditionalFormatting>
  <conditionalFormatting sqref="W53">
    <cfRule type="expression" dxfId="14" priority="61" stopIfTrue="1">
      <formula>$P$53=""</formula>
    </cfRule>
  </conditionalFormatting>
  <conditionalFormatting sqref="W54">
    <cfRule type="expression" dxfId="13" priority="60" stopIfTrue="1">
      <formula>$P$54=""</formula>
    </cfRule>
  </conditionalFormatting>
  <conditionalFormatting sqref="W55">
    <cfRule type="expression" dxfId="12" priority="59" stopIfTrue="1">
      <formula>$P$55=""</formula>
    </cfRule>
  </conditionalFormatting>
  <conditionalFormatting sqref="W56">
    <cfRule type="expression" dxfId="11" priority="20" stopIfTrue="1">
      <formula>$P$56=""</formula>
    </cfRule>
  </conditionalFormatting>
  <conditionalFormatting sqref="W57">
    <cfRule type="expression" dxfId="10" priority="16" stopIfTrue="1">
      <formula>$P$57=""</formula>
    </cfRule>
  </conditionalFormatting>
  <conditionalFormatting sqref="W58">
    <cfRule type="expression" dxfId="9" priority="19" stopIfTrue="1">
      <formula>$P$58=""</formula>
    </cfRule>
  </conditionalFormatting>
  <conditionalFormatting sqref="W59">
    <cfRule type="expression" dxfId="8" priority="13" stopIfTrue="1">
      <formula>$P$59=""</formula>
    </cfRule>
  </conditionalFormatting>
  <conditionalFormatting sqref="W60">
    <cfRule type="expression" dxfId="7" priority="18" stopIfTrue="1">
      <formula>$P$60=""</formula>
    </cfRule>
  </conditionalFormatting>
  <conditionalFormatting sqref="W61">
    <cfRule type="expression" dxfId="6" priority="17" stopIfTrue="1">
      <formula>$P$61=""</formula>
    </cfRule>
  </conditionalFormatting>
  <conditionalFormatting sqref="W62">
    <cfRule type="expression" dxfId="5" priority="38" stopIfTrue="1">
      <formula>$P$62=""</formula>
    </cfRule>
  </conditionalFormatting>
  <conditionalFormatting sqref="W63">
    <cfRule type="expression" dxfId="4" priority="32">
      <formula>$P$63=""</formula>
    </cfRule>
  </conditionalFormatting>
  <conditionalFormatting sqref="W64">
    <cfRule type="expression" dxfId="3" priority="36" stopIfTrue="1">
      <formula>$P$64=""</formula>
    </cfRule>
  </conditionalFormatting>
  <conditionalFormatting sqref="W65">
    <cfRule type="expression" dxfId="2" priority="35" stopIfTrue="1">
      <formula>$P$65=""</formula>
    </cfRule>
  </conditionalFormatting>
  <conditionalFormatting sqref="W66">
    <cfRule type="expression" dxfId="1" priority="31">
      <formula>$P$66=""</formula>
    </cfRule>
  </conditionalFormatting>
  <conditionalFormatting sqref="W67">
    <cfRule type="cellIs" dxfId="0" priority="82" stopIfTrue="1" operator="notEqual">
      <formula>$P$32="○"</formula>
    </cfRule>
  </conditionalFormatting>
  <dataValidations disablePrompts="1" count="12">
    <dataValidation imeMode="off" allowBlank="1" showInputMessage="1" showErrorMessage="1" errorTitle="不適切な入力です" error="発注者側で入力する項目です。_x000a_入力しないでください。_x000a_" sqref="R46:R48 W46:W48" xr:uid="{A4B80172-1F8D-4614-952C-2A109BE0E93D}"/>
    <dataValidation allowBlank="1" showInputMessage="1" showErrorMessage="1" prompt="電子入札での提出時には、日付の記入は必要ありません。_x000a__x000a_　「落札候補者提出書」として提出する場合は、提出日を記入してください。_x000a__x000a_入力方法【例】_x000a_2020/10/10_x000a_令和2年10月10日_x000a_R2.10.10" sqref="P9:T9" xr:uid="{EE2911ED-4B3C-412A-9547-2B2D9D0F38B7}"/>
    <dataValidation allowBlank="1" showInputMessage="1" showErrorMessage="1" prompt="住所を入力して下さい。" sqref="L12:U12" xr:uid="{55B22DA9-FE81-4BA0-9515-944BD6A0C20D}"/>
    <dataValidation allowBlank="1" showInputMessage="1" showErrorMessage="1" prompt="会社名を入力して下さい。" sqref="L13:U13" xr:uid="{51883760-C3C3-4A44-AF22-DAB8D9030AE8}"/>
    <dataValidation allowBlank="1" showInputMessage="1" showErrorMessage="1" prompt="代表者名を入力して下さい。" sqref="L14:R14" xr:uid="{39D92E57-2A4B-42FB-B685-5355CFFF433F}"/>
    <dataValidation allowBlank="1" showInputMessage="1" showErrorMessage="1" prompt="担当者名を入力して下さい。" sqref="L15:R15" xr:uid="{94E45539-A387-4395-8C97-B85E042D6CEC}"/>
    <dataValidation imeMode="off" operator="greaterThanOrEqual" allowBlank="1" showInputMessage="1" showErrorMessage="1" prompt="電話番号を入力して下さい。" sqref="L16:O16" xr:uid="{40863787-7B73-4525-A1F4-3C1839B9D4B7}"/>
    <dataValidation allowBlank="1" showErrorMessage="1" sqref="S14:T14 P5:T5 E22:T22 E20:T20 B9:I9" xr:uid="{D7766290-4EBD-499B-BEDF-68ED46703427}"/>
    <dataValidation allowBlank="1" showInputMessage="1" showErrorMessage="1" prompt="このセルは、落札候補者となった場合に入力してください。_x000a_必ず日付を入力してください。_x000a__x000a_入力方法【例】_x000a_2020/10/10_x000a_令和2年10月10日_x000a_R2.10.10" sqref="V8" xr:uid="{CD26EBDF-BA12-4892-9F02-E0126239A798}"/>
    <dataValidation allowBlank="1" showInputMessage="1" showErrorMessage="1" errorTitle="不適切な入力です" error="入札説明書を確認してください。_x000a_0、1　のいずれかを入力してください。_x000a_もしくは、評価対象ではない項目です。" sqref="R32:R37 W32:W37" xr:uid="{DA50479C-6053-4423-A0D3-16B23530D404}"/>
    <dataValidation allowBlank="1" showInputMessage="1" showErrorMessage="1" prompt="必ず日付を入力してください。_x000a__x000a_入力方法【例】_x000a_2025/10/10_x000a_令和7年10月10日_x000a_R7.10.10" sqref="R4:U4" xr:uid="{309E8D36-B94C-44AA-945E-B8F69350A106}"/>
    <dataValidation allowBlank="1" showInputMessage="1" showErrorMessage="1" prompt="このセルは、落札候補者となった場合に入力してください。_x000a_必ず日付を入力してください。_x000a__x000a_入力方法【例】_x000a_2025/10/10_x000a_令和7年10月10日_x000a_R7.10.10" sqref="R8:U8" xr:uid="{D787F884-F3A5-4ADF-BEF6-634904CBC5E8}"/>
  </dataValidations>
  <printOptions horizontalCentered="1"/>
  <pageMargins left="0.39370078740157483" right="0.23622047244094491" top="0.19685039370078741" bottom="0.19685039370078741" header="0.31496062992125984" footer="0.15748031496062992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3" id="{8416DFA7-A28F-4ACC-AD37-968C5256F982}">
            <xm:f>発注者入力!Y29&lt;&gt;""</xm:f>
            <x14:dxf>
              <fill>
                <patternFill>
                  <bgColor rgb="FFFF0000"/>
                </patternFill>
              </fill>
            </x14:dxf>
          </x14:cfRule>
          <xm:sqref>J28:O28</xm:sqref>
        </x14:conditionalFormatting>
        <x14:conditionalFormatting xmlns:xm="http://schemas.microsoft.com/office/excel/2006/main">
          <x14:cfRule type="expression" priority="390" id="{CBE91555-92D2-4585-87F4-8F79112CD4B5}">
            <xm:f>発注者入力!$Y$53&lt;&gt;""</xm:f>
            <x14:dxf>
              <fill>
                <patternFill>
                  <bgColor rgb="FFFF0000"/>
                </patternFill>
              </fill>
            </x14:dxf>
          </x14:cfRule>
          <xm:sqref>J52:O52</xm:sqref>
        </x14:conditionalFormatting>
        <x14:conditionalFormatting xmlns:xm="http://schemas.microsoft.com/office/excel/2006/main">
          <x14:cfRule type="expression" priority="392" id="{6962CDCC-DC4D-48D0-BD89-75A1376B8CAB}">
            <xm:f>発注者入力!$Y$65&lt;&gt;""</xm:f>
            <x14:dxf>
              <fill>
                <patternFill>
                  <bgColor rgb="FFFF0000"/>
                </patternFill>
              </fill>
            </x14:dxf>
          </x14:cfRule>
          <xm:sqref>J64:O64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38">
        <x14:dataValidation type="list" imeMode="off" allowBlank="1" showInputMessage="1" showErrorMessage="1" errorTitle="不適切な入力です" error="入札説明書を確認してください。_x000a_ 0 、 1 のいずれかを入力してください。_x000a_もしくは、評価対象ではない項目です。_x000a_" xr:uid="{71B156DE-99D1-409E-A460-69E44A39851D}">
          <x14:formula1>
            <xm:f>発注者入力!$AB$27:$AC$27</xm:f>
          </x14:formula1>
          <xm:sqref>R27 W27</xm:sqref>
        </x14:dataValidation>
        <x14:dataValidation type="list" imeMode="off" allowBlank="1" showInputMessage="1" showErrorMessage="1" errorTitle="不適切な入力です" error="入札説明書を確認してください。_x000a_0、0.5、1　のいずれかを入力してください。_x000a_もしくは、評価対象ではない項目です。" xr:uid="{B603ECBE-BFD2-4860-8A97-E54A85916B51}">
          <x14:formula1>
            <xm:f>発注者入力!$AB$28:$AD$28</xm:f>
          </x14:formula1>
          <xm:sqref>R28 W28</xm:sqref>
        </x14:dataValidation>
        <x14:dataValidation type="list" operator="equal" allowBlank="1" showErrorMessage="1" errorTitle="不適切な入力です。" prompt="_x000a_" xr:uid="{06BE9364-6068-4BC7-A619-FF6C8C91EF3B}">
          <x14:formula1>
            <xm:f>発注者入力!$AB$53:$AE$53</xm:f>
          </x14:formula1>
          <xm:sqref>W53 R53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6E204621-E3B4-4142-8904-D412D3B2FD5F}">
          <x14:formula1>
            <xm:f>発注者入力!$AB$61:$AD$61</xm:f>
          </x14:formula1>
          <xm:sqref>R61 W61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F05E4FEF-4E94-4BC1-9070-ECB126CE825D}">
          <x14:formula1>
            <xm:f>発注者入力!$AB$54:$AC$54</xm:f>
          </x14:formula1>
          <xm:sqref>W54 R54</xm:sqref>
        </x14:dataValidation>
        <x14:dataValidation type="list" allowBlank="1" showInputMessage="1" showErrorMessage="1" errorTitle="不適切な入力です" error="入札説明書を確認してください。_x000a_0 、0.5 、1 のいずれかを入力してください。_x000a_もしくは、評価対象ではない項目です。" xr:uid="{1A6ECCCF-DE2E-4FF3-A33D-4627BDB229E6}">
          <x14:formula1>
            <xm:f>発注者入力!$AB$62:$AD$62</xm:f>
          </x14:formula1>
          <xm:sqref>R62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7EC63F5D-E32B-42B5-8B0C-7429F755B0CE}">
          <x14:formula1>
            <xm:f>発注者入力!$AB$55:$AC$55</xm:f>
          </x14:formula1>
          <xm:sqref>W55 R55</xm:sqref>
        </x14:dataValidation>
        <x14:dataValidation type="list" allowBlank="1" showInputMessage="1" showErrorMessage="1" errorTitle="不適切な入力です" error="入札説明書を確認してください。_x000a_もしくは、評価対象ではない項目です。" xr:uid="{76256CF6-CE21-4004-BBDA-3F112FCBE28B}">
          <x14:formula1>
            <xm:f>発注者入力!$AB$64:$AD$64</xm:f>
          </x14:formula1>
          <xm:sqref>R64</xm:sqref>
        </x14:dataValidation>
        <x14:dataValidation type="list" allowBlank="1" showInputMessage="1" showErrorMessage="1" errorTitle="不適切な入力です" error="入札説明書を確認してください。_x000a_0 、 1  のいずれかを入力してください。_x000a_もしくは、評価対象ではない項目です。" xr:uid="{26D2472A-AA7A-41C9-BE8A-E604058A8BCC}">
          <x14:formula1>
            <xm:f>発注者入力!$AB$45:$AC$45</xm:f>
          </x14:formula1>
          <xm:sqref>R45 W45</xm:sqref>
        </x14:dataValidation>
        <x14:dataValidation type="list" allowBlank="1" showErrorMessage="1" errorTitle="難工事完了実績" error="０～３の整数しか入力できません。_x000a_もしくは、評価対象ではない項目です。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xr:uid="{DFF500DF-62B2-429B-BE8A-D2E2B3FCD6F3}">
          <x14:formula1>
            <xm:f>発注者入力!$AB$41:$AE$41</xm:f>
          </x14:formula1>
          <xm:sqref>R41 W41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E39DC4AC-5F3E-4B83-9468-33D9DABD98C6}">
          <x14:formula1>
            <xm:f>発注者入力!$AB$56:$AC$56</xm:f>
          </x14:formula1>
          <xm:sqref>R56 W56</xm:sqref>
        </x14:dataValidation>
        <x14:dataValidation type="list" allowBlank="1" showInputMessage="1" showErrorMessage="1" errorTitle="不適切な入力です" error="入札説明書を確認してください。_x000a_0 、0.5 のいずれかを入力してください。_x000a_もしくは、評価対象ではない項目です。_x000a_" xr:uid="{4CF03A97-2CE1-4DB0-8C65-F2CD7BF0D958}">
          <x14:formula1>
            <xm:f>発注者入力!$AB$44:$AC$44</xm:f>
          </x14:formula1>
          <xm:sqref>R44 W44</xm:sqref>
        </x14:dataValidation>
        <x14: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xr:uid="{4E575066-A5C7-4A41-A17F-DA802774D1B1}">
          <x14:formula1>
            <xm:f>発注者入力!$AB$29:$AD$29</xm:f>
          </x14:formula1>
          <xm:sqref>R29 W29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8D00E538-01EE-4545-BF86-6FB670F75419}">
          <x14:formula1>
            <xm:f>発注者入力!$AB$31:$AC$31</xm:f>
          </x14:formula1>
          <xm:sqref>R31 W31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_x000a_" xr:uid="{53AB2300-70F0-4C2E-AB5B-FC8A6DA0BF51}">
          <x14:formula1>
            <xm:f>発注者入力!$AB$42:$AD$42</xm:f>
          </x14:formula1>
          <xm:sqref>W42</xm:sqref>
        </x14:dataValidation>
        <x14:dataValidation type="list" allowBlank="1" showInputMessage="1" showErrorMessage="1" errorTitle="不適切な入力です" error="入札説明書を確認してください。_x000a_0 、 1 、1.5 のいずれかを入力してください。_x000a_もしくは、評価対象ではない項目です。_x000a_" xr:uid="{DC1DA547-3E67-4A5E-9068-88EB69FF1C01}">
          <x14:formula1>
            <xm:f>発注者入力!$AB$43:$AD$43</xm:f>
          </x14:formula1>
          <xm:sqref>R43 W43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51FDE45F-90CD-49BD-8DA4-6A6AEA40463B}">
          <x14:formula1>
            <xm:f>発注者入力!$AB$49:$AC$49</xm:f>
          </x14:formula1>
          <xm:sqref>R49 W49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" xr:uid="{B70D736A-C23E-4FD7-84F8-352DBA812B4E}">
          <x14:formula1>
            <xm:f>発注者入力!$AB$50:$AC$50</xm:f>
          </x14:formula1>
          <xm:sqref>R50 W50</xm:sqref>
        </x14:dataValidation>
        <x14:dataValidation type="list" allowBlank="1" showInputMessage="1" showErrorMessage="1" errorTitle="不適切な入力です" error="入札説明書を確認してください。_x000a_0、0.5、1　のいずれかを入力してください。_x000a_もしくは、評価対象ではない項目です。" xr:uid="{E82BDF15-EA82-4E45-BF86-C465434959B0}">
          <x14:formula1>
            <xm:f>発注者入力!$AB$51:$AD$51</xm:f>
          </x14:formula1>
          <xm:sqref>R51 W51</xm:sqref>
        </x14:dataValidation>
        <x14:dataValidation type="list" allowBlank="1" showInputMessage="1" showErrorMessage="1" errorTitle="不適切な入力です" error="入札説明書を確認してください。_x000a_もしくは、評価対象ではない項目です。" xr:uid="{8BD37556-FECA-4280-B3E8-FEB4824D2919}">
          <x14:formula1>
            <xm:f>発注者入力!$AB$52:$AD$52</xm:f>
          </x14:formula1>
          <xm:sqref>R52 W52</xm:sqref>
        </x14:dataValidation>
        <x14:dataValidation type="list" allowBlank="1" showInputMessage="1" showErrorMessage="1" xr:uid="{805BA641-503C-47CD-9388-30207311337D}">
          <x14:formula1>
            <xm:f>発注者入力!$AB$38:$AH$38</xm:f>
          </x14:formula1>
          <xm:sqref>W38 R38</xm:sqref>
        </x14:dataValidation>
        <x14:dataValidation type="list" imeMode="off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xr:uid="{E7A50245-9491-4ED0-B0B1-5C6EB382A8B7}">
          <x14:formula1>
            <xm:f>発注者入力!$AB$26:$AM$26</xm:f>
          </x14:formula1>
          <xm:sqref>R26 W26</xm:sqref>
        </x14:dataValidation>
        <x14:dataValidation type="list" allowBlank="1" showInputMessage="1" showErrorMessage="1" errorTitle="不適切な入力です" error="入札説明書を確認してください。_x000a_ 0 、 1 、1.5 、2 のいずれかを入力してください。_x000a_もしくは、評価対象ではない項目です。" xr:uid="{C4B64D0C-6BA6-435B-AAC3-CC11B26BBBB9}">
          <x14:formula1>
            <xm:f>発注者入力!$AB$30:$AM$30</xm:f>
          </x14:formula1>
          <xm:sqref>R30 W30</xm:sqref>
        </x14:dataValidation>
        <x14: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xr:uid="{D08F04F3-96B1-4CE0-9DA1-C1F7331347AB}">
          <x14:formula1>
            <xm:f>発注者入力!$AB$65:$AC$65</xm:f>
          </x14:formula1>
          <xm:sqref>R65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1D8F05B8-9ECB-41F3-84FD-2DE3311C17E0}">
          <x14:formula1>
            <xm:f>発注者入力!$AB$58:$AC$58</xm:f>
          </x14:formula1>
          <xm:sqref>R58 W58</xm:sqref>
        </x14:dataValidation>
        <x14:dataValidation type="list" allowBlank="1" showInputMessage="1" showErrorMessage="1" xr:uid="{68C53389-B6DB-4777-AEB4-E2359BF3FD4C}">
          <x14:formula1>
            <xm:f>発注者入力!$AB$39:$AD$39</xm:f>
          </x14:formula1>
          <xm:sqref>W39 R39</xm:sqref>
        </x14:dataValidation>
        <x14:dataValidation type="list" allowBlank="1" showInputMessage="1" showErrorMessage="1" xr:uid="{FB35C665-BEFB-4638-83ED-9114EBDBFE6B}">
          <x14:formula1>
            <xm:f>発注者入力!$AB$40:$AC$40</xm:f>
          </x14:formula1>
          <xm:sqref>R40 W40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72D262FD-1E49-4DDD-B6A5-236B63B76652}">
          <x14:formula1>
            <xm:f>発注者入力!$AB$59:$AC$59</xm:f>
          </x14:formula1>
          <xm:sqref>W59 R59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17A4AD22-CD61-4378-94FF-A1B562B098E7}">
          <x14:formula1>
            <xm:f>発注者入力!$AB$62:$AD$62</xm:f>
          </x14:formula1>
          <xm:sqref>W62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9F529D51-5B68-42F2-8D09-2F923FCE2662}">
          <x14:formula1>
            <xm:f>発注者入力!$AB$64:$AD$64</xm:f>
          </x14:formula1>
          <xm:sqref>W64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39E5E8C0-F8A2-4895-812B-E1C6A1377714}">
          <x14:formula1>
            <xm:f>発注者入力!$AB$65:$AC$65</xm:f>
          </x14:formula1>
          <xm:sqref>W65</xm:sqref>
        </x14:dataValidation>
        <x14:dataValidation type="list" allowBlank="1" showInputMessage="1" showErrorMessage="1" errorTitle="不適切な入力です" error="入札説明書を確認してください。_x000a_0、1　のいずれかを入力してください。_x000a_もしくは、評価対象ではない項目です。_x000a_" xr:uid="{51618C53-368C-4DC2-953C-951861EF8A7F}">
          <x14:formula1>
            <xm:f>発注者入力!$AB$63:$AC$63</xm:f>
          </x14:formula1>
          <xm:sqref>R63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6ECFBAEF-8893-40D7-945F-E4B3EDAD80D0}">
          <x14:formula1>
            <xm:f>発注者入力!$AB$63:$AC$63</xm:f>
          </x14:formula1>
          <xm:sqref>W63</xm:sqref>
        </x14:dataValidation>
        <x14:dataValidation type="list" allowBlank="1" showErrorMessage="1" errorTitle="不適切な入力です" error="入札説明書を確認してください。_x000a_0、1　のいずれかを入力してください。_x000a_もしくは、評価対象ではない項目です。_x000a_" promptTitle="入力の注意" prompt="・過去1年度間に３件以上の難工事完了実績がある→３点_x000a_・過去1年度間に２件の難工事完了実績がある→２点_x000a_・過去1年度間に１件の難工事完了実績がある→１点_x000a_・難工事完了実績がない→０点" xr:uid="{FD857927-193B-47C6-96CD-11C6FA812B8B}">
          <x14:formula1>
            <xm:f>発注者入力!$AB$66:$AG$66</xm:f>
          </x14:formula1>
          <xm:sqref>R66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7B7E391B-43D4-40CA-A256-EECEA962EB11}">
          <x14:formula1>
            <xm:f>発注者入力!$AB$66:$AG$66</xm:f>
          </x14:formula1>
          <xm:sqref>W66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AE2602FB-6AFA-42E9-99EE-1F5DE00E1077}">
          <x14:formula1>
            <xm:f>発注者入力!$AB$57:$AC$57</xm:f>
          </x14:formula1>
          <xm:sqref>R57 W57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" xr:uid="{D62954DE-2590-4090-8B04-E845D7FB4335}">
          <x14:formula1>
            <xm:f>発注者入力!$AB$60:$AC$60</xm:f>
          </x14:formula1>
          <xm:sqref>W60 R60</xm:sqref>
        </x14:dataValidation>
        <x14:dataValidation type="list" allowBlank="1" showInputMessage="1" showErrorMessage="1" errorTitle="不適切な入力です" error="入札説明書を確認してください。_x000a_0 、1 のいずれかを入力してください。_x000a_もしくは、評価対象ではない項目です。_x000a_" xr:uid="{E08DF2B0-B4CC-4CFE-8617-A0F14BF1566F}">
          <x14:formula1>
            <xm:f>発注者入力!$AB$42:$AC$42</xm:f>
          </x14:formula1>
          <xm:sqref>R42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発注者入力</vt:lpstr>
      <vt:lpstr>申請書・提出書</vt:lpstr>
      <vt:lpstr>申請書・提出書!Print_Area</vt:lpstr>
      <vt:lpstr>発注者入力!Print_Area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西川 実（飯能県土整備事務所）</cp:lastModifiedBy>
  <cp:lastPrinted>2026-10-06T05:40:36Z</cp:lastPrinted>
  <dcterms:created xsi:type="dcterms:W3CDTF">2017-12-21T02:41:07Z</dcterms:created>
  <dcterms:modified xsi:type="dcterms:W3CDTF">2026-10-20T09:09:07Z</dcterms:modified>
</cp:coreProperties>
</file>